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d.docs.live.net/5a6b54e724fd0f3b/Documentos/LUNA GÁLVEZ/Exposiciones de Sec. y Gores/Pasco/"/>
    </mc:Choice>
  </mc:AlternateContent>
  <xr:revisionPtr revIDLastSave="0" documentId="8_{A5346731-B38C-4431-A889-C413966667B6}" xr6:coauthVersionLast="47" xr6:coauthVersionMax="47" xr10:uidLastSave="{00000000-0000-0000-0000-000000000000}"/>
  <bookViews>
    <workbookView xWindow="-98" yWindow="-98" windowWidth="19396" windowHeight="11475" firstSheet="1" activeTab="9" xr2:uid="{00000000-000D-0000-FFFF-FFFF00000000}"/>
  </bookViews>
  <sheets>
    <sheet name="FMTO 01" sheetId="1" r:id="rId1"/>
    <sheet name="FMTO 02" sheetId="13" r:id="rId2"/>
    <sheet name="FMTO 03" sheetId="4" r:id="rId3"/>
    <sheet name="FMTO 04" sheetId="5" r:id="rId4"/>
    <sheet name="FMTO 05" sheetId="3" r:id="rId5"/>
    <sheet name="FMTO 06" sheetId="6" r:id="rId6"/>
    <sheet name="FMTO 07" sheetId="8" r:id="rId7"/>
    <sheet name="FMTO 08" sheetId="9" r:id="rId8"/>
    <sheet name="FMTO 09" sheetId="12" r:id="rId9"/>
    <sheet name="FMTO 10 " sheetId="7" r:id="rId10"/>
    <sheet name="FMTO 11" sheetId="11" r:id="rId11"/>
    <sheet name="FMTO 12" sheetId="10"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7" l="1"/>
  <c r="S26" i="7" s="1"/>
  <c r="U26" i="7"/>
  <c r="N26" i="7"/>
  <c r="V25" i="7"/>
  <c r="U25" i="7"/>
  <c r="S25" i="7"/>
  <c r="N25" i="7"/>
  <c r="V24" i="7"/>
  <c r="S24" i="7" s="1"/>
  <c r="U24" i="7"/>
  <c r="N24" i="7"/>
  <c r="V23" i="7"/>
  <c r="S23" i="7" s="1"/>
  <c r="U23" i="7"/>
  <c r="N23" i="7"/>
  <c r="V22" i="7"/>
  <c r="S22" i="7" s="1"/>
  <c r="U22" i="7"/>
  <c r="N22" i="7"/>
  <c r="V21" i="7"/>
  <c r="S21" i="7" s="1"/>
  <c r="U21" i="7"/>
  <c r="N21" i="7"/>
  <c r="V20" i="7"/>
  <c r="S20" i="7" s="1"/>
  <c r="U20" i="7"/>
  <c r="N20" i="7"/>
  <c r="V19" i="7"/>
  <c r="U19" i="7"/>
  <c r="S19" i="7"/>
  <c r="N19" i="7"/>
  <c r="V18" i="7"/>
  <c r="S18" i="7" s="1"/>
  <c r="U18" i="7"/>
  <c r="N18" i="7"/>
  <c r="V17" i="7"/>
  <c r="U17" i="7"/>
  <c r="S17" i="7"/>
  <c r="N17" i="7"/>
  <c r="V16" i="7"/>
  <c r="S16" i="7" s="1"/>
  <c r="U16" i="7"/>
  <c r="N16" i="7"/>
  <c r="V15" i="7"/>
  <c r="U15" i="7"/>
  <c r="S15" i="7"/>
  <c r="N15" i="7"/>
  <c r="V14" i="7"/>
  <c r="S14" i="7" s="1"/>
  <c r="U14" i="7"/>
  <c r="N14" i="7"/>
  <c r="V13" i="7"/>
  <c r="U13" i="7"/>
  <c r="S13" i="7"/>
  <c r="N13" i="7"/>
  <c r="P18" i="13" l="1"/>
  <c r="O18" i="13"/>
  <c r="M18" i="13"/>
  <c r="L18" i="13"/>
  <c r="H18" i="13"/>
  <c r="G18" i="13"/>
  <c r="F18" i="13"/>
  <c r="E18" i="13"/>
  <c r="D18" i="13"/>
  <c r="C18" i="13"/>
  <c r="N17" i="13"/>
  <c r="Q17" i="13" s="1"/>
  <c r="I17" i="13"/>
  <c r="N16" i="13"/>
  <c r="I16" i="13"/>
  <c r="Q16" i="13" s="1"/>
  <c r="N15" i="13"/>
  <c r="I15" i="13"/>
  <c r="N14" i="13"/>
  <c r="I14" i="13"/>
  <c r="Q14" i="13" s="1"/>
  <c r="N13" i="13"/>
  <c r="Q13" i="13" s="1"/>
  <c r="I13" i="13"/>
  <c r="N12" i="13"/>
  <c r="I12" i="13"/>
  <c r="Q12" i="13" s="1"/>
  <c r="N11" i="13"/>
  <c r="I11" i="13"/>
  <c r="N10" i="13"/>
  <c r="I10" i="13"/>
  <c r="Q10" i="13" s="1"/>
  <c r="N9" i="13"/>
  <c r="Q9" i="13" s="1"/>
  <c r="I9" i="13"/>
  <c r="N8" i="13"/>
  <c r="I8" i="13"/>
  <c r="Q8" i="13" s="1"/>
  <c r="N7" i="13"/>
  <c r="I7" i="13"/>
  <c r="N6" i="13"/>
  <c r="I6" i="13"/>
  <c r="Q6" i="13" s="1"/>
  <c r="N5" i="13"/>
  <c r="Q5" i="13" s="1"/>
  <c r="I5" i="13"/>
  <c r="Q11" i="13" l="1"/>
  <c r="I18" i="13"/>
  <c r="Q15" i="13"/>
  <c r="Q7" i="13"/>
  <c r="Q18" i="13" s="1"/>
  <c r="N18" i="13"/>
  <c r="R18" i="13" l="1"/>
  <c r="R13" i="13"/>
  <c r="R5" i="13"/>
  <c r="R6" i="13"/>
  <c r="R11" i="13"/>
  <c r="R9" i="13"/>
  <c r="R17" i="13"/>
  <c r="R12" i="13"/>
  <c r="R8" i="13"/>
  <c r="R15" i="13"/>
  <c r="R16" i="13"/>
  <c r="R14" i="13"/>
  <c r="R10" i="13"/>
  <c r="R7" i="13"/>
  <c r="F33" i="6" l="1"/>
  <c r="E33" i="6"/>
  <c r="D33" i="6"/>
  <c r="C33" i="6"/>
  <c r="B33" i="6"/>
  <c r="J32" i="6"/>
  <c r="I32" i="6"/>
  <c r="H32" i="6"/>
  <c r="G32" i="6"/>
  <c r="J31" i="6"/>
  <c r="I31" i="6"/>
  <c r="H31" i="6"/>
  <c r="G31" i="6"/>
  <c r="J30" i="6"/>
  <c r="I30" i="6"/>
  <c r="H30" i="6"/>
  <c r="G30" i="6"/>
  <c r="J29" i="6"/>
  <c r="I29" i="6"/>
  <c r="H29" i="6"/>
  <c r="G29" i="6"/>
  <c r="J28" i="6"/>
  <c r="I28" i="6"/>
  <c r="H28" i="6"/>
  <c r="G28" i="6"/>
  <c r="J27" i="6"/>
  <c r="I27" i="6"/>
  <c r="H27" i="6"/>
  <c r="G27" i="6"/>
  <c r="J26" i="6"/>
  <c r="I26" i="6"/>
  <c r="H26" i="6"/>
  <c r="G26" i="6"/>
  <c r="J25" i="6"/>
  <c r="I25" i="6"/>
  <c r="H25" i="6"/>
  <c r="G25" i="6"/>
  <c r="J24" i="6"/>
  <c r="I24" i="6"/>
  <c r="H24" i="6"/>
  <c r="G24" i="6"/>
  <c r="J23" i="6"/>
  <c r="I23" i="6"/>
  <c r="H23" i="6"/>
  <c r="G23" i="6"/>
  <c r="J22" i="6"/>
  <c r="I22" i="6"/>
  <c r="H22" i="6"/>
  <c r="G22" i="6"/>
  <c r="J21" i="6"/>
  <c r="I21" i="6"/>
  <c r="H21" i="6"/>
  <c r="G21" i="6"/>
  <c r="J20" i="6"/>
  <c r="I20" i="6"/>
  <c r="H20" i="6"/>
  <c r="G20" i="6"/>
  <c r="J19" i="6"/>
  <c r="I19" i="6"/>
  <c r="H19" i="6"/>
  <c r="G19" i="6"/>
  <c r="J18" i="6"/>
  <c r="I18" i="6"/>
  <c r="H18" i="6"/>
  <c r="G18" i="6"/>
  <c r="J17" i="6"/>
  <c r="I17" i="6"/>
  <c r="H17" i="6"/>
  <c r="G17" i="6"/>
  <c r="J16" i="6"/>
  <c r="I16" i="6"/>
  <c r="H16" i="6"/>
  <c r="G16" i="6"/>
  <c r="J15" i="6"/>
  <c r="I15" i="6"/>
  <c r="H15" i="6"/>
  <c r="G15" i="6"/>
  <c r="J14" i="6"/>
  <c r="I14" i="6"/>
  <c r="H14" i="6"/>
  <c r="G14" i="6"/>
  <c r="I13" i="6"/>
  <c r="G13" i="6"/>
  <c r="J12" i="6"/>
  <c r="I12" i="6"/>
  <c r="H12" i="6"/>
  <c r="G12" i="6"/>
  <c r="J11" i="6"/>
  <c r="I11" i="6"/>
  <c r="H11" i="6"/>
  <c r="G11" i="6"/>
  <c r="J10" i="6"/>
  <c r="I10" i="6"/>
  <c r="H10" i="6"/>
  <c r="G10" i="6"/>
  <c r="J9" i="6"/>
  <c r="I9" i="6"/>
  <c r="H9" i="6"/>
  <c r="G9" i="6"/>
  <c r="J8" i="6"/>
  <c r="I8" i="6"/>
  <c r="H8" i="6"/>
  <c r="G8" i="6"/>
  <c r="J7" i="6"/>
  <c r="I7" i="6"/>
  <c r="H7" i="6"/>
  <c r="G7" i="6"/>
  <c r="J6" i="6"/>
  <c r="I6" i="6"/>
  <c r="H6" i="6"/>
  <c r="G6" i="6"/>
  <c r="L36" i="3"/>
  <c r="I36" i="3"/>
  <c r="H36" i="3"/>
  <c r="G36" i="3"/>
  <c r="D36" i="3"/>
  <c r="E36" i="3" s="1"/>
  <c r="C36" i="3"/>
  <c r="B36" i="3"/>
  <c r="E35" i="3"/>
  <c r="J34" i="3"/>
  <c r="J33" i="3"/>
  <c r="E33" i="3"/>
  <c r="J32" i="3"/>
  <c r="E32" i="3"/>
  <c r="J31" i="3"/>
  <c r="E31" i="3"/>
  <c r="J30" i="3"/>
  <c r="E30" i="3"/>
  <c r="J29" i="3"/>
  <c r="E29" i="3"/>
  <c r="J28" i="3"/>
  <c r="E28" i="3"/>
  <c r="J27" i="3"/>
  <c r="E27" i="3"/>
  <c r="J26" i="3"/>
  <c r="E26" i="3"/>
  <c r="J25" i="3"/>
  <c r="J24" i="3"/>
  <c r="E24" i="3"/>
  <c r="J23" i="3"/>
  <c r="E23" i="3"/>
  <c r="J22" i="3"/>
  <c r="E22" i="3"/>
  <c r="J21" i="3"/>
  <c r="E21" i="3"/>
  <c r="J20" i="3"/>
  <c r="E20" i="3"/>
  <c r="J19" i="3"/>
  <c r="E19" i="3"/>
  <c r="J18" i="3"/>
  <c r="E18" i="3"/>
  <c r="J17" i="3"/>
  <c r="E17" i="3"/>
  <c r="J16" i="3"/>
  <c r="E16" i="3"/>
  <c r="J15" i="3"/>
  <c r="E15" i="3"/>
  <c r="E13" i="3"/>
  <c r="J12" i="3"/>
  <c r="E12" i="3"/>
  <c r="J10" i="3"/>
  <c r="E10" i="3"/>
  <c r="J9" i="3"/>
  <c r="E9" i="3"/>
  <c r="J8" i="3"/>
  <c r="E8" i="3"/>
  <c r="J7" i="3"/>
  <c r="E7" i="3"/>
  <c r="J6" i="3"/>
  <c r="E6" i="3"/>
  <c r="J5" i="3"/>
  <c r="J36" i="3" s="1"/>
  <c r="E5" i="3"/>
  <c r="P87" i="5"/>
  <c r="O87" i="5"/>
  <c r="M87" i="5"/>
  <c r="L87" i="5"/>
  <c r="K87" i="5"/>
  <c r="J87" i="5"/>
  <c r="H87" i="5"/>
  <c r="G87" i="5"/>
  <c r="F87" i="5"/>
  <c r="E87" i="5"/>
  <c r="D87" i="5"/>
  <c r="P86" i="5"/>
  <c r="O86" i="5"/>
  <c r="M86" i="5"/>
  <c r="L86" i="5"/>
  <c r="K86" i="5"/>
  <c r="J86" i="5"/>
  <c r="H86" i="5"/>
  <c r="G86" i="5"/>
  <c r="F86" i="5"/>
  <c r="E86" i="5"/>
  <c r="D86" i="5"/>
  <c r="P85" i="5"/>
  <c r="O85" i="5"/>
  <c r="M85" i="5"/>
  <c r="L85" i="5"/>
  <c r="K85" i="5"/>
  <c r="J85" i="5"/>
  <c r="H85" i="5"/>
  <c r="G85" i="5"/>
  <c r="F85" i="5"/>
  <c r="E85" i="5"/>
  <c r="D85" i="5"/>
  <c r="P84" i="5"/>
  <c r="O84" i="5"/>
  <c r="Q83" i="5"/>
  <c r="Q84" i="5" s="1"/>
  <c r="Q82" i="5"/>
  <c r="I81" i="5"/>
  <c r="Q81" i="5" s="1"/>
  <c r="E80" i="5"/>
  <c r="I79" i="5"/>
  <c r="I80" i="5" s="1"/>
  <c r="I78" i="5"/>
  <c r="Q78" i="5" s="1"/>
  <c r="I77" i="5"/>
  <c r="Q77" i="5" s="1"/>
  <c r="F76" i="5"/>
  <c r="D76" i="5"/>
  <c r="N75" i="5"/>
  <c r="I75" i="5"/>
  <c r="Q75" i="5" s="1"/>
  <c r="N74" i="5"/>
  <c r="I74" i="5"/>
  <c r="N73" i="5"/>
  <c r="I73" i="5"/>
  <c r="L72" i="5"/>
  <c r="F72" i="5"/>
  <c r="E72" i="5"/>
  <c r="D72" i="5"/>
  <c r="N71" i="5"/>
  <c r="Q71" i="5" s="1"/>
  <c r="I71" i="5"/>
  <c r="N70" i="5"/>
  <c r="I70" i="5"/>
  <c r="N69" i="5"/>
  <c r="I69" i="5"/>
  <c r="N67" i="5"/>
  <c r="Q67" i="5" s="1"/>
  <c r="Q66" i="5"/>
  <c r="Q65" i="5"/>
  <c r="L64" i="5"/>
  <c r="F64" i="5"/>
  <c r="E64" i="5"/>
  <c r="D64" i="5"/>
  <c r="N63" i="5"/>
  <c r="N64" i="5" s="1"/>
  <c r="I63" i="5"/>
  <c r="N62" i="5"/>
  <c r="Q62" i="5" s="1"/>
  <c r="I62" i="5"/>
  <c r="I64" i="5" s="1"/>
  <c r="N61" i="5"/>
  <c r="I61" i="5"/>
  <c r="F60" i="5"/>
  <c r="D60" i="5"/>
  <c r="I59" i="5"/>
  <c r="Q59" i="5" s="1"/>
  <c r="N58" i="5"/>
  <c r="I58" i="5"/>
  <c r="N57" i="5"/>
  <c r="I57" i="5"/>
  <c r="L56" i="5"/>
  <c r="N55" i="5"/>
  <c r="Q55" i="5" s="1"/>
  <c r="N54" i="5"/>
  <c r="I54" i="5"/>
  <c r="N53" i="5"/>
  <c r="I53" i="5"/>
  <c r="Q51" i="5"/>
  <c r="N50" i="5"/>
  <c r="Q50" i="5" s="1"/>
  <c r="N49" i="5"/>
  <c r="Q49" i="5" s="1"/>
  <c r="Q47" i="5"/>
  <c r="N46" i="5"/>
  <c r="I46" i="5"/>
  <c r="N45" i="5"/>
  <c r="I45" i="5"/>
  <c r="Q45" i="5" s="1"/>
  <c r="L44" i="5"/>
  <c r="F44" i="5"/>
  <c r="D44" i="5"/>
  <c r="N43" i="5"/>
  <c r="I43" i="5"/>
  <c r="I44" i="5" s="1"/>
  <c r="N42" i="5"/>
  <c r="I42" i="5"/>
  <c r="N41" i="5"/>
  <c r="I41" i="5"/>
  <c r="Q41" i="5" s="1"/>
  <c r="F40" i="5"/>
  <c r="D40" i="5"/>
  <c r="I39" i="5"/>
  <c r="Q39" i="5" s="1"/>
  <c r="N38" i="5"/>
  <c r="I38" i="5"/>
  <c r="N37" i="5"/>
  <c r="I37" i="5"/>
  <c r="Q37" i="5" s="1"/>
  <c r="F36" i="5"/>
  <c r="D36" i="5"/>
  <c r="N35" i="5"/>
  <c r="I35" i="5"/>
  <c r="N34" i="5"/>
  <c r="I34" i="5"/>
  <c r="Q34" i="5" s="1"/>
  <c r="N33" i="5"/>
  <c r="I33" i="5"/>
  <c r="L32" i="5"/>
  <c r="N31" i="5"/>
  <c r="Q30" i="5"/>
  <c r="N30" i="5"/>
  <c r="N29" i="5"/>
  <c r="Q29" i="5" s="1"/>
  <c r="F28" i="5"/>
  <c r="D28" i="5"/>
  <c r="N27" i="5"/>
  <c r="Q27" i="5" s="1"/>
  <c r="I27" i="5"/>
  <c r="N26" i="5"/>
  <c r="Q26" i="5" s="1"/>
  <c r="I26" i="5"/>
  <c r="N25" i="5"/>
  <c r="I25" i="5"/>
  <c r="L24" i="5"/>
  <c r="F24" i="5"/>
  <c r="D24" i="5"/>
  <c r="N23" i="5"/>
  <c r="I23" i="5"/>
  <c r="N22" i="5"/>
  <c r="Q22" i="5" s="1"/>
  <c r="N21" i="5"/>
  <c r="I21" i="5"/>
  <c r="F20" i="5"/>
  <c r="D20" i="5"/>
  <c r="N19" i="5"/>
  <c r="I19" i="5"/>
  <c r="N18" i="5"/>
  <c r="I18" i="5"/>
  <c r="Q18" i="5" s="1"/>
  <c r="N17" i="5"/>
  <c r="Q17" i="5" s="1"/>
  <c r="I17" i="5"/>
  <c r="F16" i="5"/>
  <c r="D16" i="5"/>
  <c r="I15" i="5"/>
  <c r="I14" i="5"/>
  <c r="Q14" i="5" s="1"/>
  <c r="N13" i="5"/>
  <c r="I13" i="5"/>
  <c r="L12" i="5"/>
  <c r="F12" i="5"/>
  <c r="D12" i="5"/>
  <c r="N11" i="5"/>
  <c r="N12" i="5" s="1"/>
  <c r="I11" i="5"/>
  <c r="N10" i="5"/>
  <c r="Q10" i="5" s="1"/>
  <c r="I10" i="5"/>
  <c r="N9" i="5"/>
  <c r="I9" i="5"/>
  <c r="L8" i="5"/>
  <c r="G8" i="5"/>
  <c r="F8" i="5"/>
  <c r="E8" i="5"/>
  <c r="D8" i="5"/>
  <c r="N7" i="5"/>
  <c r="I7" i="5"/>
  <c r="N6" i="5"/>
  <c r="I6" i="5"/>
  <c r="N5" i="5"/>
  <c r="I5" i="5"/>
  <c r="N19" i="4"/>
  <c r="G19" i="4"/>
  <c r="F19" i="4"/>
  <c r="E19" i="4"/>
  <c r="D19" i="4"/>
  <c r="C19" i="4"/>
  <c r="B19" i="4"/>
  <c r="O16" i="4"/>
  <c r="M16" i="4"/>
  <c r="M15" i="4"/>
  <c r="O15" i="4" s="1"/>
  <c r="M14" i="4"/>
  <c r="O14" i="4" s="1"/>
  <c r="M13" i="4"/>
  <c r="O13" i="4" s="1"/>
  <c r="H13" i="4"/>
  <c r="M12" i="4"/>
  <c r="O12" i="4" s="1"/>
  <c r="K11" i="4"/>
  <c r="M11" i="4" s="1"/>
  <c r="M19" i="4" s="1"/>
  <c r="J11" i="4"/>
  <c r="I11" i="4"/>
  <c r="H11" i="4"/>
  <c r="H10" i="4"/>
  <c r="I10" i="4" s="1"/>
  <c r="M8" i="4"/>
  <c r="O8" i="4" s="1"/>
  <c r="M7" i="4"/>
  <c r="O7" i="4" s="1"/>
  <c r="H7" i="4"/>
  <c r="M6" i="4"/>
  <c r="O6" i="4" s="1"/>
  <c r="H6" i="4"/>
  <c r="Q21" i="5" l="1"/>
  <c r="Q33" i="5"/>
  <c r="Q85" i="5" s="1"/>
  <c r="N72" i="5"/>
  <c r="Q5" i="5"/>
  <c r="Q63" i="5"/>
  <c r="P88" i="5"/>
  <c r="N8" i="5"/>
  <c r="I12" i="5"/>
  <c r="I72" i="5"/>
  <c r="H88" i="5"/>
  <c r="Q28" i="5"/>
  <c r="D88" i="5"/>
  <c r="G33" i="6"/>
  <c r="H19" i="4"/>
  <c r="Q13" i="5"/>
  <c r="I28" i="5"/>
  <c r="Q38" i="5"/>
  <c r="Q42" i="5"/>
  <c r="Q74" i="5"/>
  <c r="Q76" i="5" s="1"/>
  <c r="Q23" i="5"/>
  <c r="Q24" i="5" s="1"/>
  <c r="Q11" i="5"/>
  <c r="I33" i="6"/>
  <c r="N32" i="5"/>
  <c r="Q35" i="5"/>
  <c r="Q36" i="5" s="1"/>
  <c r="N56" i="5"/>
  <c r="Q61" i="5"/>
  <c r="Q69" i="5"/>
  <c r="F88" i="5"/>
  <c r="L88" i="5"/>
  <c r="Q12" i="5"/>
  <c r="Q40" i="5"/>
  <c r="I86" i="5"/>
  <c r="N86" i="5"/>
  <c r="Q46" i="5"/>
  <c r="Q53" i="5"/>
  <c r="Q57" i="5"/>
  <c r="E88" i="5"/>
  <c r="O88" i="5"/>
  <c r="N44" i="5"/>
  <c r="Q6" i="5"/>
  <c r="I16" i="5"/>
  <c r="Q7" i="5"/>
  <c r="Q8" i="5" s="1"/>
  <c r="N85" i="5"/>
  <c r="Q15" i="5"/>
  <c r="Q16" i="5" s="1"/>
  <c r="Q25" i="5"/>
  <c r="I40" i="5"/>
  <c r="Q54" i="5"/>
  <c r="Q56" i="5" s="1"/>
  <c r="Q58" i="5"/>
  <c r="Q60" i="5" s="1"/>
  <c r="Q73" i="5"/>
  <c r="I85" i="5"/>
  <c r="Q19" i="5"/>
  <c r="Q20" i="5" s="1"/>
  <c r="Q64" i="5"/>
  <c r="Q9" i="5"/>
  <c r="N24" i="5"/>
  <c r="Q79" i="5"/>
  <c r="Q80" i="5" s="1"/>
  <c r="Q43" i="5"/>
  <c r="Q44" i="5" s="1"/>
  <c r="I60" i="5"/>
  <c r="N87" i="5"/>
  <c r="I8" i="5"/>
  <c r="I20" i="5"/>
  <c r="I36" i="5"/>
  <c r="Q31" i="5"/>
  <c r="Q32" i="5" s="1"/>
  <c r="Q70" i="5"/>
  <c r="Q86" i="5" s="1"/>
  <c r="I87" i="5"/>
  <c r="J10" i="4"/>
  <c r="J19" i="4" s="1"/>
  <c r="I19" i="4"/>
  <c r="O11" i="4"/>
  <c r="K19" i="4"/>
  <c r="K10" i="4" l="1"/>
  <c r="Q88" i="5"/>
  <c r="N88" i="5"/>
  <c r="I88" i="5"/>
  <c r="Q72" i="5"/>
  <c r="Q87" i="5"/>
  <c r="L10" i="4"/>
  <c r="L19" i="4" s="1"/>
  <c r="O19" i="4"/>
  <c r="M10" i="4" l="1"/>
  <c r="O10" i="4" s="1"/>
  <c r="P19" i="4"/>
  <c r="P6" i="4"/>
  <c r="P7" i="4"/>
  <c r="P15" i="4"/>
  <c r="P13" i="4"/>
  <c r="P11" i="4"/>
  <c r="R12" i="7" l="1"/>
  <c r="M12" i="7"/>
  <c r="T11" i="7"/>
  <c r="T10" i="7"/>
  <c r="L10" i="7"/>
  <c r="G33" i="9" l="1"/>
  <c r="F33" i="9"/>
  <c r="E33" i="9"/>
  <c r="D33" i="9"/>
  <c r="F32" i="9"/>
  <c r="F31" i="9"/>
  <c r="F30" i="9"/>
  <c r="F29" i="9"/>
  <c r="F28" i="9"/>
  <c r="F27" i="9"/>
  <c r="F26" i="9"/>
  <c r="F25" i="9"/>
  <c r="F24" i="9"/>
  <c r="F23" i="9"/>
  <c r="F22" i="9"/>
  <c r="F21" i="9"/>
  <c r="F20" i="9"/>
  <c r="F19" i="9"/>
  <c r="F18" i="9"/>
  <c r="F17" i="9"/>
  <c r="H8" i="9"/>
  <c r="P467" i="11" l="1"/>
  <c r="M467" i="11"/>
  <c r="P466" i="11"/>
  <c r="P465" i="11"/>
  <c r="P464" i="11"/>
  <c r="P463" i="11"/>
  <c r="P462" i="11"/>
  <c r="M462" i="11"/>
  <c r="P461" i="11"/>
  <c r="M461" i="11"/>
  <c r="P460" i="11"/>
  <c r="P459" i="11"/>
  <c r="M459" i="11"/>
  <c r="P458" i="11"/>
  <c r="P457" i="11"/>
  <c r="M457" i="11"/>
  <c r="P456" i="11"/>
  <c r="M456" i="11"/>
  <c r="P455" i="11"/>
  <c r="M455" i="11"/>
  <c r="P454" i="11"/>
  <c r="M454" i="11"/>
  <c r="P453" i="11"/>
  <c r="M453" i="11"/>
  <c r="P452" i="11"/>
  <c r="M452" i="11"/>
  <c r="P451" i="11"/>
  <c r="P450" i="11"/>
  <c r="M450" i="11"/>
  <c r="P449" i="11"/>
  <c r="P448" i="11"/>
  <c r="P447" i="11"/>
  <c r="P134" i="11" l="1"/>
  <c r="M134" i="11"/>
  <c r="P133" i="11"/>
  <c r="M133" i="11"/>
  <c r="P132" i="11"/>
  <c r="M132" i="11"/>
  <c r="P131" i="11"/>
  <c r="M131" i="11"/>
  <c r="P130" i="11"/>
  <c r="M130" i="11"/>
  <c r="P129" i="11"/>
  <c r="M129" i="11"/>
  <c r="P128" i="11"/>
  <c r="M128" i="11"/>
  <c r="P127" i="11"/>
  <c r="M127" i="11"/>
  <c r="P126" i="11"/>
  <c r="M126" i="11"/>
  <c r="P125" i="11"/>
  <c r="M125" i="11"/>
  <c r="P124" i="11"/>
  <c r="M124" i="11"/>
  <c r="P123" i="11"/>
  <c r="M123" i="11"/>
  <c r="P122" i="11"/>
  <c r="M122" i="11"/>
  <c r="P121" i="11"/>
  <c r="M121" i="11"/>
  <c r="P120" i="11"/>
  <c r="M120" i="11"/>
  <c r="P119" i="11"/>
  <c r="M119" i="11"/>
  <c r="P118" i="11"/>
  <c r="M118" i="11"/>
  <c r="P117" i="11"/>
  <c r="M117" i="11"/>
  <c r="P116" i="11"/>
  <c r="M116" i="11"/>
  <c r="P115" i="11"/>
  <c r="M115" i="11"/>
  <c r="P114" i="11"/>
  <c r="M114" i="11"/>
  <c r="P113" i="11"/>
  <c r="M113" i="11"/>
  <c r="P112" i="11"/>
  <c r="M112" i="11"/>
  <c r="P111" i="11"/>
  <c r="M111" i="11"/>
  <c r="P110" i="11"/>
  <c r="M110" i="11"/>
  <c r="P109" i="11"/>
  <c r="M109" i="11"/>
  <c r="P108" i="11"/>
  <c r="M108" i="11"/>
  <c r="P107" i="11"/>
  <c r="M107" i="11"/>
  <c r="P106" i="11"/>
  <c r="M106" i="11"/>
  <c r="P105" i="11"/>
  <c r="M105" i="11"/>
  <c r="P104" i="11"/>
  <c r="M104" i="11"/>
  <c r="P103" i="11"/>
  <c r="M103" i="11"/>
  <c r="P102" i="11"/>
  <c r="M102" i="11"/>
  <c r="P101" i="11"/>
  <c r="M101" i="11"/>
  <c r="P100" i="11"/>
  <c r="M100" i="11"/>
  <c r="P99" i="11"/>
  <c r="M99" i="11"/>
  <c r="P98" i="11"/>
  <c r="M98" i="11"/>
  <c r="P97" i="11"/>
  <c r="M97" i="11"/>
  <c r="P96" i="11"/>
  <c r="M96" i="11"/>
  <c r="P95" i="11"/>
  <c r="M95" i="11"/>
  <c r="P94" i="11"/>
  <c r="M94" i="11"/>
  <c r="P93" i="11"/>
  <c r="M93" i="11"/>
  <c r="P92" i="11"/>
  <c r="M92" i="11"/>
  <c r="P91" i="11"/>
  <c r="M91" i="11"/>
  <c r="P90" i="11"/>
  <c r="M90" i="11"/>
  <c r="P89" i="11"/>
  <c r="M89" i="11"/>
  <c r="P88" i="11"/>
  <c r="M88" i="11"/>
  <c r="P87" i="11"/>
  <c r="M87" i="11"/>
  <c r="P86" i="11"/>
  <c r="M86" i="11"/>
  <c r="P85" i="11"/>
  <c r="M85" i="11"/>
  <c r="P84" i="11"/>
  <c r="M84" i="11"/>
  <c r="P83" i="11"/>
  <c r="M83" i="11"/>
  <c r="P82" i="11"/>
  <c r="M82" i="11"/>
  <c r="P81" i="11"/>
  <c r="M81" i="11"/>
  <c r="P80" i="11"/>
  <c r="M80" i="11"/>
  <c r="P79" i="11"/>
  <c r="M79" i="11"/>
  <c r="P78" i="11"/>
  <c r="M78" i="11"/>
  <c r="P77" i="11"/>
  <c r="M77" i="11"/>
  <c r="P76" i="11"/>
  <c r="M76" i="11"/>
  <c r="P75" i="11"/>
  <c r="M75" i="11"/>
  <c r="P74" i="11"/>
  <c r="M74" i="11"/>
  <c r="P73" i="11"/>
  <c r="M73" i="11"/>
  <c r="P72" i="11"/>
  <c r="M72" i="11"/>
  <c r="P71" i="11"/>
  <c r="M71" i="11"/>
  <c r="P70" i="11"/>
  <c r="M70" i="11"/>
  <c r="P69" i="11"/>
  <c r="M69" i="11"/>
  <c r="P68" i="11"/>
  <c r="M68" i="11"/>
  <c r="P67" i="11"/>
  <c r="M67" i="11"/>
  <c r="P66" i="11"/>
  <c r="M66" i="11"/>
  <c r="P65" i="11"/>
  <c r="M65" i="11"/>
  <c r="P64" i="11"/>
  <c r="M64" i="11"/>
  <c r="P63" i="11"/>
  <c r="M63" i="11"/>
  <c r="P62" i="11"/>
  <c r="M62" i="11"/>
  <c r="P61" i="11"/>
  <c r="M61" i="11"/>
  <c r="P60" i="11"/>
  <c r="M60" i="11"/>
  <c r="P59" i="11"/>
  <c r="M59" i="11"/>
  <c r="P58" i="11"/>
  <c r="M58" i="11"/>
  <c r="P57" i="11"/>
  <c r="M57" i="11"/>
  <c r="P56" i="11"/>
  <c r="M56" i="11"/>
  <c r="P55" i="11"/>
  <c r="M55" i="11"/>
  <c r="P54" i="11"/>
  <c r="M54" i="11"/>
  <c r="P53" i="11"/>
  <c r="M53" i="11"/>
  <c r="P52" i="11"/>
  <c r="M52" i="11"/>
  <c r="P51" i="11"/>
  <c r="M51" i="11"/>
  <c r="P50" i="11"/>
  <c r="M50" i="11"/>
  <c r="P49" i="11"/>
  <c r="M49" i="11"/>
  <c r="P48" i="11"/>
  <c r="M48" i="11"/>
  <c r="P47" i="11"/>
  <c r="M47" i="11"/>
  <c r="P46" i="11"/>
  <c r="M46" i="11"/>
  <c r="P45" i="11"/>
  <c r="M45" i="11"/>
  <c r="P44" i="11"/>
  <c r="M44" i="11"/>
  <c r="P43" i="11"/>
  <c r="M43" i="11"/>
  <c r="P42" i="11"/>
  <c r="M42" i="11"/>
  <c r="P41" i="11"/>
  <c r="M41" i="11"/>
  <c r="P40" i="11"/>
  <c r="M40" i="11"/>
  <c r="P39" i="11"/>
  <c r="M39" i="11"/>
  <c r="P38" i="11"/>
  <c r="M38" i="11"/>
  <c r="P37" i="11"/>
  <c r="M37" i="11"/>
  <c r="P36" i="11"/>
  <c r="M36" i="11"/>
  <c r="P35" i="11"/>
  <c r="M35" i="11"/>
  <c r="P34" i="11"/>
  <c r="M34" i="11"/>
  <c r="P33" i="11"/>
  <c r="M33" i="11"/>
  <c r="P32" i="11"/>
  <c r="M32" i="11"/>
  <c r="P31" i="11"/>
  <c r="M31" i="11"/>
  <c r="P30" i="11"/>
  <c r="M30" i="11"/>
  <c r="P29" i="11"/>
  <c r="M29" i="11"/>
  <c r="P28" i="11"/>
  <c r="M28" i="11"/>
  <c r="P27" i="11"/>
  <c r="M27" i="11"/>
  <c r="P26" i="11"/>
  <c r="M26" i="11"/>
  <c r="P25" i="11"/>
  <c r="M25" i="11"/>
  <c r="P24" i="11"/>
  <c r="M24" i="11"/>
  <c r="P23" i="11"/>
  <c r="M23" i="11"/>
  <c r="P22" i="11"/>
  <c r="M22" i="11"/>
  <c r="P21" i="11"/>
  <c r="M21" i="11"/>
  <c r="P20" i="11"/>
  <c r="M20" i="11"/>
  <c r="P19" i="11"/>
  <c r="M19" i="11"/>
  <c r="P18" i="11"/>
  <c r="M18" i="11"/>
  <c r="W75" i="7" l="1"/>
  <c r="R75" i="7"/>
  <c r="O75" i="7"/>
  <c r="M765" i="11" l="1"/>
  <c r="M764" i="11"/>
  <c r="M763" i="11"/>
  <c r="M762" i="11"/>
  <c r="M761" i="11"/>
  <c r="M760" i="11"/>
  <c r="M759" i="11"/>
  <c r="M758" i="11"/>
  <c r="M757" i="11"/>
  <c r="M756" i="11"/>
  <c r="M755" i="11"/>
  <c r="M754" i="11"/>
  <c r="M753" i="11"/>
  <c r="M752" i="11"/>
  <c r="M751" i="11"/>
  <c r="M750" i="11"/>
  <c r="M749" i="11"/>
  <c r="M748" i="11"/>
  <c r="M747" i="11"/>
  <c r="M746" i="11"/>
  <c r="M745" i="11"/>
  <c r="M744" i="11"/>
  <c r="M743" i="11"/>
  <c r="M742" i="11"/>
  <c r="M741" i="11"/>
  <c r="M740" i="11"/>
  <c r="M739" i="11"/>
  <c r="M738" i="11"/>
  <c r="M737" i="11"/>
  <c r="M736" i="11"/>
  <c r="M735" i="11"/>
  <c r="M734" i="11"/>
  <c r="M733" i="11"/>
  <c r="M732" i="11"/>
  <c r="M731" i="11"/>
  <c r="M730" i="11"/>
  <c r="M729" i="11"/>
  <c r="M728" i="11"/>
  <c r="M727" i="11"/>
  <c r="M726" i="11"/>
  <c r="M725" i="11"/>
  <c r="M723" i="11"/>
  <c r="M722" i="11"/>
  <c r="M721" i="11"/>
  <c r="M720" i="11"/>
  <c r="M719" i="11"/>
  <c r="M718" i="11"/>
  <c r="M716" i="11"/>
  <c r="M715" i="11"/>
  <c r="M714" i="11"/>
  <c r="M713" i="11"/>
  <c r="M712" i="11"/>
  <c r="M711" i="11"/>
  <c r="M710" i="11"/>
  <c r="M709" i="11"/>
  <c r="M708" i="11"/>
  <c r="M707" i="11"/>
  <c r="M706" i="11"/>
  <c r="M705" i="11"/>
  <c r="M704" i="11"/>
  <c r="M703" i="11"/>
  <c r="M702" i="11"/>
  <c r="M701" i="11"/>
  <c r="M700" i="11"/>
  <c r="M699" i="11"/>
  <c r="M698" i="11"/>
  <c r="M697" i="11"/>
  <c r="M696" i="11"/>
  <c r="M695" i="11"/>
  <c r="M694" i="11"/>
  <c r="M692" i="11"/>
  <c r="M691" i="11"/>
  <c r="M690" i="11"/>
  <c r="M689" i="11"/>
  <c r="M688" i="11"/>
  <c r="M687" i="11"/>
  <c r="M686" i="11"/>
  <c r="M685" i="11"/>
  <c r="M683" i="11"/>
  <c r="M682" i="11"/>
  <c r="M681" i="11"/>
  <c r="M680" i="11"/>
  <c r="M679" i="11"/>
  <c r="M678" i="11"/>
  <c r="M677" i="11"/>
  <c r="M676" i="11"/>
  <c r="M675" i="11"/>
  <c r="M674" i="11"/>
  <c r="M673" i="11"/>
  <c r="M672" i="11"/>
  <c r="M671" i="11"/>
  <c r="R670" i="11"/>
  <c r="M670" i="11"/>
  <c r="R669" i="11"/>
  <c r="M669" i="11"/>
  <c r="R668" i="11"/>
  <c r="M668" i="11"/>
  <c r="R667" i="11"/>
  <c r="M667" i="11"/>
  <c r="R666" i="11"/>
  <c r="M666" i="11"/>
  <c r="R665" i="11"/>
  <c r="M665" i="11"/>
  <c r="R664" i="11"/>
  <c r="M664" i="11"/>
  <c r="R663" i="11"/>
  <c r="M663" i="11"/>
  <c r="R662" i="11"/>
  <c r="M662" i="11"/>
  <c r="R661" i="11"/>
  <c r="M661" i="11"/>
  <c r="R660" i="11"/>
  <c r="M660" i="11"/>
  <c r="R659" i="11"/>
  <c r="M659" i="11"/>
  <c r="R658" i="11"/>
  <c r="M658" i="11"/>
  <c r="R657" i="11"/>
  <c r="M657" i="11"/>
  <c r="R656" i="11"/>
  <c r="M656" i="11"/>
  <c r="R655" i="11"/>
  <c r="M655" i="11"/>
  <c r="R654" i="11"/>
  <c r="M654" i="11"/>
  <c r="R653" i="11"/>
  <c r="M653" i="11"/>
  <c r="R652" i="11"/>
  <c r="M652" i="11"/>
  <c r="R651" i="11"/>
  <c r="M651" i="11"/>
  <c r="R650" i="11"/>
  <c r="M650" i="11"/>
  <c r="R649" i="11"/>
  <c r="M649" i="11"/>
  <c r="R648" i="11"/>
  <c r="M648" i="11"/>
  <c r="R647" i="11"/>
  <c r="M647" i="11"/>
  <c r="R646" i="11"/>
  <c r="M646" i="11"/>
  <c r="R645" i="11"/>
  <c r="M645" i="11"/>
  <c r="R644" i="11"/>
  <c r="M644" i="11"/>
  <c r="R643" i="11"/>
  <c r="M643" i="11"/>
  <c r="R642" i="11"/>
  <c r="M642" i="11"/>
  <c r="R641" i="11"/>
  <c r="M641" i="11"/>
  <c r="R640" i="11"/>
  <c r="M640" i="11"/>
  <c r="R639" i="11"/>
  <c r="R638" i="11"/>
  <c r="M638" i="11"/>
  <c r="R637" i="11"/>
  <c r="M637" i="11"/>
  <c r="R636" i="11"/>
  <c r="M636" i="11"/>
  <c r="R635" i="11"/>
  <c r="M635" i="11"/>
  <c r="R634" i="11"/>
  <c r="M634" i="11"/>
  <c r="R633" i="11"/>
  <c r="M633" i="11"/>
  <c r="R632" i="11"/>
  <c r="M632" i="11"/>
  <c r="R631" i="11"/>
  <c r="M631" i="11"/>
  <c r="R630" i="11"/>
  <c r="M630" i="11"/>
  <c r="R629" i="11"/>
  <c r="M629" i="11"/>
  <c r="R628" i="11"/>
  <c r="M628" i="11"/>
  <c r="R627" i="11"/>
  <c r="M627" i="11"/>
  <c r="R626" i="11"/>
  <c r="M626" i="11"/>
  <c r="R625" i="11"/>
  <c r="M625" i="11"/>
  <c r="R624" i="11"/>
  <c r="M624" i="11"/>
  <c r="R623" i="11"/>
  <c r="R622" i="11"/>
  <c r="M622" i="11"/>
  <c r="R621" i="11"/>
  <c r="M621" i="11"/>
  <c r="R620" i="11"/>
  <c r="M620" i="11"/>
  <c r="R619" i="11"/>
  <c r="M619" i="11"/>
  <c r="R618" i="11"/>
  <c r="M618" i="11"/>
  <c r="R617" i="11"/>
  <c r="M617" i="11"/>
  <c r="R616" i="11"/>
  <c r="M616" i="11"/>
  <c r="R615" i="11"/>
  <c r="M615" i="11"/>
  <c r="R614" i="11"/>
  <c r="M614" i="11"/>
  <c r="R613" i="11"/>
  <c r="M613" i="11"/>
  <c r="R612" i="11"/>
  <c r="M612" i="11"/>
  <c r="R611" i="11"/>
  <c r="M611" i="11"/>
  <c r="R610" i="11"/>
  <c r="M610" i="11"/>
  <c r="R609" i="11"/>
  <c r="M609" i="11"/>
  <c r="R608" i="11"/>
  <c r="M608" i="11"/>
  <c r="R607" i="11"/>
  <c r="M607" i="11"/>
  <c r="R606" i="11"/>
  <c r="M606" i="11"/>
  <c r="R605" i="11"/>
  <c r="M605" i="11"/>
  <c r="R604" i="11"/>
  <c r="M604" i="11"/>
  <c r="R603" i="11"/>
  <c r="M603" i="11"/>
  <c r="R602" i="11"/>
  <c r="M602" i="11"/>
  <c r="R601" i="11"/>
  <c r="M601" i="11"/>
  <c r="R600" i="11"/>
  <c r="M600" i="11"/>
  <c r="R599" i="11"/>
  <c r="M599" i="11"/>
  <c r="R598" i="11"/>
  <c r="M598" i="11"/>
  <c r="R597" i="11"/>
  <c r="M597" i="11"/>
  <c r="R596" i="11"/>
  <c r="M596" i="11"/>
  <c r="R595" i="11"/>
  <c r="M595" i="11"/>
  <c r="R594" i="11"/>
  <c r="M594" i="11"/>
  <c r="R593" i="11"/>
  <c r="M593" i="11"/>
  <c r="R592" i="11"/>
  <c r="M592" i="11"/>
  <c r="R591" i="11"/>
  <c r="M591" i="11"/>
  <c r="R590" i="11"/>
  <c r="M590" i="11"/>
  <c r="R589" i="11"/>
  <c r="M589" i="11"/>
  <c r="R588" i="11"/>
  <c r="M588" i="11"/>
  <c r="R587" i="11"/>
  <c r="M587" i="11"/>
  <c r="R586" i="11"/>
  <c r="M586" i="11"/>
  <c r="R585" i="11"/>
  <c r="M585" i="11"/>
  <c r="R584" i="11"/>
  <c r="M584" i="11"/>
  <c r="R583" i="11"/>
  <c r="M583" i="11"/>
  <c r="R582" i="11"/>
  <c r="M582" i="11"/>
  <c r="R581" i="11"/>
  <c r="M581" i="11"/>
  <c r="R580" i="11"/>
  <c r="M580" i="11"/>
  <c r="R579" i="11"/>
  <c r="M579" i="11"/>
  <c r="R578" i="11"/>
  <c r="M578" i="11"/>
  <c r="R577" i="11"/>
  <c r="M577" i="11"/>
  <c r="R576" i="11"/>
  <c r="M576" i="11"/>
  <c r="R575" i="11"/>
  <c r="M575" i="11"/>
  <c r="R574" i="11"/>
  <c r="M574" i="11"/>
  <c r="R573" i="11"/>
  <c r="M573" i="11"/>
  <c r="R572" i="11"/>
  <c r="M572" i="11"/>
  <c r="R571" i="11"/>
  <c r="M571" i="11"/>
  <c r="R570" i="11"/>
  <c r="M570" i="11"/>
  <c r="R569" i="11"/>
  <c r="M569" i="11"/>
  <c r="R568" i="11"/>
  <c r="M568" i="11"/>
  <c r="R567" i="11"/>
  <c r="M567" i="11"/>
  <c r="R566" i="11"/>
  <c r="M566" i="11"/>
  <c r="R565" i="11"/>
  <c r="M565" i="11"/>
  <c r="R564" i="11"/>
  <c r="M564" i="11"/>
  <c r="R563" i="11"/>
  <c r="M563" i="11"/>
  <c r="R562" i="11"/>
  <c r="M562" i="11"/>
  <c r="R561" i="11"/>
  <c r="M561" i="11"/>
  <c r="R560" i="11"/>
  <c r="M560" i="11"/>
  <c r="R559" i="11"/>
  <c r="M559" i="11"/>
  <c r="R558" i="11"/>
  <c r="R557" i="11"/>
  <c r="M557" i="11"/>
  <c r="R556" i="11"/>
  <c r="M556" i="11"/>
  <c r="R555" i="11"/>
  <c r="M555" i="11"/>
  <c r="R554" i="11"/>
  <c r="M554" i="11"/>
  <c r="R553" i="11"/>
  <c r="M553" i="11"/>
  <c r="R552" i="11"/>
  <c r="M552" i="11"/>
  <c r="R551" i="11"/>
  <c r="M551" i="11"/>
  <c r="R550" i="11"/>
  <c r="M550" i="11"/>
  <c r="R549" i="11"/>
  <c r="M549" i="11"/>
  <c r="R548" i="11"/>
  <c r="M548" i="11"/>
  <c r="R547" i="11"/>
  <c r="M547" i="11"/>
  <c r="R546" i="11"/>
  <c r="M546" i="11"/>
  <c r="R545" i="11"/>
  <c r="M545" i="11"/>
  <c r="R544" i="11"/>
  <c r="M544" i="11"/>
  <c r="R543" i="11"/>
  <c r="M543" i="11"/>
  <c r="R542" i="11"/>
  <c r="M542" i="11"/>
  <c r="R541" i="11"/>
  <c r="M541" i="11"/>
  <c r="R540" i="11"/>
  <c r="M540" i="11"/>
  <c r="R539" i="11"/>
  <c r="M539" i="11"/>
  <c r="R538" i="11"/>
  <c r="M538" i="11"/>
  <c r="R537" i="11"/>
  <c r="M537" i="11"/>
  <c r="R536" i="11"/>
  <c r="M536" i="11"/>
  <c r="R535" i="11"/>
  <c r="M535" i="11"/>
  <c r="R534" i="11"/>
  <c r="M534" i="11"/>
  <c r="R533" i="11"/>
  <c r="M533" i="11"/>
  <c r="R532" i="11"/>
  <c r="M532" i="11"/>
  <c r="R531" i="11"/>
  <c r="M531" i="11"/>
  <c r="R530" i="11"/>
  <c r="M530" i="11"/>
  <c r="R529" i="11"/>
  <c r="M529" i="11"/>
  <c r="R528" i="11"/>
  <c r="M528" i="11"/>
  <c r="K593" i="6"/>
  <c r="L593" i="6" s="1"/>
  <c r="I593" i="6"/>
  <c r="J593" i="6" s="1"/>
  <c r="K592" i="6"/>
  <c r="L592" i="6" s="1"/>
  <c r="I592" i="6"/>
  <c r="J592" i="6" s="1"/>
  <c r="K591" i="6"/>
  <c r="L591" i="6" s="1"/>
  <c r="I591" i="6"/>
  <c r="J591" i="6" s="1"/>
  <c r="K590" i="6"/>
  <c r="L590" i="6" s="1"/>
  <c r="I590" i="6"/>
  <c r="J590" i="6" s="1"/>
  <c r="K589" i="6"/>
  <c r="L589" i="6" s="1"/>
  <c r="I589" i="6"/>
  <c r="J589" i="6" s="1"/>
  <c r="K588" i="6"/>
  <c r="L588" i="6" s="1"/>
  <c r="I588" i="6"/>
  <c r="J588" i="6" s="1"/>
  <c r="K587" i="6"/>
  <c r="L587" i="6" s="1"/>
  <c r="I587" i="6"/>
  <c r="J587" i="6" s="1"/>
  <c r="K586" i="6"/>
  <c r="L586" i="6" s="1"/>
  <c r="I586" i="6"/>
  <c r="J586" i="6" s="1"/>
  <c r="K585" i="6"/>
  <c r="L585" i="6" s="1"/>
  <c r="I585" i="6"/>
  <c r="J585" i="6" s="1"/>
  <c r="K584" i="6"/>
  <c r="L584" i="6" s="1"/>
  <c r="I584" i="6"/>
  <c r="J584" i="6" s="1"/>
  <c r="K583" i="6"/>
  <c r="L583" i="6" s="1"/>
  <c r="I583" i="6"/>
  <c r="J583" i="6" s="1"/>
  <c r="K582" i="6"/>
  <c r="L582" i="6" s="1"/>
  <c r="I582" i="6"/>
  <c r="J582" i="6" s="1"/>
  <c r="K581" i="6"/>
  <c r="L581" i="6" s="1"/>
  <c r="I581" i="6"/>
  <c r="J581" i="6" s="1"/>
  <c r="K580" i="6"/>
  <c r="L580" i="6" s="1"/>
  <c r="I580" i="6"/>
  <c r="J580" i="6" s="1"/>
  <c r="K579" i="6"/>
  <c r="L579" i="6" s="1"/>
  <c r="I579" i="6"/>
  <c r="J579" i="6" s="1"/>
  <c r="K578" i="6"/>
  <c r="L578" i="6" s="1"/>
  <c r="I578" i="6"/>
  <c r="J578" i="6" s="1"/>
  <c r="K577" i="6"/>
  <c r="L577" i="6" s="1"/>
  <c r="I577" i="6"/>
  <c r="J577" i="6" s="1"/>
  <c r="K576" i="6"/>
  <c r="L576" i="6" s="1"/>
  <c r="I576" i="6"/>
  <c r="J576" i="6" s="1"/>
  <c r="K575" i="6"/>
  <c r="L575" i="6" s="1"/>
  <c r="I575" i="6"/>
  <c r="J575" i="6" s="1"/>
  <c r="K574" i="6"/>
  <c r="L574" i="6" s="1"/>
  <c r="I574" i="6"/>
  <c r="J574" i="6" s="1"/>
  <c r="K573" i="6"/>
  <c r="L573" i="6" s="1"/>
  <c r="I573" i="6"/>
  <c r="J573" i="6" s="1"/>
  <c r="K572" i="6"/>
  <c r="L572" i="6" s="1"/>
  <c r="I572" i="6"/>
  <c r="J572" i="6" s="1"/>
  <c r="K571" i="6"/>
  <c r="L571" i="6" s="1"/>
  <c r="I571" i="6"/>
  <c r="J571" i="6" s="1"/>
  <c r="K570" i="6"/>
  <c r="L570" i="6" s="1"/>
  <c r="I570" i="6"/>
  <c r="J570" i="6" s="1"/>
  <c r="K569" i="6"/>
  <c r="L569" i="6" s="1"/>
  <c r="I569" i="6"/>
  <c r="J569" i="6" s="1"/>
  <c r="K568" i="6"/>
  <c r="L568" i="6" s="1"/>
  <c r="I568" i="6"/>
  <c r="J568" i="6" s="1"/>
  <c r="K567" i="6"/>
  <c r="L567" i="6" s="1"/>
  <c r="I567" i="6"/>
  <c r="J567" i="6" s="1"/>
  <c r="K566" i="6"/>
  <c r="L566" i="6" s="1"/>
  <c r="I566" i="6"/>
  <c r="J566" i="6" s="1"/>
  <c r="K565" i="6"/>
  <c r="L565" i="6" s="1"/>
  <c r="I565" i="6"/>
  <c r="J565" i="6" s="1"/>
  <c r="K564" i="6"/>
  <c r="L564" i="6" s="1"/>
  <c r="I564" i="6"/>
  <c r="J564" i="6" s="1"/>
  <c r="K563" i="6"/>
  <c r="L563" i="6" s="1"/>
  <c r="I563" i="6"/>
  <c r="J563" i="6" s="1"/>
  <c r="K562" i="6"/>
  <c r="L562" i="6" s="1"/>
  <c r="I562" i="6"/>
  <c r="J562" i="6" s="1"/>
  <c r="K561" i="6"/>
  <c r="L561" i="6" s="1"/>
  <c r="I561" i="6"/>
  <c r="J561" i="6" s="1"/>
  <c r="K560" i="6"/>
  <c r="L560" i="6" s="1"/>
  <c r="I560" i="6"/>
  <c r="J560" i="6" s="1"/>
  <c r="K559" i="6"/>
  <c r="L559" i="6" s="1"/>
  <c r="I559" i="6"/>
  <c r="J559" i="6" s="1"/>
  <c r="K558" i="6"/>
  <c r="L558" i="6" s="1"/>
  <c r="I558" i="6"/>
  <c r="J558" i="6" s="1"/>
  <c r="K557" i="6"/>
  <c r="L557" i="6" s="1"/>
  <c r="I557" i="6"/>
  <c r="J557" i="6" s="1"/>
  <c r="K556" i="6"/>
  <c r="L556" i="6" s="1"/>
  <c r="I556" i="6"/>
  <c r="J556" i="6" s="1"/>
  <c r="K555" i="6"/>
  <c r="L555" i="6" s="1"/>
  <c r="I555" i="6"/>
  <c r="J555" i="6" s="1"/>
  <c r="K554" i="6"/>
  <c r="L554" i="6" s="1"/>
  <c r="I554" i="6"/>
  <c r="J554" i="6" s="1"/>
  <c r="K553" i="6"/>
  <c r="L553" i="6" s="1"/>
  <c r="I553" i="6"/>
  <c r="J553" i="6" s="1"/>
  <c r="K552" i="6"/>
  <c r="L552" i="6" s="1"/>
  <c r="I552" i="6"/>
  <c r="J552" i="6" s="1"/>
  <c r="K551" i="6"/>
  <c r="L551" i="6" s="1"/>
  <c r="I551" i="6"/>
  <c r="J551" i="6" s="1"/>
  <c r="K550" i="6"/>
  <c r="L550" i="6" s="1"/>
  <c r="I550" i="6"/>
  <c r="J550" i="6" s="1"/>
  <c r="K549" i="6"/>
  <c r="L549" i="6" s="1"/>
  <c r="I549" i="6"/>
  <c r="J549" i="6" s="1"/>
  <c r="K548" i="6"/>
  <c r="L548" i="6" s="1"/>
  <c r="I548" i="6"/>
  <c r="J548" i="6" s="1"/>
  <c r="K547" i="6"/>
  <c r="L547" i="6" s="1"/>
  <c r="I547" i="6"/>
  <c r="J547" i="6" s="1"/>
  <c r="K546" i="6"/>
  <c r="L546" i="6" s="1"/>
  <c r="I546" i="6"/>
  <c r="J546" i="6" s="1"/>
  <c r="K545" i="6"/>
  <c r="L545" i="6" s="1"/>
  <c r="I545" i="6"/>
  <c r="J545" i="6" s="1"/>
  <c r="K544" i="6"/>
  <c r="L544" i="6" s="1"/>
  <c r="I544" i="6"/>
  <c r="J544" i="6" s="1"/>
  <c r="K543" i="6"/>
  <c r="L543" i="6" s="1"/>
  <c r="I543" i="6"/>
  <c r="J543" i="6" s="1"/>
  <c r="K542" i="6"/>
  <c r="L542" i="6" s="1"/>
  <c r="I542" i="6"/>
  <c r="J542" i="6" s="1"/>
  <c r="K541" i="6"/>
  <c r="L541" i="6" s="1"/>
  <c r="I541" i="6"/>
  <c r="J541" i="6" s="1"/>
  <c r="L540" i="6"/>
  <c r="K540" i="6"/>
  <c r="I540" i="6"/>
  <c r="J540" i="6" s="1"/>
  <c r="K539" i="6"/>
  <c r="L539" i="6" s="1"/>
  <c r="I539" i="6"/>
  <c r="J539" i="6" s="1"/>
  <c r="K538" i="6"/>
  <c r="L538" i="6" s="1"/>
  <c r="I538" i="6"/>
  <c r="J538" i="6" s="1"/>
  <c r="K537" i="6"/>
  <c r="L537" i="6" s="1"/>
  <c r="I537" i="6"/>
  <c r="J537" i="6" s="1"/>
  <c r="K536" i="6"/>
  <c r="L536" i="6" s="1"/>
  <c r="I536" i="6"/>
  <c r="J536" i="6" s="1"/>
  <c r="K535" i="6"/>
  <c r="L535" i="6" s="1"/>
  <c r="I535" i="6"/>
  <c r="J535" i="6" s="1"/>
  <c r="K534" i="6"/>
  <c r="L534" i="6" s="1"/>
  <c r="I534" i="6"/>
  <c r="J534" i="6" s="1"/>
  <c r="K533" i="6"/>
  <c r="L533" i="6" s="1"/>
  <c r="I533" i="6"/>
  <c r="J533" i="6" s="1"/>
  <c r="K532" i="6"/>
  <c r="L532" i="6" s="1"/>
  <c r="I532" i="6"/>
  <c r="J532" i="6" s="1"/>
  <c r="K531" i="6"/>
  <c r="L531" i="6" s="1"/>
  <c r="I531" i="6"/>
  <c r="J531" i="6" s="1"/>
  <c r="K530" i="6"/>
  <c r="L530" i="6" s="1"/>
  <c r="I530" i="6"/>
  <c r="J530" i="6" s="1"/>
  <c r="K529" i="6"/>
  <c r="L529" i="6" s="1"/>
  <c r="I529" i="6"/>
  <c r="J529" i="6" s="1"/>
  <c r="K528" i="6"/>
  <c r="L528" i="6" s="1"/>
  <c r="I528" i="6"/>
  <c r="J528" i="6" s="1"/>
  <c r="K527" i="6"/>
  <c r="L527" i="6" s="1"/>
  <c r="I527" i="6"/>
  <c r="J527" i="6" s="1"/>
  <c r="K526" i="6"/>
  <c r="L526" i="6" s="1"/>
  <c r="I526" i="6"/>
  <c r="J526" i="6" s="1"/>
  <c r="K525" i="6"/>
  <c r="L525" i="6" s="1"/>
  <c r="I525" i="6"/>
  <c r="J525" i="6" s="1"/>
  <c r="K524" i="6"/>
  <c r="L524" i="6" s="1"/>
  <c r="I524" i="6"/>
  <c r="J524" i="6" s="1"/>
  <c r="K523" i="6"/>
  <c r="L523" i="6" s="1"/>
  <c r="I523" i="6"/>
  <c r="J523" i="6" s="1"/>
  <c r="K522" i="6"/>
  <c r="L522" i="6" s="1"/>
  <c r="I522" i="6"/>
  <c r="J522" i="6" s="1"/>
  <c r="K521" i="6"/>
  <c r="L521" i="6" s="1"/>
  <c r="I521" i="6"/>
  <c r="J521" i="6" s="1"/>
  <c r="K520" i="6"/>
  <c r="L520" i="6" s="1"/>
  <c r="I520" i="6"/>
  <c r="J520" i="6" s="1"/>
  <c r="K519" i="6"/>
  <c r="L519" i="6" s="1"/>
  <c r="I519" i="6"/>
  <c r="J519" i="6" s="1"/>
  <c r="K518" i="6"/>
  <c r="L518" i="6" s="1"/>
  <c r="I518" i="6"/>
  <c r="J518" i="6" s="1"/>
  <c r="K517" i="6"/>
  <c r="L517" i="6" s="1"/>
  <c r="I517" i="6"/>
  <c r="J517" i="6" s="1"/>
  <c r="K516" i="6"/>
  <c r="L516" i="6" s="1"/>
  <c r="I516" i="6"/>
  <c r="J516" i="6" s="1"/>
  <c r="K515" i="6"/>
  <c r="L515" i="6" s="1"/>
  <c r="I515" i="6"/>
  <c r="J515" i="6" s="1"/>
  <c r="K514" i="6"/>
  <c r="L514" i="6" s="1"/>
  <c r="I514" i="6"/>
  <c r="J514" i="6" s="1"/>
  <c r="K513" i="6"/>
  <c r="L513" i="6" s="1"/>
  <c r="I513" i="6"/>
  <c r="J513" i="6" s="1"/>
  <c r="K512" i="6"/>
  <c r="L512" i="6" s="1"/>
  <c r="I512" i="6"/>
  <c r="J512" i="6" s="1"/>
  <c r="K511" i="6"/>
  <c r="L511" i="6" s="1"/>
  <c r="I511" i="6"/>
  <c r="J511" i="6" s="1"/>
  <c r="K510" i="6"/>
  <c r="L510" i="6" s="1"/>
  <c r="I510" i="6"/>
  <c r="J510" i="6" s="1"/>
  <c r="K509" i="6"/>
  <c r="L509" i="6" s="1"/>
  <c r="I509" i="6"/>
  <c r="J509" i="6" s="1"/>
  <c r="K508" i="6"/>
  <c r="L508" i="6" s="1"/>
  <c r="I508" i="6"/>
  <c r="J508" i="6" s="1"/>
  <c r="K507" i="6"/>
  <c r="L507" i="6" s="1"/>
  <c r="I507" i="6"/>
  <c r="J507" i="6" s="1"/>
  <c r="K506" i="6"/>
  <c r="L506" i="6" s="1"/>
  <c r="I506" i="6"/>
  <c r="J506" i="6" s="1"/>
  <c r="K505" i="6"/>
  <c r="L505" i="6" s="1"/>
  <c r="I505" i="6"/>
  <c r="J505" i="6" s="1"/>
  <c r="K504" i="6"/>
  <c r="L504" i="6" s="1"/>
  <c r="I504" i="6"/>
  <c r="J504" i="6" s="1"/>
  <c r="K503" i="6"/>
  <c r="L503" i="6" s="1"/>
  <c r="I503" i="6"/>
  <c r="J503" i="6" s="1"/>
  <c r="K502" i="6"/>
  <c r="L502" i="6" s="1"/>
  <c r="I502" i="6"/>
  <c r="J502" i="6" s="1"/>
  <c r="K501" i="6"/>
  <c r="L501" i="6" s="1"/>
  <c r="I501" i="6"/>
  <c r="J501" i="6" s="1"/>
  <c r="K500" i="6"/>
  <c r="L500" i="6" s="1"/>
  <c r="I500" i="6"/>
  <c r="J500" i="6" s="1"/>
  <c r="K499" i="6"/>
  <c r="L499" i="6" s="1"/>
  <c r="I499" i="6"/>
  <c r="J499" i="6" s="1"/>
  <c r="K498" i="6"/>
  <c r="L498" i="6" s="1"/>
  <c r="I498" i="6"/>
  <c r="J498" i="6" s="1"/>
  <c r="K497" i="6"/>
  <c r="L497" i="6" s="1"/>
  <c r="I497" i="6"/>
  <c r="J497" i="6" s="1"/>
  <c r="K496" i="6"/>
  <c r="L496" i="6" s="1"/>
  <c r="I496" i="6"/>
  <c r="J496" i="6" s="1"/>
  <c r="K495" i="6"/>
  <c r="L495" i="6" s="1"/>
  <c r="I495" i="6"/>
  <c r="J495" i="6" s="1"/>
  <c r="K494" i="6"/>
  <c r="L494" i="6" s="1"/>
  <c r="I494" i="6"/>
  <c r="J494" i="6" s="1"/>
  <c r="K493" i="6"/>
  <c r="L493" i="6" s="1"/>
  <c r="I493" i="6"/>
  <c r="J493" i="6" s="1"/>
  <c r="K492" i="6"/>
  <c r="L492" i="6" s="1"/>
  <c r="I492" i="6"/>
  <c r="J492" i="6" s="1"/>
  <c r="K491" i="6"/>
  <c r="L491" i="6" s="1"/>
  <c r="I491" i="6"/>
  <c r="J491" i="6" s="1"/>
  <c r="K490" i="6"/>
  <c r="L490" i="6" s="1"/>
  <c r="I490" i="6"/>
  <c r="J490" i="6" s="1"/>
  <c r="K489" i="6"/>
  <c r="L489" i="6" s="1"/>
  <c r="I489" i="6"/>
  <c r="J489" i="6" s="1"/>
  <c r="K488" i="6"/>
  <c r="L488" i="6" s="1"/>
  <c r="I488" i="6"/>
  <c r="J488" i="6" s="1"/>
  <c r="K487" i="6"/>
  <c r="L487" i="6" s="1"/>
  <c r="I487" i="6"/>
  <c r="J487" i="6" s="1"/>
  <c r="K486" i="6"/>
  <c r="L486" i="6" s="1"/>
  <c r="I486" i="6"/>
  <c r="J486" i="6" s="1"/>
  <c r="K485" i="6"/>
  <c r="L485" i="6" s="1"/>
  <c r="I485" i="6"/>
  <c r="J485" i="6" s="1"/>
  <c r="K484" i="6"/>
  <c r="L484" i="6" s="1"/>
  <c r="I484" i="6"/>
  <c r="J484" i="6" s="1"/>
  <c r="K483" i="6"/>
  <c r="L483" i="6" s="1"/>
  <c r="I483" i="6"/>
  <c r="J483" i="6" s="1"/>
  <c r="K482" i="6"/>
  <c r="L482" i="6" s="1"/>
  <c r="I482" i="6"/>
  <c r="J482" i="6" s="1"/>
  <c r="K481" i="6"/>
  <c r="L481" i="6" s="1"/>
  <c r="I481" i="6"/>
  <c r="J481" i="6" s="1"/>
  <c r="K480" i="6"/>
  <c r="L480" i="6" s="1"/>
  <c r="I480" i="6"/>
  <c r="J480" i="6" s="1"/>
  <c r="K479" i="6"/>
  <c r="L479" i="6" s="1"/>
  <c r="I479" i="6"/>
  <c r="J479" i="6" s="1"/>
  <c r="K478" i="6"/>
  <c r="L478" i="6" s="1"/>
  <c r="I478" i="6"/>
  <c r="J478" i="6" s="1"/>
  <c r="K477" i="6"/>
  <c r="L477" i="6" s="1"/>
  <c r="I477" i="6"/>
  <c r="J477" i="6" s="1"/>
  <c r="K476" i="6"/>
  <c r="L476" i="6" s="1"/>
  <c r="I476" i="6"/>
  <c r="J476" i="6" s="1"/>
  <c r="K475" i="6"/>
  <c r="L475" i="6" s="1"/>
  <c r="I475" i="6"/>
  <c r="J475" i="6" s="1"/>
  <c r="K474" i="6"/>
  <c r="L474" i="6" s="1"/>
  <c r="I474" i="6"/>
  <c r="J474" i="6" s="1"/>
  <c r="K473" i="6"/>
  <c r="L473" i="6" s="1"/>
  <c r="I473" i="6"/>
  <c r="J473" i="6" s="1"/>
  <c r="K472" i="6"/>
  <c r="L472" i="6" s="1"/>
  <c r="I472" i="6"/>
  <c r="J472" i="6" s="1"/>
  <c r="K471" i="6"/>
  <c r="L471" i="6" s="1"/>
  <c r="I471" i="6"/>
  <c r="J471" i="6" s="1"/>
  <c r="K470" i="6"/>
  <c r="L470" i="6" s="1"/>
  <c r="I470" i="6"/>
  <c r="J470" i="6" s="1"/>
  <c r="K469" i="6"/>
  <c r="L469" i="6" s="1"/>
  <c r="I469" i="6"/>
  <c r="J469" i="6" s="1"/>
  <c r="K468" i="6"/>
  <c r="L468" i="6" s="1"/>
  <c r="I468" i="6"/>
  <c r="J468" i="6" s="1"/>
  <c r="K467" i="6"/>
  <c r="L467" i="6" s="1"/>
  <c r="I467" i="6"/>
  <c r="J467" i="6" s="1"/>
  <c r="K466" i="6"/>
  <c r="L466" i="6" s="1"/>
  <c r="I466" i="6"/>
  <c r="J466" i="6" s="1"/>
  <c r="K465" i="6"/>
  <c r="L465" i="6" s="1"/>
  <c r="I465" i="6"/>
  <c r="J465" i="6" s="1"/>
  <c r="K464" i="6"/>
  <c r="L464" i="6" s="1"/>
  <c r="I464" i="6"/>
  <c r="J464" i="6" s="1"/>
  <c r="K463" i="6"/>
  <c r="L463" i="6" s="1"/>
  <c r="I463" i="6"/>
  <c r="J463" i="6" s="1"/>
  <c r="K462" i="6"/>
  <c r="L462" i="6" s="1"/>
  <c r="I462" i="6"/>
  <c r="J462" i="6" s="1"/>
  <c r="K461" i="6"/>
  <c r="L461" i="6" s="1"/>
  <c r="I461" i="6"/>
  <c r="J461" i="6" s="1"/>
  <c r="K460" i="6"/>
  <c r="L460" i="6" s="1"/>
  <c r="I460" i="6"/>
  <c r="J460" i="6" s="1"/>
  <c r="K459" i="6"/>
  <c r="L459" i="6" s="1"/>
  <c r="I459" i="6"/>
  <c r="J459" i="6" s="1"/>
  <c r="K458" i="6"/>
  <c r="L458" i="6" s="1"/>
  <c r="I458" i="6"/>
  <c r="J458" i="6" s="1"/>
  <c r="K457" i="6"/>
  <c r="L457" i="6" s="1"/>
  <c r="I457" i="6"/>
  <c r="J457" i="6" s="1"/>
  <c r="K456" i="6"/>
  <c r="L456" i="6" s="1"/>
  <c r="I456" i="6"/>
  <c r="J456" i="6" s="1"/>
  <c r="K455" i="6"/>
  <c r="L455" i="6" s="1"/>
  <c r="I455" i="6"/>
  <c r="J455" i="6" s="1"/>
  <c r="K454" i="6"/>
  <c r="L454" i="6" s="1"/>
  <c r="I454" i="6"/>
  <c r="J454" i="6" s="1"/>
  <c r="K453" i="6"/>
  <c r="L453" i="6" s="1"/>
  <c r="I453" i="6"/>
  <c r="J453" i="6" s="1"/>
  <c r="K452" i="6"/>
  <c r="L452" i="6" s="1"/>
  <c r="I452" i="6"/>
  <c r="J452" i="6" s="1"/>
  <c r="K451" i="6"/>
  <c r="L451" i="6" s="1"/>
  <c r="I451" i="6"/>
  <c r="J451" i="6" s="1"/>
  <c r="K450" i="6"/>
  <c r="L450" i="6" s="1"/>
  <c r="I450" i="6"/>
  <c r="J450" i="6" s="1"/>
  <c r="K449" i="6"/>
  <c r="L449" i="6" s="1"/>
  <c r="I449" i="6"/>
  <c r="J449" i="6" s="1"/>
  <c r="K448" i="6"/>
  <c r="L448" i="6" s="1"/>
  <c r="I448" i="6"/>
  <c r="J448" i="6" s="1"/>
  <c r="K447" i="6"/>
  <c r="L447" i="6" s="1"/>
  <c r="I447" i="6"/>
  <c r="J447" i="6" s="1"/>
  <c r="K446" i="6"/>
  <c r="L446" i="6" s="1"/>
  <c r="I446" i="6"/>
  <c r="J446" i="6" s="1"/>
  <c r="K445" i="6"/>
  <c r="L445" i="6" s="1"/>
  <c r="I445" i="6"/>
  <c r="J445" i="6" s="1"/>
  <c r="K444" i="6"/>
  <c r="L444" i="6" s="1"/>
  <c r="I444" i="6"/>
  <c r="J444" i="6" s="1"/>
  <c r="K443" i="6"/>
  <c r="L443" i="6" s="1"/>
  <c r="I443" i="6"/>
  <c r="J443" i="6" s="1"/>
  <c r="K442" i="6"/>
  <c r="L442" i="6" s="1"/>
  <c r="I442" i="6"/>
  <c r="J442" i="6" s="1"/>
  <c r="I226" i="3"/>
  <c r="H226" i="3"/>
  <c r="G226" i="3"/>
  <c r="D226" i="3"/>
  <c r="C226" i="3"/>
  <c r="B226" i="3"/>
  <c r="I239" i="5"/>
  <c r="I238" i="5"/>
  <c r="I237" i="5"/>
  <c r="H258" i="4"/>
  <c r="E942" i="8"/>
  <c r="E846" i="8"/>
  <c r="F368" i="6" l="1"/>
  <c r="E368" i="6"/>
  <c r="D368" i="6"/>
  <c r="C368" i="6"/>
  <c r="B368" i="6"/>
  <c r="J366" i="6"/>
  <c r="I366" i="6"/>
  <c r="H366" i="6"/>
  <c r="G366" i="6"/>
  <c r="J365" i="6"/>
  <c r="I365" i="6"/>
  <c r="G365" i="6"/>
  <c r="J364" i="6"/>
  <c r="I364" i="6"/>
  <c r="H364" i="6"/>
  <c r="G364" i="6"/>
  <c r="J363" i="6"/>
  <c r="I363" i="6"/>
  <c r="H363" i="6"/>
  <c r="G363" i="6"/>
  <c r="J362" i="6"/>
  <c r="I362" i="6"/>
  <c r="H362" i="6"/>
  <c r="G362" i="6"/>
  <c r="J361" i="6"/>
  <c r="I361" i="6"/>
  <c r="H361" i="6"/>
  <c r="G361" i="6"/>
  <c r="J360" i="6"/>
  <c r="I360" i="6"/>
  <c r="H360" i="6"/>
  <c r="G360" i="6"/>
  <c r="I359" i="6"/>
  <c r="G359" i="6"/>
  <c r="J358" i="6"/>
  <c r="I358" i="6"/>
  <c r="H358" i="6"/>
  <c r="G358" i="6"/>
  <c r="J357" i="6"/>
  <c r="I357" i="6"/>
  <c r="H357" i="6"/>
  <c r="G357" i="6"/>
  <c r="J356" i="6"/>
  <c r="I356" i="6"/>
  <c r="H356" i="6"/>
  <c r="G356" i="6"/>
  <c r="I355" i="6"/>
  <c r="G355" i="6"/>
  <c r="J354" i="6"/>
  <c r="I354" i="6"/>
  <c r="G354" i="6"/>
  <c r="I353" i="6"/>
  <c r="G353" i="6"/>
  <c r="J352" i="6"/>
  <c r="I352" i="6"/>
  <c r="H352" i="6"/>
  <c r="G352" i="6"/>
  <c r="J351" i="6"/>
  <c r="I351" i="6"/>
  <c r="G351" i="6"/>
  <c r="J350" i="6"/>
  <c r="I350" i="6"/>
  <c r="H350" i="6"/>
  <c r="G350" i="6"/>
  <c r="J349" i="6"/>
  <c r="I349" i="6"/>
  <c r="H349" i="6"/>
  <c r="G349" i="6"/>
  <c r="I348" i="6"/>
  <c r="H348" i="6"/>
  <c r="G348" i="6"/>
  <c r="J368" i="6" l="1"/>
  <c r="G368" i="6"/>
  <c r="H368" i="6"/>
  <c r="I368" i="6"/>
  <c r="P439" i="11" l="1"/>
  <c r="M439" i="11"/>
  <c r="P438" i="11"/>
  <c r="M438" i="11"/>
  <c r="P437" i="11"/>
  <c r="M437" i="11"/>
  <c r="P436" i="11"/>
  <c r="M436" i="11"/>
  <c r="P435" i="11"/>
  <c r="M435" i="11"/>
  <c r="P434" i="11"/>
  <c r="M434" i="11"/>
  <c r="P433" i="11"/>
  <c r="M433" i="11"/>
  <c r="P432" i="11"/>
  <c r="M432" i="11"/>
  <c r="P431" i="11"/>
  <c r="M431" i="11"/>
  <c r="P430" i="11"/>
  <c r="M430" i="11"/>
  <c r="P429" i="11"/>
  <c r="M429" i="11"/>
  <c r="P428" i="11"/>
  <c r="M428" i="11"/>
  <c r="P427" i="11"/>
  <c r="M427" i="11"/>
  <c r="P426" i="11"/>
  <c r="M426" i="11"/>
  <c r="P423" i="11"/>
  <c r="P422" i="11"/>
  <c r="P421" i="11"/>
  <c r="P420" i="11"/>
  <c r="P419" i="11"/>
  <c r="P418" i="11"/>
  <c r="P417" i="11"/>
  <c r="M417" i="11"/>
  <c r="P416" i="11"/>
  <c r="M416" i="11"/>
  <c r="P415" i="11"/>
  <c r="M415" i="11"/>
  <c r="P414" i="11"/>
  <c r="M414" i="11"/>
  <c r="P413" i="11"/>
  <c r="M413" i="11"/>
  <c r="P412" i="11"/>
  <c r="M412" i="11"/>
  <c r="P411" i="11"/>
  <c r="M411" i="11"/>
  <c r="P410" i="11"/>
  <c r="M410" i="11"/>
  <c r="P409" i="11"/>
  <c r="M409" i="11"/>
  <c r="P408" i="11"/>
  <c r="M408" i="11"/>
  <c r="P407" i="11"/>
  <c r="M407" i="11"/>
  <c r="P406" i="11"/>
  <c r="M406" i="11"/>
  <c r="P405" i="11"/>
  <c r="M405" i="11"/>
  <c r="P404" i="11"/>
  <c r="M404" i="11"/>
  <c r="P403" i="11"/>
  <c r="M403" i="11"/>
  <c r="P402" i="11"/>
  <c r="M402" i="11"/>
  <c r="P401" i="11"/>
  <c r="M401" i="11"/>
  <c r="P400" i="11"/>
  <c r="M400" i="11"/>
  <c r="P399" i="11"/>
  <c r="M399" i="11"/>
  <c r="P398" i="11"/>
  <c r="M398" i="11"/>
  <c r="P397" i="11"/>
  <c r="M397" i="11"/>
  <c r="P396" i="11"/>
  <c r="M396" i="11"/>
  <c r="P395" i="11"/>
  <c r="M395" i="11"/>
  <c r="P394" i="11"/>
  <c r="M394" i="11"/>
  <c r="P393" i="11"/>
  <c r="M393" i="11"/>
  <c r="P392" i="11"/>
  <c r="M392" i="11"/>
  <c r="P391" i="11"/>
  <c r="M391" i="11"/>
  <c r="P390" i="11"/>
  <c r="M390" i="11"/>
  <c r="P389" i="11"/>
  <c r="M389" i="11"/>
  <c r="P388" i="11"/>
  <c r="M388" i="11"/>
  <c r="P387" i="11"/>
  <c r="M387" i="11"/>
  <c r="P386" i="11"/>
  <c r="M386" i="11"/>
  <c r="P385" i="11"/>
  <c r="M385" i="11"/>
  <c r="P384" i="11"/>
  <c r="M384" i="11"/>
  <c r="P383" i="11"/>
  <c r="M383" i="11"/>
  <c r="P382" i="11"/>
  <c r="M382" i="11"/>
  <c r="P381" i="11"/>
  <c r="M381" i="11"/>
  <c r="P380" i="11"/>
  <c r="M380" i="11"/>
  <c r="P379" i="11"/>
  <c r="M379" i="11"/>
  <c r="P378" i="11"/>
  <c r="M378" i="11"/>
  <c r="P377" i="11"/>
  <c r="M377" i="11"/>
  <c r="P376" i="11"/>
  <c r="M376" i="11"/>
  <c r="P375" i="11"/>
  <c r="M375" i="11"/>
  <c r="P374" i="11"/>
  <c r="M374" i="11"/>
  <c r="P373" i="11"/>
  <c r="M373" i="11"/>
  <c r="P372" i="11"/>
  <c r="M372" i="11"/>
  <c r="P371" i="11"/>
  <c r="M371" i="11"/>
  <c r="P370" i="11"/>
  <c r="M370" i="11"/>
  <c r="P369" i="11"/>
  <c r="M369" i="11"/>
  <c r="P368" i="11"/>
  <c r="M368" i="11"/>
  <c r="P367" i="11"/>
  <c r="M367" i="11"/>
  <c r="P366" i="11"/>
  <c r="M366" i="11"/>
  <c r="P365" i="11"/>
  <c r="M365" i="11"/>
  <c r="P364" i="11"/>
  <c r="M364" i="11"/>
  <c r="P363" i="11"/>
  <c r="M363" i="11"/>
  <c r="J242" i="6"/>
  <c r="H242" i="6"/>
  <c r="F242" i="6"/>
  <c r="E242" i="6"/>
  <c r="D242" i="6"/>
  <c r="C242" i="6"/>
  <c r="B242" i="6"/>
  <c r="I241" i="6"/>
  <c r="G241" i="6"/>
  <c r="I240" i="6"/>
  <c r="G240" i="6"/>
  <c r="I239" i="6"/>
  <c r="G239" i="6"/>
  <c r="I238" i="6"/>
  <c r="G238" i="6"/>
  <c r="I237" i="6"/>
  <c r="G237" i="6"/>
  <c r="I236" i="6"/>
  <c r="G236" i="6"/>
  <c r="I235" i="6"/>
  <c r="G235" i="6"/>
  <c r="I234" i="6"/>
  <c r="G234" i="6"/>
  <c r="I233" i="6"/>
  <c r="G233" i="6"/>
  <c r="I232" i="6"/>
  <c r="G232" i="6"/>
  <c r="I231" i="6"/>
  <c r="G231" i="6"/>
  <c r="I230" i="6"/>
  <c r="G230" i="6"/>
  <c r="I229" i="6"/>
  <c r="G229" i="6"/>
  <c r="I228" i="6"/>
  <c r="G228" i="6"/>
  <c r="I227" i="6"/>
  <c r="G227" i="6"/>
  <c r="I226" i="6"/>
  <c r="G226" i="6"/>
  <c r="I225" i="6"/>
  <c r="G225" i="6"/>
  <c r="I224" i="6"/>
  <c r="G224" i="6"/>
  <c r="I223" i="6"/>
  <c r="G223" i="6"/>
  <c r="I222" i="6"/>
  <c r="G222" i="6"/>
  <c r="I221" i="6"/>
  <c r="G221" i="6"/>
  <c r="I220" i="6"/>
  <c r="G220" i="6"/>
  <c r="I219" i="6"/>
  <c r="G219" i="6"/>
  <c r="I218" i="6"/>
  <c r="G218" i="6"/>
  <c r="I217" i="6"/>
  <c r="G217" i="6"/>
  <c r="I216" i="6"/>
  <c r="G216" i="6"/>
  <c r="I215" i="6"/>
  <c r="G215" i="6"/>
  <c r="I214" i="6"/>
  <c r="G214" i="6"/>
  <c r="I213" i="6"/>
  <c r="G213" i="6"/>
  <c r="I212" i="6"/>
  <c r="G212" i="6"/>
  <c r="I211" i="6"/>
  <c r="G211" i="6"/>
  <c r="I210" i="6"/>
  <c r="G210" i="6"/>
  <c r="I209" i="6"/>
  <c r="G209" i="6"/>
  <c r="I208" i="6"/>
  <c r="G208" i="6"/>
  <c r="I207" i="6"/>
  <c r="G207" i="6"/>
  <c r="I206" i="6"/>
  <c r="G206" i="6"/>
  <c r="I205" i="6"/>
  <c r="G205" i="6"/>
  <c r="I204" i="6"/>
  <c r="G204" i="6"/>
  <c r="I203" i="6"/>
  <c r="G203" i="6"/>
  <c r="L118" i="3"/>
  <c r="I118" i="3"/>
  <c r="H118" i="3"/>
  <c r="G118" i="3"/>
  <c r="D118" i="3"/>
  <c r="C118" i="3"/>
  <c r="B118" i="3"/>
  <c r="P152" i="5"/>
  <c r="O152" i="5"/>
  <c r="M152" i="5"/>
  <c r="L152" i="5"/>
  <c r="K152" i="5"/>
  <c r="J152" i="5"/>
  <c r="H152" i="5"/>
  <c r="G152" i="5"/>
  <c r="F152" i="5"/>
  <c r="E152" i="5"/>
  <c r="D152" i="5"/>
  <c r="P151" i="5"/>
  <c r="O151" i="5"/>
  <c r="M151" i="5"/>
  <c r="L151" i="5"/>
  <c r="K151" i="5"/>
  <c r="J151" i="5"/>
  <c r="H151" i="5"/>
  <c r="G151" i="5"/>
  <c r="F151" i="5"/>
  <c r="E151" i="5"/>
  <c r="D151" i="5"/>
  <c r="N149" i="5"/>
  <c r="I149" i="5"/>
  <c r="Q149" i="5" s="1"/>
  <c r="N148" i="5"/>
  <c r="I148" i="5"/>
  <c r="N147" i="5"/>
  <c r="I147" i="5"/>
  <c r="N145" i="5"/>
  <c r="I145" i="5"/>
  <c r="N144" i="5"/>
  <c r="I144" i="5"/>
  <c r="Q144" i="5" s="1"/>
  <c r="Q152" i="5" s="1"/>
  <c r="N143" i="5"/>
  <c r="N151" i="5" s="1"/>
  <c r="I143" i="5"/>
  <c r="N141" i="5"/>
  <c r="I141" i="5"/>
  <c r="N140" i="5"/>
  <c r="I140" i="5"/>
  <c r="N139" i="5"/>
  <c r="I139" i="5"/>
  <c r="P118" i="4"/>
  <c r="N118" i="4"/>
  <c r="L118" i="4"/>
  <c r="K118" i="4"/>
  <c r="J118" i="4"/>
  <c r="I118" i="4"/>
  <c r="G118" i="4"/>
  <c r="F118" i="4"/>
  <c r="E118" i="4"/>
  <c r="D118" i="4"/>
  <c r="C118" i="4"/>
  <c r="B118" i="4"/>
  <c r="H106" i="4"/>
  <c r="O106" i="4" s="1"/>
  <c r="M105" i="4"/>
  <c r="M118" i="4" s="1"/>
  <c r="H105" i="4"/>
  <c r="Q148" i="5" l="1"/>
  <c r="Q141" i="5"/>
  <c r="Q140" i="5"/>
  <c r="Q145" i="5"/>
  <c r="G242" i="6"/>
  <c r="I242" i="6"/>
  <c r="Q143" i="5"/>
  <c r="Q151" i="5" s="1"/>
  <c r="Q147" i="5"/>
  <c r="Q139" i="5"/>
  <c r="H118" i="4"/>
  <c r="O105" i="4"/>
  <c r="O118" i="4" s="1"/>
  <c r="H99" i="10" l="1"/>
  <c r="G99" i="10"/>
  <c r="P253" i="11"/>
  <c r="P252" i="11"/>
  <c r="P251" i="11"/>
  <c r="P250" i="11"/>
  <c r="P249" i="11"/>
  <c r="P248" i="11"/>
  <c r="M248" i="11"/>
  <c r="P247" i="11"/>
  <c r="M247" i="11"/>
  <c r="P246" i="11"/>
  <c r="M246" i="11"/>
  <c r="P245" i="11"/>
  <c r="M245" i="11"/>
  <c r="P244" i="11"/>
  <c r="M244" i="11"/>
  <c r="P243" i="11"/>
  <c r="M243" i="11"/>
  <c r="P242" i="11"/>
  <c r="M242" i="11"/>
  <c r="P241" i="11"/>
  <c r="M241" i="11"/>
  <c r="P240" i="11"/>
  <c r="M240" i="11"/>
  <c r="P239" i="11"/>
  <c r="M239" i="11"/>
  <c r="P238" i="11"/>
  <c r="M238" i="11"/>
  <c r="P237" i="11"/>
  <c r="M237" i="11"/>
  <c r="P236" i="11"/>
  <c r="M236" i="11"/>
  <c r="P235" i="11"/>
  <c r="M235" i="11"/>
  <c r="P234" i="11"/>
  <c r="M234" i="11"/>
  <c r="P233" i="11"/>
  <c r="M233" i="11"/>
  <c r="P232" i="11"/>
  <c r="M232" i="11"/>
  <c r="P231" i="11"/>
  <c r="M231" i="11"/>
  <c r="P230" i="11"/>
  <c r="M230" i="11"/>
  <c r="P229" i="11"/>
  <c r="M229" i="11"/>
  <c r="P228" i="11"/>
  <c r="M228" i="11"/>
  <c r="P227" i="11"/>
  <c r="M227" i="11"/>
  <c r="P226" i="11"/>
  <c r="M226" i="11"/>
  <c r="P225" i="11"/>
  <c r="M225" i="11"/>
  <c r="P224" i="11"/>
  <c r="M224" i="11"/>
  <c r="P223" i="11"/>
  <c r="M223" i="11"/>
  <c r="P222" i="11"/>
  <c r="M222" i="11"/>
  <c r="P221" i="11"/>
  <c r="M221" i="11"/>
  <c r="P220" i="11"/>
  <c r="M220" i="11"/>
  <c r="P219" i="11"/>
  <c r="M219" i="11"/>
  <c r="M66" i="4"/>
  <c r="H66" i="4"/>
  <c r="P343" i="11" l="1"/>
  <c r="P342" i="11"/>
  <c r="P341" i="11"/>
  <c r="P340" i="11"/>
  <c r="P339" i="11"/>
  <c r="P338" i="11"/>
  <c r="P337" i="11"/>
  <c r="P336" i="11"/>
  <c r="P335" i="11"/>
  <c r="P334" i="11"/>
  <c r="P333" i="11"/>
  <c r="P332" i="11"/>
  <c r="M331" i="11"/>
  <c r="M330" i="11"/>
  <c r="M329" i="11"/>
  <c r="M326" i="11"/>
  <c r="M325" i="11"/>
  <c r="M324" i="11"/>
  <c r="M323" i="11"/>
  <c r="M321" i="11"/>
  <c r="M320" i="11"/>
  <c r="M319" i="11"/>
  <c r="M318" i="11"/>
  <c r="M317" i="11"/>
  <c r="M316" i="11"/>
  <c r="M315" i="11"/>
  <c r="M314" i="11"/>
  <c r="M313" i="11"/>
  <c r="M312" i="11"/>
  <c r="M311" i="11"/>
  <c r="M310" i="11"/>
  <c r="M309" i="11"/>
  <c r="M308" i="11"/>
  <c r="M307" i="11"/>
  <c r="M306" i="11"/>
  <c r="M305" i="11"/>
  <c r="M304" i="11"/>
  <c r="M303" i="11"/>
  <c r="M302" i="11"/>
  <c r="M301" i="11"/>
  <c r="M300" i="11"/>
  <c r="M299" i="11"/>
  <c r="M298" i="11"/>
  <c r="M297" i="11"/>
  <c r="M296" i="11"/>
  <c r="M295" i="11"/>
  <c r="M294" i="11"/>
  <c r="M293" i="11"/>
  <c r="M292" i="11"/>
  <c r="M291" i="11"/>
  <c r="M290" i="11"/>
  <c r="M289" i="11"/>
  <c r="M288" i="11"/>
  <c r="M287" i="11"/>
  <c r="M286" i="11"/>
  <c r="M285" i="11"/>
  <c r="M284" i="11"/>
  <c r="M283" i="11"/>
  <c r="M488" i="11"/>
  <c r="P488" i="11"/>
  <c r="M489" i="11"/>
  <c r="P489" i="11"/>
  <c r="M490" i="11"/>
  <c r="P490" i="11"/>
  <c r="M491" i="11"/>
  <c r="P491" i="11"/>
  <c r="M492" i="11"/>
  <c r="P492" i="11"/>
  <c r="M493" i="11"/>
  <c r="P493" i="11"/>
  <c r="M494" i="11"/>
  <c r="P494" i="11"/>
  <c r="M495" i="11"/>
  <c r="P495" i="11"/>
  <c r="M496" i="11"/>
  <c r="P496" i="11"/>
  <c r="M497" i="11"/>
  <c r="P497" i="11"/>
  <c r="M498" i="11"/>
  <c r="P498" i="11"/>
  <c r="M499" i="11"/>
  <c r="P499" i="11"/>
  <c r="M500" i="11"/>
  <c r="P500" i="11"/>
  <c r="M501" i="11"/>
  <c r="P501" i="11"/>
  <c r="M502" i="11"/>
  <c r="P502" i="11"/>
  <c r="M503" i="11"/>
  <c r="P503" i="11"/>
  <c r="M795" i="11"/>
  <c r="M796" i="11"/>
  <c r="M797" i="11"/>
  <c r="M798" i="11"/>
  <c r="M799" i="11"/>
  <c r="M800" i="11"/>
  <c r="M801" i="11"/>
  <c r="M802" i="11"/>
  <c r="M803" i="11"/>
  <c r="M804" i="11"/>
  <c r="M805" i="11"/>
  <c r="M806" i="11"/>
  <c r="M807" i="11"/>
  <c r="M808" i="11"/>
  <c r="M809" i="11"/>
  <c r="M810" i="11"/>
  <c r="M811" i="11"/>
  <c r="M812" i="11"/>
  <c r="M813" i="11"/>
  <c r="M814" i="11"/>
  <c r="M815" i="11"/>
  <c r="M816" i="11"/>
  <c r="M817" i="11"/>
  <c r="M818" i="11"/>
  <c r="M819" i="11"/>
  <c r="M820" i="11"/>
  <c r="M821" i="11"/>
  <c r="M822" i="11"/>
  <c r="M823" i="11"/>
  <c r="M824" i="11"/>
  <c r="M825" i="11"/>
  <c r="M826" i="11"/>
  <c r="M827" i="11"/>
  <c r="M828" i="11"/>
  <c r="M829" i="11"/>
  <c r="M830" i="11"/>
  <c r="M831" i="11"/>
  <c r="M832" i="11"/>
  <c r="M833" i="11"/>
  <c r="M834" i="11"/>
  <c r="M835" i="11"/>
  <c r="M836" i="11"/>
  <c r="M837" i="11"/>
  <c r="M838" i="11"/>
  <c r="M839" i="11"/>
  <c r="M840" i="11"/>
  <c r="M841" i="11"/>
  <c r="M842" i="11"/>
  <c r="M843" i="11"/>
  <c r="M844" i="11"/>
  <c r="M845" i="11"/>
  <c r="M846" i="11"/>
  <c r="M847" i="11"/>
  <c r="M848" i="11"/>
  <c r="M849" i="11"/>
  <c r="M850" i="11"/>
  <c r="M851" i="11"/>
  <c r="N86" i="12"/>
  <c r="M86" i="12"/>
  <c r="K86" i="12"/>
  <c r="F196" i="6"/>
  <c r="E196" i="6"/>
  <c r="D196" i="6"/>
  <c r="C196" i="6"/>
  <c r="B196" i="6"/>
  <c r="I195" i="6"/>
  <c r="J195" i="6" s="1"/>
  <c r="G195" i="6"/>
  <c r="H195" i="6" s="1"/>
  <c r="I194" i="6"/>
  <c r="J194" i="6" s="1"/>
  <c r="G194" i="6"/>
  <c r="H194" i="6" s="1"/>
  <c r="I193" i="6"/>
  <c r="J193" i="6" s="1"/>
  <c r="G193" i="6"/>
  <c r="H193" i="6" s="1"/>
  <c r="I192" i="6"/>
  <c r="J192" i="6" s="1"/>
  <c r="G192" i="6"/>
  <c r="H192" i="6" s="1"/>
  <c r="I191" i="6"/>
  <c r="J191" i="6" s="1"/>
  <c r="G191" i="6"/>
  <c r="H191" i="6" s="1"/>
  <c r="I190" i="6"/>
  <c r="J190" i="6" s="1"/>
  <c r="G190" i="6"/>
  <c r="H190" i="6" s="1"/>
  <c r="I189" i="6"/>
  <c r="J189" i="6" s="1"/>
  <c r="G189" i="6"/>
  <c r="H189" i="6" s="1"/>
  <c r="I188" i="6"/>
  <c r="J188" i="6" s="1"/>
  <c r="G188" i="6"/>
  <c r="H188" i="6" s="1"/>
  <c r="I187" i="6"/>
  <c r="J187" i="6" s="1"/>
  <c r="G187" i="6"/>
  <c r="H187" i="6" s="1"/>
  <c r="I186" i="6"/>
  <c r="J186" i="6" s="1"/>
  <c r="G186" i="6"/>
  <c r="H186" i="6" s="1"/>
  <c r="I185" i="6"/>
  <c r="J185" i="6" s="1"/>
  <c r="G185" i="6"/>
  <c r="H185" i="6" s="1"/>
  <c r="I184" i="6"/>
  <c r="J184" i="6" s="1"/>
  <c r="G184" i="6"/>
  <c r="H184" i="6" s="1"/>
  <c r="I183" i="6"/>
  <c r="J183" i="6" s="1"/>
  <c r="G183" i="6"/>
  <c r="H183" i="6" s="1"/>
  <c r="I182" i="6"/>
  <c r="J182" i="6" s="1"/>
  <c r="G182" i="6"/>
  <c r="H182" i="6" s="1"/>
  <c r="I181" i="6"/>
  <c r="J181" i="6" s="1"/>
  <c r="G181" i="6"/>
  <c r="H181" i="6" s="1"/>
  <c r="I180" i="6"/>
  <c r="J180" i="6" s="1"/>
  <c r="G180" i="6"/>
  <c r="H180" i="6" s="1"/>
  <c r="I179" i="6"/>
  <c r="J179" i="6" s="1"/>
  <c r="G179" i="6"/>
  <c r="H179" i="6" s="1"/>
  <c r="I178" i="6"/>
  <c r="J178" i="6" s="1"/>
  <c r="G178" i="6"/>
  <c r="H178" i="6" s="1"/>
  <c r="I177" i="6"/>
  <c r="J177" i="6" s="1"/>
  <c r="G177" i="6"/>
  <c r="H177" i="6" s="1"/>
  <c r="I176" i="6"/>
  <c r="J176" i="6" s="1"/>
  <c r="G176" i="6"/>
  <c r="H176" i="6" s="1"/>
  <c r="I175" i="6"/>
  <c r="J175" i="6" s="1"/>
  <c r="G175" i="6"/>
  <c r="H175" i="6" s="1"/>
  <c r="I174" i="6"/>
  <c r="J174" i="6" s="1"/>
  <c r="G174" i="6"/>
  <c r="H174" i="6" s="1"/>
  <c r="I173" i="6"/>
  <c r="J173" i="6" s="1"/>
  <c r="G173" i="6"/>
  <c r="H173" i="6" s="1"/>
  <c r="I172" i="6"/>
  <c r="J172" i="6" s="1"/>
  <c r="G172" i="6"/>
  <c r="H172" i="6" s="1"/>
  <c r="I171" i="6"/>
  <c r="J171" i="6" s="1"/>
  <c r="G171" i="6"/>
  <c r="H171" i="6" s="1"/>
  <c r="I170" i="6"/>
  <c r="J170" i="6" s="1"/>
  <c r="G170" i="6"/>
  <c r="H170" i="6" s="1"/>
  <c r="I169" i="6"/>
  <c r="J169" i="6" s="1"/>
  <c r="G169" i="6"/>
  <c r="H169" i="6" s="1"/>
  <c r="I168" i="6"/>
  <c r="J168" i="6" s="1"/>
  <c r="G168" i="6"/>
  <c r="H168" i="6" s="1"/>
  <c r="L102" i="3"/>
  <c r="I102" i="3"/>
  <c r="H102" i="3"/>
  <c r="G102" i="3"/>
  <c r="D102" i="3"/>
  <c r="C102" i="3"/>
  <c r="B102" i="3"/>
  <c r="J101" i="3"/>
  <c r="E101" i="3"/>
  <c r="J100" i="3"/>
  <c r="E100" i="3"/>
  <c r="J99" i="3"/>
  <c r="E99" i="3"/>
  <c r="E98" i="3"/>
  <c r="R129" i="5"/>
  <c r="P129" i="5"/>
  <c r="P153" i="5" s="1"/>
  <c r="O129" i="5"/>
  <c r="O153" i="5" s="1"/>
  <c r="M129" i="5"/>
  <c r="M153" i="5" s="1"/>
  <c r="L129" i="5"/>
  <c r="L153" i="5" s="1"/>
  <c r="K129" i="5"/>
  <c r="K153" i="5" s="1"/>
  <c r="J129" i="5"/>
  <c r="H129" i="5"/>
  <c r="H153" i="5" s="1"/>
  <c r="G129" i="5"/>
  <c r="G153" i="5" s="1"/>
  <c r="F129" i="5"/>
  <c r="F153" i="5" s="1"/>
  <c r="E129" i="5"/>
  <c r="E153" i="5" s="1"/>
  <c r="D129" i="5"/>
  <c r="D153" i="5" s="1"/>
  <c r="C129" i="5"/>
  <c r="N128" i="5"/>
  <c r="I128" i="5"/>
  <c r="I152" i="5" s="1"/>
  <c r="I127" i="5"/>
  <c r="I151" i="5" s="1"/>
  <c r="N126" i="5"/>
  <c r="I126" i="5"/>
  <c r="N99" i="4"/>
  <c r="L99" i="4"/>
  <c r="K99" i="4"/>
  <c r="J99" i="4"/>
  <c r="I99" i="4"/>
  <c r="G99" i="4"/>
  <c r="F99" i="4"/>
  <c r="E99" i="4"/>
  <c r="D99" i="4"/>
  <c r="C99" i="4"/>
  <c r="B99" i="4"/>
  <c r="M97" i="4"/>
  <c r="H97" i="4"/>
  <c r="M96" i="4"/>
  <c r="H96" i="4"/>
  <c r="M95" i="4"/>
  <c r="H95" i="4"/>
  <c r="O95" i="4" s="1"/>
  <c r="M94" i="4"/>
  <c r="H94" i="4"/>
  <c r="O94" i="4" s="1"/>
  <c r="M93" i="4"/>
  <c r="H93" i="4"/>
  <c r="O93" i="4" s="1"/>
  <c r="M92" i="4"/>
  <c r="H92" i="4"/>
  <c r="M91" i="4"/>
  <c r="H91" i="4"/>
  <c r="M90" i="4"/>
  <c r="H90" i="4"/>
  <c r="O90" i="4" s="1"/>
  <c r="M89" i="4"/>
  <c r="H89" i="4"/>
  <c r="M88" i="4"/>
  <c r="H88" i="4"/>
  <c r="O88" i="4" s="1"/>
  <c r="M87" i="4"/>
  <c r="H87" i="4"/>
  <c r="M86" i="4"/>
  <c r="H86" i="4"/>
  <c r="O86" i="4" s="1"/>
  <c r="O97" i="4" l="1"/>
  <c r="M99" i="4"/>
  <c r="O92" i="4"/>
  <c r="Q126" i="5"/>
  <c r="N129" i="5"/>
  <c r="N153" i="5" s="1"/>
  <c r="N152" i="5"/>
  <c r="J102" i="3"/>
  <c r="E102" i="3"/>
  <c r="O96" i="4"/>
  <c r="O89" i="4"/>
  <c r="O87" i="4"/>
  <c r="O91" i="4"/>
  <c r="O99" i="4" s="1"/>
  <c r="H196" i="6"/>
  <c r="G196" i="6"/>
  <c r="I196" i="6"/>
  <c r="J196" i="6"/>
  <c r="Q128" i="5"/>
  <c r="I129" i="5"/>
  <c r="I153" i="5" s="1"/>
  <c r="Q127" i="5"/>
  <c r="H99" i="4"/>
  <c r="Q129" i="5" l="1"/>
  <c r="Q153" i="5" s="1"/>
  <c r="E524" i="8"/>
  <c r="E507" i="8"/>
  <c r="P1828" i="11"/>
  <c r="P1827" i="11"/>
  <c r="P1826" i="11"/>
  <c r="P1825" i="11"/>
  <c r="P1824" i="11"/>
  <c r="P1823" i="11"/>
  <c r="P1822" i="11"/>
  <c r="P1821" i="11"/>
  <c r="P1820" i="11"/>
  <c r="P1819" i="11"/>
  <c r="P1818" i="11"/>
  <c r="P1817" i="11"/>
  <c r="P1816" i="11"/>
  <c r="P1815" i="11"/>
  <c r="P1814" i="11"/>
  <c r="P1813" i="11"/>
  <c r="P1812" i="11"/>
  <c r="P1811" i="11"/>
  <c r="P1810" i="11"/>
  <c r="P1809" i="11"/>
  <c r="P1808" i="11"/>
  <c r="P1807" i="11"/>
  <c r="P1806" i="11"/>
  <c r="P1805" i="11"/>
  <c r="P1804" i="11"/>
  <c r="P1803" i="11"/>
  <c r="P1802" i="11"/>
  <c r="P1801" i="11"/>
  <c r="P1800" i="11"/>
  <c r="P1799" i="11"/>
  <c r="P1798" i="11"/>
  <c r="P1797" i="11"/>
  <c r="P1796" i="11"/>
  <c r="P1795" i="11"/>
  <c r="P1794" i="11"/>
  <c r="P1793" i="11"/>
  <c r="P1792" i="11"/>
  <c r="P1791" i="11"/>
  <c r="P1790" i="11"/>
  <c r="P1789" i="11"/>
  <c r="P1788" i="11"/>
  <c r="P1787" i="11"/>
  <c r="P1786" i="11"/>
  <c r="P1785" i="11"/>
  <c r="P1784" i="11"/>
  <c r="P1783" i="11"/>
  <c r="P1782" i="11"/>
  <c r="P1781" i="11"/>
  <c r="P1780" i="11"/>
  <c r="P1779" i="11"/>
  <c r="P1778" i="11"/>
  <c r="P1777" i="11"/>
  <c r="P1776" i="11"/>
  <c r="P1775" i="11"/>
  <c r="P1774" i="11"/>
  <c r="P1773" i="11"/>
  <c r="P1772" i="11"/>
  <c r="P1771" i="11"/>
  <c r="P1770" i="11"/>
  <c r="P1769" i="11"/>
  <c r="P1768" i="11"/>
  <c r="P1767" i="11"/>
  <c r="P1766" i="11"/>
  <c r="P1765" i="11"/>
  <c r="P1764" i="11"/>
  <c r="P1763" i="11"/>
  <c r="P1762" i="11"/>
  <c r="P1761" i="11"/>
  <c r="P1760" i="11"/>
  <c r="P1759" i="11"/>
  <c r="P1758" i="11"/>
  <c r="P1757" i="11"/>
  <c r="P1756" i="11"/>
  <c r="P1755" i="11"/>
  <c r="P1754" i="11"/>
  <c r="P1753" i="11"/>
  <c r="P1752" i="11"/>
  <c r="P1751" i="11"/>
  <c r="P1750" i="11"/>
  <c r="P1749" i="11"/>
  <c r="P1748" i="11"/>
  <c r="P1747" i="11"/>
  <c r="P1746" i="11"/>
  <c r="P1745" i="11"/>
  <c r="P1744" i="11"/>
  <c r="P1743" i="11"/>
  <c r="P1742" i="11"/>
  <c r="P1741" i="11"/>
  <c r="P1740" i="11"/>
  <c r="P1739" i="11"/>
  <c r="P1738" i="11"/>
  <c r="P1737" i="11"/>
  <c r="P1736" i="11"/>
  <c r="P1735" i="11"/>
  <c r="P1734" i="11"/>
  <c r="P1733" i="11"/>
  <c r="P1732" i="11"/>
  <c r="P1731" i="11"/>
  <c r="P1730" i="11"/>
  <c r="P1729" i="11"/>
  <c r="P1728" i="11"/>
  <c r="P1727" i="11"/>
  <c r="P1726" i="11"/>
  <c r="P1725" i="11"/>
  <c r="P1724" i="11"/>
  <c r="P1723" i="11"/>
  <c r="P1722" i="11"/>
  <c r="P1721" i="11"/>
  <c r="P1720" i="11"/>
  <c r="P1719" i="11"/>
  <c r="P1718" i="11"/>
  <c r="P1717" i="11"/>
  <c r="P1716" i="11"/>
  <c r="P1715" i="11"/>
  <c r="P1714" i="11"/>
  <c r="P1713" i="11"/>
  <c r="P1712" i="11"/>
  <c r="P1711" i="11"/>
  <c r="P1710" i="11"/>
  <c r="P1709" i="11"/>
  <c r="P1708" i="11"/>
  <c r="P1707" i="11"/>
  <c r="P1706" i="11"/>
  <c r="P1705" i="11"/>
  <c r="P1704" i="11"/>
  <c r="P1703" i="11"/>
  <c r="P1702" i="11"/>
  <c r="P1701" i="11"/>
  <c r="P1700" i="11"/>
  <c r="P1699" i="11"/>
  <c r="P1698" i="11"/>
  <c r="P1697" i="11"/>
  <c r="P1696" i="11"/>
  <c r="P1695" i="11"/>
  <c r="P1694" i="11"/>
  <c r="P1693" i="11"/>
  <c r="P1692" i="11"/>
  <c r="P1691" i="11"/>
  <c r="P1690" i="11"/>
  <c r="P1689" i="11"/>
  <c r="P1688" i="11"/>
  <c r="P1687" i="11"/>
  <c r="P1686" i="11"/>
  <c r="P1685" i="11"/>
  <c r="P1684" i="11"/>
  <c r="P1683" i="11"/>
  <c r="P1682" i="11"/>
  <c r="P1681" i="11"/>
  <c r="P1680" i="11"/>
  <c r="P1679" i="11"/>
  <c r="P1678" i="11"/>
  <c r="P1677" i="11"/>
  <c r="P1676" i="11"/>
  <c r="P1675" i="11"/>
  <c r="P1674" i="11"/>
  <c r="P1673" i="11"/>
  <c r="P1672" i="11"/>
  <c r="P1671" i="11"/>
  <c r="P1670" i="11"/>
  <c r="P1669" i="11"/>
  <c r="P1668" i="11"/>
  <c r="P1667" i="11"/>
  <c r="P1666" i="11"/>
  <c r="P1665" i="11"/>
  <c r="P1664" i="11"/>
  <c r="P1663" i="11"/>
  <c r="P1662" i="11"/>
  <c r="P1661" i="11"/>
  <c r="P1660" i="11"/>
  <c r="P1659" i="11"/>
  <c r="P1658" i="11"/>
  <c r="P1657" i="11"/>
  <c r="P1656" i="11"/>
  <c r="P1655" i="11"/>
  <c r="P1654" i="11"/>
  <c r="P1653" i="11"/>
  <c r="P1652" i="11"/>
  <c r="P1651" i="11"/>
  <c r="P1650" i="11"/>
  <c r="P1649" i="11"/>
  <c r="P1648" i="11"/>
  <c r="P1647" i="11"/>
  <c r="P1646" i="11"/>
  <c r="P1645" i="11"/>
  <c r="P1644" i="11"/>
  <c r="P1643" i="11"/>
  <c r="P1642" i="11"/>
  <c r="P1641" i="11"/>
  <c r="P1640" i="11"/>
  <c r="P1639" i="11"/>
  <c r="P1638" i="11"/>
  <c r="P1637" i="11"/>
  <c r="P1636" i="11"/>
  <c r="P1635" i="11"/>
  <c r="P1634" i="11"/>
  <c r="P1633" i="11"/>
  <c r="P1632" i="11"/>
  <c r="P1631" i="11"/>
  <c r="P1630" i="11"/>
  <c r="P1629" i="11"/>
  <c r="P1628" i="11"/>
  <c r="P1627" i="11"/>
  <c r="P1626" i="11"/>
  <c r="P1625" i="11"/>
  <c r="P1624" i="11"/>
  <c r="P1623" i="11"/>
  <c r="P1622" i="11"/>
  <c r="P1621" i="11"/>
  <c r="P1620" i="11"/>
  <c r="P1619" i="11"/>
  <c r="P1618" i="11"/>
  <c r="P1617" i="11"/>
  <c r="P1616" i="11"/>
  <c r="P1615" i="11"/>
  <c r="P1614" i="11"/>
  <c r="P1613" i="11"/>
  <c r="P1612" i="11"/>
  <c r="P1611" i="11"/>
  <c r="P1610" i="11"/>
  <c r="P1609" i="11"/>
  <c r="P1608" i="11"/>
  <c r="P1607" i="11"/>
  <c r="P1606" i="11"/>
  <c r="P1605" i="11"/>
  <c r="P1604" i="11"/>
  <c r="P1603" i="11"/>
  <c r="P1602" i="11"/>
  <c r="P1601" i="11"/>
  <c r="P1600" i="11"/>
  <c r="P1599" i="11"/>
  <c r="P1598" i="11"/>
  <c r="P1597" i="11"/>
  <c r="P1596" i="11"/>
  <c r="P1595" i="11"/>
  <c r="P1594" i="11"/>
  <c r="P1593" i="11"/>
  <c r="P1592" i="11"/>
  <c r="P1591" i="11"/>
  <c r="P1590" i="11"/>
  <c r="P1589" i="11"/>
  <c r="P1588" i="11"/>
  <c r="P1587" i="11"/>
  <c r="P1586" i="11"/>
  <c r="P1585" i="11"/>
  <c r="P1584" i="11"/>
  <c r="P1583" i="11"/>
  <c r="P1582" i="11"/>
  <c r="P1581" i="11"/>
  <c r="P1580" i="11"/>
  <c r="P1579" i="11"/>
  <c r="P1578" i="11"/>
  <c r="P1577" i="11"/>
  <c r="P1576" i="11"/>
  <c r="P1575" i="11"/>
  <c r="P1574" i="11"/>
  <c r="P1573" i="11"/>
  <c r="P1572" i="11"/>
  <c r="P1571" i="11"/>
  <c r="P1570" i="11"/>
  <c r="P1569" i="11"/>
  <c r="P1568" i="11"/>
  <c r="P1567" i="11"/>
  <c r="P1566" i="11"/>
  <c r="P1565" i="11"/>
  <c r="P1564" i="11"/>
  <c r="P1563" i="11"/>
  <c r="P1562" i="11"/>
  <c r="P1561" i="11"/>
  <c r="P1560" i="11"/>
  <c r="P1559" i="11"/>
  <c r="P1558" i="11"/>
  <c r="P1557" i="11"/>
  <c r="P1556" i="11"/>
  <c r="P1555" i="11"/>
  <c r="P1554" i="11"/>
  <c r="P1553" i="11"/>
  <c r="P1552" i="11"/>
  <c r="P1551" i="11"/>
  <c r="P1550" i="11"/>
  <c r="P1549" i="11"/>
  <c r="P1548" i="11"/>
  <c r="P1547" i="11"/>
  <c r="P1546" i="11"/>
  <c r="P1545" i="11"/>
  <c r="P1544" i="11"/>
  <c r="P1543" i="11"/>
  <c r="P1542" i="11"/>
  <c r="P1541" i="11"/>
  <c r="P1540" i="11"/>
  <c r="P1539" i="11"/>
  <c r="P1538" i="11"/>
  <c r="P1537" i="11"/>
  <c r="P1536" i="11"/>
  <c r="P1535" i="11"/>
  <c r="P1534" i="11"/>
  <c r="P1533" i="11"/>
  <c r="P1532" i="11"/>
  <c r="P1531" i="11"/>
  <c r="P1530" i="11"/>
  <c r="P1529" i="11"/>
  <c r="P1528" i="11"/>
  <c r="P1527" i="11"/>
  <c r="P1526" i="11"/>
  <c r="P1525" i="11"/>
  <c r="P1524" i="11"/>
  <c r="P1523" i="11"/>
  <c r="P1522" i="11"/>
  <c r="P1521" i="11"/>
  <c r="P1520" i="11"/>
  <c r="P1519" i="11"/>
  <c r="P1518" i="11"/>
  <c r="P1517" i="11"/>
  <c r="P1516" i="11"/>
  <c r="P1515" i="11"/>
  <c r="P1514" i="11"/>
  <c r="P1513" i="11"/>
  <c r="P1512" i="11"/>
  <c r="P1511" i="11"/>
  <c r="P1510" i="11"/>
  <c r="P1509" i="11"/>
  <c r="P1508" i="11"/>
  <c r="P1507" i="11"/>
  <c r="P1506" i="11"/>
  <c r="P1505" i="11"/>
  <c r="P1504" i="11"/>
  <c r="P1503" i="11"/>
  <c r="P1502" i="11"/>
  <c r="P1501" i="11"/>
  <c r="P1500" i="11"/>
  <c r="P1499" i="11"/>
  <c r="P1498" i="11"/>
  <c r="P1497" i="11"/>
  <c r="P1496" i="11"/>
  <c r="P1495" i="11"/>
  <c r="P1494" i="11"/>
  <c r="P1493" i="11"/>
  <c r="P1492" i="11"/>
  <c r="P1491" i="11"/>
  <c r="P1490" i="11"/>
  <c r="P1489" i="11"/>
  <c r="P1488" i="11"/>
  <c r="P1487" i="11"/>
  <c r="P1486" i="11"/>
  <c r="P1485" i="11"/>
  <c r="P1484" i="11"/>
  <c r="P1483" i="11"/>
  <c r="P1482" i="11"/>
  <c r="P1481" i="11"/>
  <c r="P1480" i="11"/>
  <c r="P1479" i="11"/>
  <c r="P1478" i="11"/>
  <c r="P1477" i="11"/>
  <c r="P1476" i="11"/>
  <c r="P1475" i="11"/>
  <c r="P1474" i="11"/>
  <c r="P1473" i="11"/>
  <c r="P1472" i="11"/>
  <c r="P1471" i="11"/>
  <c r="P1470" i="11"/>
  <c r="P1469" i="11"/>
  <c r="P1468" i="11"/>
  <c r="P1467" i="11"/>
  <c r="P1466" i="11"/>
  <c r="P1465" i="11"/>
  <c r="P1464" i="11"/>
  <c r="P1463" i="11"/>
  <c r="P1462" i="11"/>
  <c r="P1461" i="11"/>
  <c r="P1460" i="11"/>
  <c r="P1459" i="11"/>
  <c r="P1458" i="11"/>
  <c r="P1457" i="11"/>
  <c r="P1456" i="11"/>
  <c r="P1455" i="11"/>
  <c r="P1454" i="11"/>
  <c r="P1453" i="11"/>
  <c r="P1452" i="11"/>
  <c r="P1451" i="11"/>
  <c r="P1450" i="11"/>
  <c r="P1449" i="11"/>
  <c r="P1448" i="11"/>
  <c r="P1447" i="11"/>
  <c r="P1446" i="11"/>
  <c r="P1445" i="11"/>
  <c r="P1444" i="11"/>
  <c r="P1443" i="11"/>
  <c r="P1442" i="11"/>
  <c r="P1441" i="11"/>
  <c r="P1440" i="11"/>
  <c r="P1439" i="11"/>
  <c r="P1438" i="11"/>
  <c r="P1437" i="11"/>
  <c r="P1436" i="11"/>
  <c r="P1435" i="11"/>
  <c r="P1434" i="11"/>
  <c r="P1433" i="11"/>
  <c r="P1432" i="11"/>
  <c r="P1431" i="11"/>
  <c r="P1430" i="11"/>
  <c r="P1429" i="11"/>
  <c r="P1428" i="11"/>
  <c r="P1427" i="11"/>
  <c r="P1426" i="11"/>
  <c r="P1425" i="11"/>
  <c r="P1424" i="11"/>
  <c r="P1423" i="11"/>
  <c r="P1422" i="11"/>
  <c r="P1421" i="11"/>
  <c r="P1420" i="11"/>
  <c r="P1419" i="11"/>
  <c r="P1418" i="11"/>
  <c r="P1417" i="11"/>
  <c r="P1416" i="11"/>
  <c r="P1415" i="11"/>
  <c r="P1414" i="11"/>
  <c r="P1413" i="11"/>
  <c r="P1412" i="11"/>
  <c r="P1411" i="11"/>
  <c r="P1410" i="11"/>
  <c r="P1409" i="11"/>
  <c r="P1408" i="11"/>
  <c r="P1407" i="11"/>
  <c r="P1406" i="11"/>
  <c r="P1405" i="11"/>
  <c r="P1404" i="11"/>
  <c r="P1403" i="11"/>
  <c r="P1402" i="11"/>
  <c r="P1401" i="11"/>
  <c r="P1400" i="11"/>
  <c r="P1399" i="11"/>
  <c r="P1398" i="11"/>
  <c r="P1397" i="11"/>
  <c r="P1396" i="11"/>
  <c r="P1395" i="11"/>
  <c r="P1394" i="11"/>
  <c r="P1393" i="11"/>
  <c r="P1392" i="11"/>
  <c r="P1391" i="11"/>
  <c r="P1390" i="11"/>
  <c r="P1389" i="11"/>
  <c r="P1388" i="11"/>
  <c r="P1387" i="11"/>
  <c r="P1386" i="11"/>
  <c r="P1385" i="11"/>
  <c r="P1384" i="11"/>
  <c r="P1383" i="11"/>
  <c r="P1382" i="11"/>
  <c r="P1381" i="11"/>
  <c r="P1380" i="11"/>
  <c r="P1379" i="11"/>
  <c r="P1378" i="11"/>
  <c r="P1377" i="11"/>
  <c r="P1376" i="11"/>
  <c r="P1375" i="11"/>
  <c r="P1374" i="11"/>
  <c r="P1373" i="11"/>
  <c r="P1372" i="11"/>
  <c r="P1371" i="11"/>
  <c r="P1370" i="11"/>
  <c r="P1369" i="11"/>
  <c r="P1368" i="11"/>
  <c r="P1367" i="11"/>
  <c r="P1366" i="11"/>
  <c r="P1365" i="11"/>
  <c r="P1364" i="11"/>
  <c r="P1363" i="11"/>
  <c r="P1362" i="11"/>
  <c r="P1361" i="11"/>
  <c r="P1360" i="11"/>
  <c r="P1359" i="11"/>
  <c r="P1358" i="11"/>
  <c r="P1357" i="11"/>
  <c r="P1356" i="11"/>
  <c r="P1355" i="11"/>
  <c r="P1354" i="11"/>
  <c r="P1353" i="11"/>
  <c r="P1352" i="11"/>
  <c r="P1351" i="11"/>
  <c r="P1350" i="11"/>
  <c r="P1349" i="11"/>
  <c r="P1348" i="11"/>
  <c r="P1347" i="11"/>
  <c r="P1346" i="11"/>
  <c r="P1345" i="11"/>
  <c r="P1344" i="11"/>
  <c r="P1343" i="11"/>
  <c r="P1342" i="11"/>
  <c r="P1341" i="11"/>
  <c r="P1340" i="11"/>
  <c r="M1339" i="11"/>
  <c r="M1338" i="11"/>
  <c r="M1337" i="11"/>
  <c r="M1336" i="11"/>
  <c r="M1335" i="11"/>
  <c r="M1334" i="11"/>
  <c r="M1333" i="11"/>
  <c r="M1332" i="11"/>
  <c r="M1331" i="11"/>
  <c r="M1330" i="11"/>
  <c r="M1329" i="11"/>
  <c r="M1328" i="11"/>
  <c r="M1327" i="11"/>
  <c r="M1326" i="11"/>
  <c r="M1325" i="11"/>
  <c r="M1324" i="11"/>
  <c r="M1323" i="11"/>
  <c r="M1322" i="11"/>
  <c r="M1321" i="11"/>
  <c r="M1320" i="11"/>
  <c r="M1319" i="11"/>
  <c r="M1318" i="11"/>
  <c r="M1317" i="11"/>
  <c r="M1316" i="11"/>
  <c r="M1315" i="11"/>
  <c r="M1314" i="11"/>
  <c r="M1313" i="11"/>
  <c r="M1312" i="11"/>
  <c r="M1311" i="11"/>
  <c r="M1310" i="11"/>
  <c r="M1309" i="11"/>
  <c r="M1308" i="11"/>
  <c r="M1307" i="11"/>
  <c r="M1306" i="11"/>
  <c r="M1305" i="11"/>
  <c r="M1304" i="11"/>
  <c r="M1303" i="11"/>
  <c r="M1302" i="11"/>
  <c r="M1301" i="11"/>
  <c r="M1300" i="11"/>
  <c r="M1299" i="11"/>
  <c r="M1298" i="11"/>
  <c r="M1297" i="11"/>
  <c r="M1296" i="11"/>
  <c r="M1295" i="11"/>
  <c r="M1294" i="11"/>
  <c r="M1293" i="11"/>
  <c r="M1292" i="11"/>
  <c r="M1291" i="11"/>
  <c r="M1290" i="11"/>
  <c r="M1289" i="11"/>
  <c r="M1288" i="11"/>
  <c r="M1287" i="11"/>
  <c r="M1286" i="11"/>
  <c r="M1285" i="11"/>
  <c r="M1284" i="11"/>
  <c r="M1283" i="11"/>
  <c r="M1282" i="11"/>
  <c r="M1281" i="11"/>
  <c r="M1280" i="11"/>
  <c r="M1279" i="11"/>
  <c r="M1278" i="11"/>
  <c r="M1277" i="11"/>
  <c r="M1276" i="11"/>
  <c r="M1275" i="11"/>
  <c r="M1274" i="11"/>
  <c r="M1273" i="11"/>
  <c r="M1272" i="11"/>
  <c r="M1271" i="11"/>
  <c r="M1270" i="11"/>
  <c r="M1269" i="11"/>
  <c r="M1268" i="11"/>
  <c r="M1267" i="11"/>
  <c r="M1266" i="11"/>
  <c r="M1265" i="11"/>
  <c r="M1264" i="11"/>
  <c r="M1263" i="11"/>
  <c r="M1262" i="11"/>
  <c r="M1261" i="11"/>
  <c r="M1260" i="11"/>
  <c r="M1259" i="11"/>
  <c r="M1258" i="11"/>
  <c r="M1257" i="11"/>
  <c r="M1256" i="11"/>
  <c r="M1255" i="11"/>
  <c r="M1254" i="11"/>
  <c r="M1253" i="11"/>
  <c r="M1252" i="11"/>
  <c r="M1251" i="11"/>
  <c r="M1250" i="11"/>
  <c r="M1249" i="11"/>
  <c r="M1248" i="11"/>
  <c r="M1247" i="11"/>
  <c r="M1246" i="11"/>
  <c r="M1245" i="11"/>
  <c r="M1244" i="11"/>
  <c r="M1243" i="11"/>
  <c r="M1242" i="11"/>
  <c r="M1241" i="11"/>
  <c r="M1240" i="11"/>
  <c r="M1239" i="11"/>
  <c r="M1238" i="11"/>
  <c r="M1237" i="11"/>
  <c r="M1236" i="11"/>
  <c r="M1235" i="11"/>
  <c r="M1234" i="11"/>
  <c r="M1233" i="11"/>
  <c r="M1232" i="11"/>
  <c r="M1231" i="11"/>
  <c r="M1230" i="11"/>
  <c r="M1229" i="11"/>
  <c r="M1228" i="11"/>
  <c r="M1227" i="11"/>
  <c r="M1226" i="11"/>
  <c r="M1225" i="11"/>
  <c r="M1224" i="11"/>
  <c r="M1223" i="11"/>
  <c r="M1222" i="11"/>
  <c r="M1221" i="11"/>
  <c r="M1220" i="11"/>
  <c r="M1219" i="11"/>
  <c r="M1218" i="11"/>
  <c r="M1217" i="11"/>
  <c r="M1216" i="11"/>
  <c r="M1215" i="11"/>
  <c r="M1214" i="11"/>
  <c r="M1213" i="11"/>
  <c r="M1212" i="11"/>
  <c r="M1211" i="11"/>
  <c r="M1210" i="11"/>
  <c r="M1209" i="11"/>
  <c r="M1208" i="11"/>
  <c r="M1207" i="11"/>
  <c r="M1206" i="11"/>
  <c r="M1205" i="11"/>
  <c r="M1204" i="11"/>
  <c r="M1203" i="11"/>
  <c r="M1202" i="11"/>
  <c r="M1201" i="11"/>
  <c r="M1200" i="11"/>
  <c r="M1199" i="11"/>
  <c r="M1198" i="11"/>
  <c r="M1197" i="11"/>
  <c r="M1196" i="11"/>
  <c r="M1195" i="11"/>
  <c r="M1194" i="11"/>
  <c r="M1193" i="11"/>
  <c r="M1192" i="11"/>
  <c r="M1191" i="11"/>
  <c r="M1190" i="11"/>
  <c r="M1189" i="11"/>
  <c r="M1188" i="11"/>
  <c r="M1187" i="11"/>
  <c r="M1186" i="11"/>
  <c r="M1185" i="11"/>
  <c r="M1184" i="11"/>
  <c r="M1183" i="11"/>
  <c r="M1182" i="11"/>
  <c r="M1181" i="11"/>
  <c r="M1180" i="11"/>
  <c r="M1179" i="11"/>
  <c r="M1178" i="11"/>
  <c r="M1177" i="11"/>
  <c r="M1176" i="11"/>
  <c r="M1175" i="11"/>
  <c r="M1174" i="11"/>
  <c r="M1173" i="11"/>
  <c r="M1172" i="11"/>
  <c r="M1171" i="11"/>
  <c r="M1170" i="11"/>
  <c r="M1169" i="11"/>
  <c r="M1168" i="11"/>
  <c r="M1167" i="11"/>
  <c r="M1166" i="11"/>
  <c r="M1165" i="11"/>
  <c r="M1164" i="11"/>
  <c r="M1163" i="11"/>
  <c r="M1162" i="11"/>
  <c r="M1161" i="11"/>
  <c r="M1160" i="11"/>
  <c r="M1159" i="11"/>
  <c r="M1158" i="11"/>
  <c r="M1157" i="11"/>
  <c r="M1156" i="11"/>
  <c r="M1155" i="11"/>
  <c r="M1154" i="11"/>
  <c r="M1153" i="11"/>
  <c r="M1152" i="11"/>
  <c r="M1151" i="11"/>
  <c r="M1150" i="11"/>
  <c r="M1149" i="11"/>
  <c r="M1148" i="11"/>
  <c r="M1147" i="11"/>
  <c r="M1146" i="11"/>
  <c r="M1145" i="11"/>
  <c r="M1144" i="11"/>
  <c r="M1143" i="11"/>
  <c r="M1142" i="11"/>
  <c r="M1141" i="11"/>
  <c r="M1140" i="11"/>
  <c r="M1139" i="11"/>
  <c r="M1138" i="11"/>
  <c r="M1137" i="11"/>
  <c r="M1136" i="11"/>
  <c r="M1135" i="11"/>
  <c r="M1134" i="11"/>
  <c r="M1133" i="11"/>
  <c r="M1132" i="11"/>
  <c r="M1131" i="11"/>
  <c r="M1130" i="11"/>
  <c r="M1129" i="11"/>
  <c r="M1128" i="11"/>
  <c r="M1127" i="11"/>
  <c r="M1126" i="11"/>
  <c r="M1125" i="11"/>
  <c r="M1124" i="11"/>
  <c r="M1123" i="11"/>
  <c r="M1122" i="11"/>
  <c r="M1121" i="11"/>
  <c r="M1120" i="11"/>
  <c r="M1119" i="11"/>
  <c r="M1118" i="11"/>
  <c r="M1117" i="11"/>
  <c r="M1116" i="11"/>
  <c r="M1115" i="11"/>
  <c r="M1114" i="11"/>
  <c r="M1113" i="11"/>
  <c r="M1112" i="11"/>
  <c r="M1111" i="11"/>
  <c r="M1110" i="11"/>
  <c r="M1109" i="11"/>
  <c r="M1108" i="11"/>
  <c r="M1107" i="11"/>
  <c r="M1106" i="11"/>
  <c r="M1105" i="11"/>
  <c r="M1104" i="11"/>
  <c r="M1103" i="11"/>
  <c r="M1102" i="11"/>
  <c r="M1101" i="11"/>
  <c r="M1100" i="11"/>
  <c r="M1099" i="11"/>
  <c r="M1098" i="11"/>
  <c r="M1097" i="11"/>
  <c r="M1096" i="11"/>
  <c r="M1095" i="11"/>
  <c r="M1094" i="11"/>
  <c r="M1093" i="11"/>
  <c r="M1092" i="11"/>
  <c r="M1091" i="11"/>
  <c r="M1090" i="11"/>
  <c r="M1089" i="11"/>
  <c r="M1088" i="11"/>
  <c r="M1087" i="11"/>
  <c r="M1086" i="11"/>
  <c r="M1085" i="11"/>
  <c r="M1084" i="11"/>
  <c r="M1083" i="11"/>
  <c r="M1082" i="11"/>
  <c r="M1081" i="11"/>
  <c r="M1080" i="11"/>
  <c r="M1079" i="11"/>
  <c r="M1078" i="11"/>
  <c r="M1077" i="11"/>
  <c r="M1076" i="11"/>
  <c r="M1075" i="11"/>
  <c r="M1074" i="11"/>
  <c r="M1073" i="11"/>
  <c r="M1072" i="11"/>
  <c r="M1071" i="11"/>
  <c r="M1070" i="11"/>
  <c r="M1069" i="11"/>
  <c r="M1068" i="11"/>
  <c r="M1067" i="11"/>
  <c r="M1066" i="11"/>
  <c r="M1065" i="11"/>
  <c r="M1064" i="11"/>
  <c r="M1063" i="11"/>
  <c r="M1062" i="11"/>
  <c r="M1061" i="11"/>
  <c r="M1060" i="11"/>
  <c r="M1059" i="11"/>
  <c r="M1058" i="11"/>
  <c r="M1057" i="11"/>
  <c r="M1056" i="11"/>
  <c r="M1055" i="11"/>
  <c r="M1054" i="11"/>
  <c r="M1053" i="11"/>
  <c r="M1052" i="11"/>
  <c r="M1051" i="11"/>
  <c r="M1050" i="11"/>
  <c r="M1049" i="11"/>
  <c r="M1048" i="11"/>
  <c r="M1047" i="11"/>
  <c r="M1046" i="11"/>
  <c r="M1045" i="11"/>
  <c r="M1044" i="11"/>
  <c r="M1043" i="11"/>
  <c r="M1042" i="11"/>
  <c r="M1041" i="11"/>
  <c r="M1040" i="11"/>
  <c r="M1039" i="11"/>
  <c r="M1038" i="11"/>
  <c r="M1037" i="11"/>
  <c r="M1036" i="11"/>
  <c r="M1035" i="11"/>
  <c r="M1034" i="11"/>
  <c r="M1033" i="11"/>
  <c r="M1032" i="11"/>
  <c r="M1031" i="11"/>
  <c r="M1030" i="11"/>
  <c r="M1029" i="11"/>
  <c r="M1028" i="11"/>
  <c r="M1027" i="11"/>
  <c r="M1026" i="11"/>
  <c r="M1025" i="11"/>
  <c r="M1024" i="11"/>
  <c r="M1023" i="11"/>
  <c r="M1022" i="11"/>
  <c r="M1021" i="11"/>
  <c r="M1020" i="11"/>
  <c r="M1019" i="11"/>
  <c r="M1018" i="11"/>
  <c r="M1017" i="11"/>
  <c r="M1016" i="11"/>
  <c r="M1015" i="11"/>
  <c r="M1014" i="11"/>
  <c r="M1013" i="11"/>
  <c r="M1012" i="11"/>
  <c r="M1011" i="11"/>
  <c r="M1010" i="11"/>
  <c r="M1009" i="11"/>
  <c r="M1008" i="11"/>
  <c r="M1007" i="11"/>
  <c r="M1006" i="11"/>
  <c r="M1005" i="11"/>
  <c r="M1004" i="11"/>
  <c r="M1003" i="11"/>
  <c r="M1002" i="11"/>
  <c r="M1001" i="11"/>
  <c r="M1000" i="11"/>
  <c r="M999" i="11"/>
  <c r="M998" i="11"/>
  <c r="M997" i="11"/>
  <c r="M996" i="11"/>
  <c r="M995" i="11"/>
  <c r="M994" i="11"/>
  <c r="M993" i="11"/>
  <c r="M992" i="11"/>
  <c r="M991" i="11"/>
  <c r="M990" i="11"/>
  <c r="M989" i="11"/>
  <c r="M988" i="11"/>
  <c r="M987" i="11"/>
  <c r="M986" i="11"/>
  <c r="M985" i="11"/>
  <c r="M984" i="11"/>
  <c r="M983" i="11"/>
  <c r="M982" i="11"/>
  <c r="M981" i="11"/>
  <c r="M980" i="11"/>
  <c r="M979" i="11"/>
  <c r="M978" i="11"/>
  <c r="M977" i="11"/>
  <c r="M976" i="11"/>
  <c r="M975" i="11"/>
  <c r="M974" i="11"/>
  <c r="M973" i="11"/>
  <c r="M972" i="11"/>
  <c r="M971" i="11"/>
  <c r="M970" i="11"/>
  <c r="M969" i="11"/>
  <c r="M968" i="11"/>
  <c r="M967" i="11"/>
  <c r="M966" i="11"/>
  <c r="M965" i="11"/>
  <c r="M964" i="11"/>
  <c r="M963" i="11"/>
  <c r="M962" i="11"/>
  <c r="M961" i="11"/>
  <c r="M960" i="11"/>
  <c r="M959" i="11"/>
  <c r="M958" i="11"/>
  <c r="M957" i="11"/>
  <c r="M956" i="11"/>
  <c r="M955" i="11"/>
  <c r="M954" i="11"/>
  <c r="M953" i="11"/>
  <c r="M952" i="11"/>
  <c r="M951" i="11"/>
  <c r="M950" i="11"/>
  <c r="M949" i="11"/>
  <c r="M948" i="11"/>
  <c r="M947" i="11"/>
  <c r="M946" i="11"/>
  <c r="M945" i="11"/>
  <c r="M944" i="11"/>
  <c r="M943" i="11"/>
  <c r="M942" i="11"/>
  <c r="M941" i="11"/>
  <c r="M940" i="11"/>
  <c r="M939" i="11"/>
  <c r="M938" i="11"/>
  <c r="M937" i="11"/>
  <c r="M936" i="11"/>
  <c r="M935" i="11"/>
  <c r="M934" i="11"/>
  <c r="M933" i="11"/>
  <c r="M932" i="11"/>
  <c r="M931" i="11"/>
  <c r="M930" i="11"/>
  <c r="M929" i="11"/>
  <c r="M928" i="11"/>
  <c r="M927" i="11"/>
  <c r="M926" i="11"/>
  <c r="M925" i="11"/>
  <c r="M924" i="11"/>
  <c r="M923" i="11"/>
  <c r="M922" i="11"/>
  <c r="M921" i="11"/>
  <c r="M920" i="11"/>
  <c r="M919" i="11"/>
  <c r="M918" i="11"/>
  <c r="M917" i="11"/>
  <c r="M916" i="11"/>
  <c r="M915" i="11"/>
  <c r="M914" i="11"/>
  <c r="M913" i="11"/>
  <c r="M912" i="11"/>
  <c r="M911" i="11"/>
  <c r="M910" i="11"/>
  <c r="M909" i="11"/>
  <c r="M908" i="11"/>
  <c r="M907" i="11"/>
  <c r="M906" i="11"/>
  <c r="M905" i="11"/>
  <c r="M904" i="11"/>
  <c r="M903" i="11"/>
  <c r="M902" i="11"/>
  <c r="M901" i="11"/>
  <c r="M900" i="11"/>
  <c r="M899" i="11"/>
  <c r="M898" i="11"/>
  <c r="M897" i="11"/>
  <c r="M896" i="11"/>
  <c r="M895" i="11"/>
  <c r="M894" i="11"/>
  <c r="M893" i="11"/>
  <c r="M892" i="11"/>
  <c r="M891" i="11"/>
  <c r="M890" i="11"/>
  <c r="M889" i="11"/>
  <c r="M888" i="11"/>
  <c r="M887" i="11"/>
  <c r="M886" i="11"/>
  <c r="M885" i="11"/>
  <c r="M884" i="11"/>
  <c r="M883" i="11"/>
  <c r="M882" i="11"/>
  <c r="M881" i="11"/>
  <c r="M880" i="11"/>
  <c r="M879" i="11"/>
  <c r="M878" i="11"/>
  <c r="M877" i="11"/>
  <c r="M876" i="11"/>
  <c r="M875" i="11"/>
  <c r="M874" i="11"/>
  <c r="M873" i="11"/>
  <c r="M872" i="11"/>
  <c r="M871" i="11"/>
  <c r="M870" i="11"/>
  <c r="M869" i="11"/>
  <c r="M868" i="11"/>
  <c r="M867" i="11"/>
  <c r="M866" i="11"/>
  <c r="M865" i="11"/>
  <c r="M864" i="11"/>
  <c r="M863" i="11"/>
  <c r="M862" i="11"/>
  <c r="M861" i="11"/>
  <c r="M860" i="11"/>
  <c r="M859" i="11"/>
  <c r="M858" i="11"/>
  <c r="M857" i="11"/>
  <c r="M856" i="11"/>
  <c r="M855" i="11"/>
  <c r="M854" i="11"/>
  <c r="M853" i="11"/>
  <c r="M852" i="11"/>
  <c r="J27" i="1"/>
  <c r="J11" i="1"/>
  <c r="J10" i="1"/>
  <c r="J9" i="1"/>
  <c r="J8" i="1"/>
  <c r="J7" i="1"/>
  <c r="J6" i="1"/>
  <c r="E278" i="4"/>
  <c r="D278" i="4"/>
  <c r="C278" i="4"/>
  <c r="L245" i="3"/>
  <c r="I245" i="3"/>
  <c r="H245" i="3"/>
  <c r="G245" i="3"/>
  <c r="D245" i="3"/>
  <c r="C245" i="3"/>
  <c r="B245" i="3"/>
  <c r="F677" i="6"/>
  <c r="E677" i="6"/>
  <c r="D677" i="6"/>
  <c r="C677" i="6"/>
  <c r="B677" i="6"/>
  <c r="I676" i="6"/>
  <c r="I675" i="6"/>
  <c r="G675" i="6"/>
  <c r="I674" i="6"/>
  <c r="G674" i="6"/>
  <c r="I673" i="6"/>
  <c r="G673" i="6"/>
  <c r="J672" i="6"/>
  <c r="I672" i="6"/>
  <c r="H672" i="6"/>
  <c r="G672" i="6"/>
  <c r="J671" i="6"/>
  <c r="I671" i="6"/>
  <c r="H671" i="6"/>
  <c r="G671" i="6"/>
  <c r="J670" i="6"/>
  <c r="I670" i="6"/>
  <c r="H670" i="6"/>
  <c r="G670" i="6"/>
  <c r="J669" i="6"/>
  <c r="I669" i="6"/>
  <c r="H669" i="6"/>
  <c r="G669" i="6"/>
  <c r="I668" i="6"/>
  <c r="G668" i="6"/>
  <c r="I667" i="6"/>
  <c r="G667" i="6"/>
  <c r="J666" i="6"/>
  <c r="I666" i="6"/>
  <c r="H666" i="6"/>
  <c r="G666" i="6"/>
  <c r="J665" i="6"/>
  <c r="I665" i="6"/>
  <c r="H665" i="6"/>
  <c r="G665" i="6"/>
  <c r="J664" i="6"/>
  <c r="I664" i="6"/>
  <c r="H664" i="6"/>
  <c r="G664" i="6"/>
  <c r="J663" i="6"/>
  <c r="I663" i="6"/>
  <c r="H663" i="6"/>
  <c r="G663" i="6"/>
  <c r="I662" i="6"/>
  <c r="G662" i="6"/>
  <c r="I661" i="6"/>
  <c r="H661" i="6"/>
  <c r="G661" i="6"/>
  <c r="I660" i="6"/>
  <c r="G660" i="6"/>
  <c r="I659" i="6"/>
  <c r="G659" i="6"/>
  <c r="I658" i="6"/>
  <c r="G658" i="6"/>
  <c r="I657" i="6"/>
  <c r="G657" i="6"/>
  <c r="I656" i="6"/>
  <c r="G656" i="6"/>
  <c r="I655" i="6"/>
  <c r="H655" i="6"/>
  <c r="G655" i="6"/>
  <c r="J654" i="6"/>
  <c r="I654" i="6"/>
  <c r="H654" i="6"/>
  <c r="G654" i="6"/>
  <c r="I653" i="6"/>
  <c r="G653" i="6"/>
  <c r="J652" i="6"/>
  <c r="I652" i="6"/>
  <c r="H652" i="6"/>
  <c r="G652" i="6"/>
  <c r="J651" i="6"/>
  <c r="I651" i="6"/>
  <c r="H651" i="6"/>
  <c r="G651" i="6"/>
  <c r="J650" i="6"/>
  <c r="I650" i="6"/>
  <c r="H650" i="6"/>
  <c r="G650" i="6"/>
  <c r="J649" i="6"/>
  <c r="I649" i="6"/>
  <c r="G649" i="6"/>
  <c r="J648" i="6"/>
  <c r="I648" i="6"/>
  <c r="H648" i="6"/>
  <c r="G648" i="6"/>
  <c r="I647" i="6"/>
  <c r="G647" i="6"/>
  <c r="I646" i="6"/>
  <c r="G646" i="6"/>
  <c r="I645" i="6"/>
  <c r="G645" i="6"/>
  <c r="I644" i="6"/>
  <c r="G644" i="6"/>
  <c r="J643" i="6"/>
  <c r="I643" i="6"/>
  <c r="H643" i="6"/>
  <c r="G643" i="6"/>
  <c r="J642" i="6"/>
  <c r="I642" i="6"/>
  <c r="H642" i="6"/>
  <c r="G642" i="6"/>
  <c r="J641" i="6"/>
  <c r="I641" i="6"/>
  <c r="H641" i="6"/>
  <c r="G641" i="6"/>
  <c r="I640" i="6"/>
  <c r="G640" i="6"/>
  <c r="J639" i="6"/>
  <c r="I639" i="6"/>
  <c r="H639" i="6"/>
  <c r="G639" i="6"/>
  <c r="J638" i="6"/>
  <c r="I638" i="6"/>
  <c r="H638" i="6"/>
  <c r="G638" i="6"/>
  <c r="J637" i="6"/>
  <c r="I637" i="6"/>
  <c r="H637" i="6"/>
  <c r="G637" i="6"/>
  <c r="J636" i="6"/>
  <c r="I636" i="6"/>
  <c r="H636" i="6"/>
  <c r="G636" i="6"/>
  <c r="J635" i="6"/>
  <c r="I635" i="6"/>
  <c r="H635" i="6"/>
  <c r="G635" i="6"/>
  <c r="J634" i="6"/>
  <c r="I634" i="6"/>
  <c r="H634" i="6"/>
  <c r="G634" i="6"/>
  <c r="J633" i="6"/>
  <c r="I633" i="6"/>
  <c r="H633" i="6"/>
  <c r="G633" i="6"/>
  <c r="J632" i="6"/>
  <c r="I632" i="6"/>
  <c r="H632" i="6"/>
  <c r="G632" i="6"/>
  <c r="J631" i="6"/>
  <c r="I631" i="6"/>
  <c r="H631" i="6"/>
  <c r="G631" i="6"/>
  <c r="I630" i="6"/>
  <c r="H630" i="6"/>
  <c r="G630" i="6"/>
  <c r="I629" i="6"/>
  <c r="G629" i="6"/>
  <c r="I628" i="6"/>
  <c r="G628" i="6"/>
  <c r="I627" i="6"/>
  <c r="G627" i="6"/>
  <c r="J626" i="6"/>
  <c r="I626" i="6"/>
  <c r="H626" i="6"/>
  <c r="G626" i="6"/>
  <c r="I625" i="6"/>
  <c r="H625" i="6"/>
  <c r="G625" i="6"/>
  <c r="J624" i="6"/>
  <c r="I624" i="6"/>
  <c r="H624" i="6"/>
  <c r="G624" i="6"/>
  <c r="J623" i="6"/>
  <c r="I623" i="6"/>
  <c r="H623" i="6"/>
  <c r="G623" i="6"/>
  <c r="J622" i="6"/>
  <c r="I622" i="6"/>
  <c r="H622" i="6"/>
  <c r="G622" i="6"/>
  <c r="I621" i="6"/>
  <c r="H621" i="6"/>
  <c r="G621" i="6"/>
  <c r="J620" i="6"/>
  <c r="I620" i="6"/>
  <c r="H620" i="6"/>
  <c r="G620" i="6"/>
  <c r="J619" i="6"/>
  <c r="I619" i="6"/>
  <c r="H619" i="6"/>
  <c r="G619" i="6"/>
  <c r="I618" i="6"/>
  <c r="G618" i="6"/>
  <c r="J617" i="6"/>
  <c r="I617" i="6"/>
  <c r="H617" i="6"/>
  <c r="G617" i="6"/>
  <c r="I616" i="6"/>
  <c r="G616" i="6"/>
  <c r="I615" i="6"/>
  <c r="H615" i="6"/>
  <c r="G615" i="6"/>
  <c r="I614" i="6"/>
  <c r="G614" i="6"/>
  <c r="I613" i="6"/>
  <c r="G613" i="6"/>
  <c r="J612" i="6"/>
  <c r="I612" i="6"/>
  <c r="H612" i="6"/>
  <c r="G612" i="6"/>
  <c r="J611" i="6"/>
  <c r="I611" i="6"/>
  <c r="H611" i="6"/>
  <c r="G611" i="6"/>
  <c r="J610" i="6"/>
  <c r="I610" i="6"/>
  <c r="H610" i="6"/>
  <c r="G610" i="6"/>
  <c r="J609" i="6"/>
  <c r="I609" i="6"/>
  <c r="H609" i="6"/>
  <c r="G609" i="6"/>
  <c r="J608" i="6"/>
  <c r="I608" i="6"/>
  <c r="H608" i="6"/>
  <c r="G608" i="6"/>
  <c r="J607" i="6"/>
  <c r="I607" i="6"/>
  <c r="H607" i="6"/>
  <c r="G607" i="6"/>
  <c r="I606" i="6"/>
  <c r="H606" i="6"/>
  <c r="G606" i="6"/>
  <c r="J605" i="6"/>
  <c r="I605" i="6"/>
  <c r="H605" i="6"/>
  <c r="G605" i="6"/>
  <c r="I604" i="6"/>
  <c r="G604" i="6"/>
  <c r="J603" i="6"/>
  <c r="I603" i="6"/>
  <c r="H603" i="6"/>
  <c r="G603" i="6"/>
  <c r="J602" i="6"/>
  <c r="I602" i="6"/>
  <c r="H602" i="6"/>
  <c r="G602" i="6"/>
  <c r="J601" i="6"/>
  <c r="I601" i="6"/>
  <c r="H601" i="6"/>
  <c r="G601" i="6"/>
  <c r="I1286" i="8"/>
  <c r="E1285" i="8"/>
  <c r="I1255" i="8"/>
  <c r="I1254" i="8"/>
  <c r="I1253" i="8"/>
  <c r="I1252" i="8"/>
  <c r="E1251" i="8"/>
  <c r="O226" i="12"/>
  <c r="N226" i="12"/>
  <c r="M226" i="12"/>
  <c r="K226" i="12"/>
  <c r="Q317" i="7"/>
  <c r="G238" i="4"/>
  <c r="F238" i="4"/>
  <c r="E238" i="4"/>
  <c r="D238" i="4"/>
  <c r="C238" i="4"/>
  <c r="B238" i="4"/>
  <c r="H226" i="4"/>
  <c r="H225" i="4"/>
  <c r="F227" i="5"/>
  <c r="E227" i="5"/>
  <c r="D227" i="5"/>
  <c r="N226" i="5"/>
  <c r="I226" i="5"/>
  <c r="N225" i="5"/>
  <c r="I225" i="5"/>
  <c r="N224" i="5"/>
  <c r="I224" i="5"/>
  <c r="M207" i="3"/>
  <c r="L207" i="3"/>
  <c r="K207" i="3"/>
  <c r="J207" i="3"/>
  <c r="I207" i="3"/>
  <c r="H207" i="3"/>
  <c r="G207" i="3"/>
  <c r="F207" i="3"/>
  <c r="E207" i="3"/>
  <c r="D207" i="3"/>
  <c r="C207" i="3"/>
  <c r="B207" i="3"/>
  <c r="E435" i="6"/>
  <c r="D435" i="6"/>
  <c r="C435" i="6"/>
  <c r="B435" i="6"/>
  <c r="I434" i="6"/>
  <c r="J434" i="6" s="1"/>
  <c r="G434" i="6"/>
  <c r="H434" i="6" s="1"/>
  <c r="I433" i="6"/>
  <c r="J433" i="6" s="1"/>
  <c r="G433" i="6"/>
  <c r="H433" i="6" s="1"/>
  <c r="I432" i="6"/>
  <c r="J432" i="6" s="1"/>
  <c r="G432" i="6"/>
  <c r="H432" i="6" s="1"/>
  <c r="I431" i="6"/>
  <c r="J431" i="6" s="1"/>
  <c r="G431" i="6"/>
  <c r="H431" i="6" s="1"/>
  <c r="I430" i="6"/>
  <c r="J430" i="6" s="1"/>
  <c r="G430" i="6"/>
  <c r="H430" i="6" s="1"/>
  <c r="I429" i="6"/>
  <c r="J429" i="6" s="1"/>
  <c r="G429" i="6"/>
  <c r="H429" i="6" s="1"/>
  <c r="I428" i="6"/>
  <c r="J428" i="6" s="1"/>
  <c r="G428" i="6"/>
  <c r="H428" i="6" s="1"/>
  <c r="I427" i="6"/>
  <c r="J427" i="6" s="1"/>
  <c r="G427" i="6"/>
  <c r="H427" i="6" s="1"/>
  <c r="I426" i="6"/>
  <c r="J426" i="6" s="1"/>
  <c r="G426" i="6"/>
  <c r="H426" i="6" s="1"/>
  <c r="I425" i="6"/>
  <c r="J425" i="6" s="1"/>
  <c r="G425" i="6"/>
  <c r="H425" i="6" s="1"/>
  <c r="I424" i="6"/>
  <c r="J424" i="6" s="1"/>
  <c r="G424" i="6"/>
  <c r="H424" i="6" s="1"/>
  <c r="I423" i="6"/>
  <c r="J423" i="6" s="1"/>
  <c r="G423" i="6"/>
  <c r="H423" i="6" s="1"/>
  <c r="G422" i="6"/>
  <c r="H422" i="6" s="1"/>
  <c r="F422" i="6"/>
  <c r="I422" i="6" s="1"/>
  <c r="J422" i="6" s="1"/>
  <c r="G421" i="6"/>
  <c r="H421" i="6" s="1"/>
  <c r="F421" i="6"/>
  <c r="I421" i="6" s="1"/>
  <c r="J421" i="6" s="1"/>
  <c r="G420" i="6"/>
  <c r="H420" i="6" s="1"/>
  <c r="F420" i="6"/>
  <c r="I420" i="6" s="1"/>
  <c r="J420" i="6" s="1"/>
  <c r="J419" i="6"/>
  <c r="I418" i="6"/>
  <c r="J418" i="6" s="1"/>
  <c r="G418" i="6"/>
  <c r="H418" i="6" s="1"/>
  <c r="I417" i="6"/>
  <c r="J417" i="6" s="1"/>
  <c r="G417" i="6"/>
  <c r="H417" i="6" s="1"/>
  <c r="G416" i="6"/>
  <c r="H416" i="6" s="1"/>
  <c r="F416" i="6"/>
  <c r="I416" i="6" s="1"/>
  <c r="J416" i="6" s="1"/>
  <c r="I415" i="6"/>
  <c r="J415" i="6" s="1"/>
  <c r="G415" i="6"/>
  <c r="H415" i="6" s="1"/>
  <c r="I414" i="6"/>
  <c r="J414" i="6" s="1"/>
  <c r="G414" i="6"/>
  <c r="H414" i="6" s="1"/>
  <c r="G413" i="6"/>
  <c r="H413" i="6" s="1"/>
  <c r="F413" i="6"/>
  <c r="I413" i="6" s="1"/>
  <c r="J413" i="6" s="1"/>
  <c r="G412" i="6"/>
  <c r="H412" i="6" s="1"/>
  <c r="F412" i="6"/>
  <c r="I412" i="6" s="1"/>
  <c r="J412" i="6" s="1"/>
  <c r="G411" i="6"/>
  <c r="H411" i="6" s="1"/>
  <c r="F411" i="6"/>
  <c r="I410" i="6"/>
  <c r="J410" i="6" s="1"/>
  <c r="G410" i="6"/>
  <c r="H252" i="10"/>
  <c r="G252" i="10"/>
  <c r="E187" i="3"/>
  <c r="J186" i="3"/>
  <c r="E186" i="3"/>
  <c r="J185" i="3"/>
  <c r="E185" i="3"/>
  <c r="J184" i="3"/>
  <c r="E184" i="3"/>
  <c r="F218" i="4"/>
  <c r="E218" i="4"/>
  <c r="D218" i="4"/>
  <c r="C218" i="4"/>
  <c r="E176" i="3"/>
  <c r="J175" i="3"/>
  <c r="E175" i="3"/>
  <c r="J174" i="3"/>
  <c r="E174" i="3"/>
  <c r="J173" i="3"/>
  <c r="E173" i="3"/>
  <c r="H238" i="4" l="1"/>
  <c r="E531" i="8"/>
  <c r="I677" i="6"/>
  <c r="J677" i="6"/>
  <c r="E1305" i="8"/>
  <c r="Q224" i="5"/>
  <c r="G419" i="6"/>
  <c r="H419" i="6" s="1"/>
  <c r="G677" i="6"/>
  <c r="F435" i="6"/>
  <c r="Q225" i="5"/>
  <c r="N227" i="5"/>
  <c r="I227" i="5"/>
  <c r="Q226" i="5"/>
  <c r="H677" i="6"/>
  <c r="H410" i="6"/>
  <c r="I411" i="6"/>
  <c r="F198" i="4"/>
  <c r="E198" i="4"/>
  <c r="D198" i="4"/>
  <c r="C198" i="4"/>
  <c r="F178" i="4"/>
  <c r="E178" i="4"/>
  <c r="D178" i="4"/>
  <c r="C178" i="4"/>
  <c r="H435" i="6" l="1"/>
  <c r="G435" i="6"/>
  <c r="Q227" i="5"/>
  <c r="J411" i="6"/>
  <c r="J435" i="6" s="1"/>
  <c r="I435" i="6"/>
  <c r="F341" i="6"/>
  <c r="E341" i="6"/>
  <c r="D341" i="6"/>
  <c r="C341" i="6"/>
  <c r="B341" i="6"/>
  <c r="I340" i="6"/>
  <c r="G340" i="6"/>
  <c r="I339" i="6"/>
  <c r="G339" i="6"/>
  <c r="I338" i="6"/>
  <c r="G338" i="6"/>
  <c r="I337" i="6"/>
  <c r="G337" i="6"/>
  <c r="I336" i="6"/>
  <c r="G336" i="6"/>
  <c r="I335" i="6"/>
  <c r="G335" i="6"/>
  <c r="J334" i="6"/>
  <c r="I334" i="6"/>
  <c r="H334" i="6"/>
  <c r="G334" i="6"/>
  <c r="J333" i="6"/>
  <c r="I333" i="6"/>
  <c r="G333" i="6"/>
  <c r="I332" i="6"/>
  <c r="G332" i="6"/>
  <c r="I331" i="6"/>
  <c r="G331" i="6"/>
  <c r="J330" i="6"/>
  <c r="I330" i="6"/>
  <c r="H330" i="6"/>
  <c r="G330" i="6"/>
  <c r="I329" i="6"/>
  <c r="H329" i="6"/>
  <c r="G329" i="6"/>
  <c r="I328" i="6"/>
  <c r="G328" i="6"/>
  <c r="J327" i="6"/>
  <c r="I327" i="6"/>
  <c r="G327" i="6"/>
  <c r="J326" i="6"/>
  <c r="I326" i="6"/>
  <c r="H326" i="6"/>
  <c r="G326" i="6"/>
  <c r="I325" i="6"/>
  <c r="G325" i="6"/>
  <c r="I324" i="6"/>
  <c r="G324" i="6"/>
  <c r="I323" i="6"/>
  <c r="H323" i="6"/>
  <c r="G323" i="6"/>
  <c r="J322" i="6"/>
  <c r="I322" i="6"/>
  <c r="H322" i="6"/>
  <c r="G322" i="6"/>
  <c r="I321" i="6"/>
  <c r="G321" i="6"/>
  <c r="J320" i="6"/>
  <c r="I320" i="6"/>
  <c r="H320" i="6"/>
  <c r="G320" i="6"/>
  <c r="J319" i="6"/>
  <c r="I319" i="6"/>
  <c r="H319" i="6"/>
  <c r="G319" i="6"/>
  <c r="I318" i="6"/>
  <c r="G318" i="6"/>
  <c r="I317" i="6"/>
  <c r="H317" i="6"/>
  <c r="G317" i="6"/>
  <c r="J316" i="6"/>
  <c r="I316" i="6"/>
  <c r="H316" i="6"/>
  <c r="G316" i="6"/>
  <c r="I315" i="6"/>
  <c r="G315" i="6"/>
  <c r="J314" i="6"/>
  <c r="I314" i="6"/>
  <c r="H314" i="6"/>
  <c r="G314" i="6"/>
  <c r="J313" i="6"/>
  <c r="I313" i="6"/>
  <c r="H313" i="6"/>
  <c r="G313" i="6"/>
  <c r="J312" i="6"/>
  <c r="I312" i="6"/>
  <c r="G312" i="6"/>
  <c r="J311" i="6"/>
  <c r="I311" i="6"/>
  <c r="H311" i="6"/>
  <c r="G311" i="6"/>
  <c r="I310" i="6"/>
  <c r="H310" i="6"/>
  <c r="G310" i="6"/>
  <c r="I309" i="6"/>
  <c r="H309" i="6"/>
  <c r="G309" i="6"/>
  <c r="I308" i="6"/>
  <c r="H308" i="6"/>
  <c r="G308" i="6"/>
  <c r="J307" i="6"/>
  <c r="I307" i="6"/>
  <c r="H307" i="6"/>
  <c r="G307" i="6"/>
  <c r="J306" i="6"/>
  <c r="I306" i="6"/>
  <c r="H306" i="6"/>
  <c r="G306" i="6"/>
  <c r="I305" i="6"/>
  <c r="G305" i="6"/>
  <c r="I304" i="6"/>
  <c r="G304" i="6"/>
  <c r="J303" i="6"/>
  <c r="I303" i="6"/>
  <c r="H303" i="6"/>
  <c r="G303" i="6"/>
  <c r="J302" i="6"/>
  <c r="I302" i="6"/>
  <c r="H302" i="6"/>
  <c r="G302" i="6"/>
  <c r="J301" i="6"/>
  <c r="I301" i="6"/>
  <c r="H301" i="6"/>
  <c r="G301" i="6"/>
  <c r="J300" i="6"/>
  <c r="I300" i="6"/>
  <c r="H300" i="6"/>
  <c r="G300" i="6"/>
  <c r="J299" i="6"/>
  <c r="I299" i="6"/>
  <c r="H299" i="6"/>
  <c r="G299" i="6"/>
  <c r="I298" i="6"/>
  <c r="H298" i="6"/>
  <c r="G298" i="6"/>
  <c r="J297" i="6"/>
  <c r="I297" i="6"/>
  <c r="H297" i="6"/>
  <c r="G297" i="6"/>
  <c r="I296" i="6"/>
  <c r="G296" i="6"/>
  <c r="J295" i="6"/>
  <c r="I295" i="6"/>
  <c r="H295" i="6"/>
  <c r="G295" i="6"/>
  <c r="J294" i="6"/>
  <c r="I294" i="6"/>
  <c r="H294" i="6"/>
  <c r="G294" i="6"/>
  <c r="I293" i="6"/>
  <c r="G293" i="6"/>
  <c r="I292" i="6"/>
  <c r="G292" i="6"/>
  <c r="I291" i="6"/>
  <c r="G291" i="6"/>
  <c r="I290" i="6"/>
  <c r="H290" i="6"/>
  <c r="G290" i="6"/>
  <c r="J289" i="6"/>
  <c r="I289" i="6"/>
  <c r="G289" i="6"/>
  <c r="J288" i="6"/>
  <c r="I288" i="6"/>
  <c r="G288" i="6"/>
  <c r="J287" i="6"/>
  <c r="I287" i="6"/>
  <c r="H287" i="6"/>
  <c r="G287" i="6"/>
  <c r="J286" i="6"/>
  <c r="I286" i="6"/>
  <c r="H286" i="6"/>
  <c r="G286" i="6"/>
  <c r="J285" i="6"/>
  <c r="I285" i="6"/>
  <c r="H285" i="6"/>
  <c r="G285" i="6"/>
  <c r="J284" i="6"/>
  <c r="I284" i="6"/>
  <c r="H284" i="6"/>
  <c r="G284" i="6"/>
  <c r="M167" i="3"/>
  <c r="L167" i="3"/>
  <c r="K167" i="3"/>
  <c r="I167" i="3"/>
  <c r="H167" i="3"/>
  <c r="G167" i="3"/>
  <c r="F167" i="3"/>
  <c r="D167" i="3"/>
  <c r="C167" i="3"/>
  <c r="B167" i="3"/>
  <c r="E160" i="3"/>
  <c r="J159" i="3"/>
  <c r="E159" i="3"/>
  <c r="J158" i="3"/>
  <c r="E158" i="3"/>
  <c r="J157" i="3"/>
  <c r="E157" i="3"/>
  <c r="J156" i="3"/>
  <c r="E156" i="3"/>
  <c r="J155" i="3"/>
  <c r="E155" i="3"/>
  <c r="P175" i="5"/>
  <c r="N175" i="5"/>
  <c r="I175" i="5"/>
  <c r="P174" i="5"/>
  <c r="N174" i="5"/>
  <c r="I174" i="5"/>
  <c r="P173" i="5"/>
  <c r="N173" i="5"/>
  <c r="I173" i="5"/>
  <c r="N158" i="4"/>
  <c r="L158" i="4"/>
  <c r="K158" i="4"/>
  <c r="J158" i="4"/>
  <c r="I158" i="4"/>
  <c r="G158" i="4"/>
  <c r="F158" i="4"/>
  <c r="E158" i="4"/>
  <c r="D158" i="4"/>
  <c r="C158" i="4"/>
  <c r="H146" i="4"/>
  <c r="O146" i="4" s="1"/>
  <c r="M145" i="4"/>
  <c r="M158" i="4" s="1"/>
  <c r="H145" i="4"/>
  <c r="H158" i="4" l="1"/>
  <c r="G341" i="6"/>
  <c r="I341" i="6"/>
  <c r="Q174" i="5"/>
  <c r="Q173" i="5"/>
  <c r="Q175" i="5"/>
  <c r="O145" i="4"/>
  <c r="O158" i="4" s="1"/>
  <c r="F277" i="6" l="1"/>
  <c r="E277" i="6"/>
  <c r="D277" i="6"/>
  <c r="C277" i="6"/>
  <c r="B277" i="6"/>
  <c r="I276" i="6"/>
  <c r="H276" i="6"/>
  <c r="G276" i="6"/>
  <c r="J276" i="6" s="1"/>
  <c r="I275" i="6"/>
  <c r="H275" i="6"/>
  <c r="G275" i="6"/>
  <c r="J275" i="6" s="1"/>
  <c r="I274" i="6"/>
  <c r="H274" i="6"/>
  <c r="G274" i="6"/>
  <c r="J274" i="6" s="1"/>
  <c r="I273" i="6"/>
  <c r="H273" i="6"/>
  <c r="G273" i="6"/>
  <c r="J273" i="6" s="1"/>
  <c r="I272" i="6"/>
  <c r="H272" i="6"/>
  <c r="G272" i="6"/>
  <c r="J272" i="6" s="1"/>
  <c r="I271" i="6"/>
  <c r="H271" i="6"/>
  <c r="G271" i="6"/>
  <c r="J271" i="6" s="1"/>
  <c r="I270" i="6"/>
  <c r="H270" i="6"/>
  <c r="G270" i="6"/>
  <c r="J270" i="6" s="1"/>
  <c r="I269" i="6"/>
  <c r="H269" i="6"/>
  <c r="G269" i="6"/>
  <c r="J269" i="6" s="1"/>
  <c r="I268" i="6"/>
  <c r="H268" i="6"/>
  <c r="G268" i="6"/>
  <c r="J268" i="6" s="1"/>
  <c r="I267" i="6"/>
  <c r="H267" i="6"/>
  <c r="G267" i="6"/>
  <c r="J267" i="6" s="1"/>
  <c r="I266" i="6"/>
  <c r="H266" i="6"/>
  <c r="G266" i="6"/>
  <c r="J266" i="6" s="1"/>
  <c r="I265" i="6"/>
  <c r="H265" i="6"/>
  <c r="G265" i="6"/>
  <c r="J265" i="6" s="1"/>
  <c r="I264" i="6"/>
  <c r="H264" i="6"/>
  <c r="G264" i="6"/>
  <c r="J264" i="6" s="1"/>
  <c r="I263" i="6"/>
  <c r="H263" i="6"/>
  <c r="G263" i="6"/>
  <c r="J263" i="6" s="1"/>
  <c r="I262" i="6"/>
  <c r="H262" i="6"/>
  <c r="G262" i="6"/>
  <c r="J262" i="6" s="1"/>
  <c r="I261" i="6"/>
  <c r="H261" i="6"/>
  <c r="G261" i="6"/>
  <c r="J261" i="6" s="1"/>
  <c r="I260" i="6"/>
  <c r="H260" i="6"/>
  <c r="G260" i="6"/>
  <c r="J260" i="6" s="1"/>
  <c r="I259" i="6"/>
  <c r="H259" i="6"/>
  <c r="G259" i="6"/>
  <c r="J259" i="6" s="1"/>
  <c r="I258" i="6"/>
  <c r="H258" i="6"/>
  <c r="G258" i="6"/>
  <c r="J258" i="6" s="1"/>
  <c r="I257" i="6"/>
  <c r="H257" i="6"/>
  <c r="G257" i="6"/>
  <c r="J257" i="6" s="1"/>
  <c r="I256" i="6"/>
  <c r="H256" i="6"/>
  <c r="G256" i="6"/>
  <c r="J256" i="6" s="1"/>
  <c r="I255" i="6"/>
  <c r="H255" i="6"/>
  <c r="G255" i="6"/>
  <c r="J255" i="6" s="1"/>
  <c r="I254" i="6"/>
  <c r="H254" i="6"/>
  <c r="G254" i="6"/>
  <c r="J254" i="6" s="1"/>
  <c r="I253" i="6"/>
  <c r="H253" i="6"/>
  <c r="G253" i="6"/>
  <c r="J253" i="6" s="1"/>
  <c r="I252" i="6"/>
  <c r="H252" i="6"/>
  <c r="G252" i="6"/>
  <c r="J252" i="6" s="1"/>
  <c r="I251" i="6"/>
  <c r="H251" i="6"/>
  <c r="G251" i="6"/>
  <c r="J251" i="6" s="1"/>
  <c r="I250" i="6"/>
  <c r="H250" i="6"/>
  <c r="G250" i="6"/>
  <c r="J250" i="6" s="1"/>
  <c r="I249" i="6"/>
  <c r="H249" i="6"/>
  <c r="G249" i="6"/>
  <c r="L149" i="3"/>
  <c r="I162" i="5"/>
  <c r="Q162" i="5" s="1"/>
  <c r="N161" i="5"/>
  <c r="I161" i="5"/>
  <c r="N160" i="5"/>
  <c r="I160" i="5"/>
  <c r="N138" i="4"/>
  <c r="L138" i="4"/>
  <c r="K138" i="4"/>
  <c r="J138" i="4"/>
  <c r="I138" i="4"/>
  <c r="G138" i="4"/>
  <c r="F138" i="4"/>
  <c r="E138" i="4"/>
  <c r="D138" i="4"/>
  <c r="C138" i="4"/>
  <c r="B138" i="4"/>
  <c r="M126" i="4"/>
  <c r="O126" i="4" s="1"/>
  <c r="H126" i="4"/>
  <c r="O125" i="4"/>
  <c r="M125" i="4"/>
  <c r="M138" i="4" s="1"/>
  <c r="H125" i="4"/>
  <c r="D77" i="6"/>
  <c r="C77" i="6"/>
  <c r="B77" i="6"/>
  <c r="J76" i="6"/>
  <c r="I76" i="6"/>
  <c r="H76" i="6"/>
  <c r="G76" i="6"/>
  <c r="J75" i="6"/>
  <c r="I75" i="6"/>
  <c r="H75" i="6"/>
  <c r="G75" i="6"/>
  <c r="J74" i="6"/>
  <c r="I74" i="6"/>
  <c r="H74" i="6"/>
  <c r="G74" i="6"/>
  <c r="J73" i="6"/>
  <c r="I73" i="6"/>
  <c r="H73" i="6"/>
  <c r="G73" i="6"/>
  <c r="J72" i="6"/>
  <c r="I72" i="6"/>
  <c r="H72" i="6"/>
  <c r="G72" i="6"/>
  <c r="J71" i="6"/>
  <c r="I71" i="6"/>
  <c r="H71" i="6"/>
  <c r="G71" i="6"/>
  <c r="J70" i="6"/>
  <c r="I70" i="6"/>
  <c r="H70" i="6"/>
  <c r="G70" i="6"/>
  <c r="J69" i="6"/>
  <c r="I69" i="6"/>
  <c r="H69" i="6"/>
  <c r="G69" i="6"/>
  <c r="J68" i="6"/>
  <c r="I68" i="6"/>
  <c r="H68" i="6"/>
  <c r="G68" i="6"/>
  <c r="J67" i="6"/>
  <c r="I67" i="6"/>
  <c r="H67" i="6"/>
  <c r="G67" i="6"/>
  <c r="J66" i="6"/>
  <c r="I66" i="6"/>
  <c r="H66" i="6"/>
  <c r="G66" i="6"/>
  <c r="J65" i="6"/>
  <c r="I65" i="6"/>
  <c r="H65" i="6"/>
  <c r="G65" i="6"/>
  <c r="J64" i="6"/>
  <c r="I64" i="6"/>
  <c r="H64" i="6"/>
  <c r="G64" i="6"/>
  <c r="J63" i="6"/>
  <c r="I63" i="6"/>
  <c r="H63" i="6"/>
  <c r="G63" i="6"/>
  <c r="H62" i="6"/>
  <c r="G62" i="6"/>
  <c r="F62" i="6"/>
  <c r="F77" i="6" s="1"/>
  <c r="E62" i="6"/>
  <c r="E77" i="6" s="1"/>
  <c r="J61" i="6"/>
  <c r="I61" i="6"/>
  <c r="H61" i="6"/>
  <c r="G61" i="6"/>
  <c r="J60" i="6"/>
  <c r="I60" i="6"/>
  <c r="H60" i="6"/>
  <c r="G60" i="6"/>
  <c r="J59" i="6"/>
  <c r="I59" i="6"/>
  <c r="H59" i="6"/>
  <c r="G59" i="6"/>
  <c r="J58" i="6"/>
  <c r="I58" i="6"/>
  <c r="H58" i="6"/>
  <c r="G58" i="6"/>
  <c r="J57" i="6"/>
  <c r="I57" i="6"/>
  <c r="H57" i="6"/>
  <c r="G57" i="6"/>
  <c r="J56" i="6"/>
  <c r="I56" i="6"/>
  <c r="H56" i="6"/>
  <c r="G56" i="6"/>
  <c r="J55" i="6"/>
  <c r="I55" i="6"/>
  <c r="H55" i="6"/>
  <c r="G55" i="6"/>
  <c r="J54" i="6"/>
  <c r="I54" i="6"/>
  <c r="H54" i="6"/>
  <c r="G54" i="6"/>
  <c r="J53" i="6"/>
  <c r="I53" i="6"/>
  <c r="H53" i="6"/>
  <c r="G53" i="6"/>
  <c r="J52" i="6"/>
  <c r="I52" i="6"/>
  <c r="H52" i="6"/>
  <c r="G52" i="6"/>
  <c r="J51" i="6"/>
  <c r="I51" i="6"/>
  <c r="H51" i="6"/>
  <c r="G51" i="6"/>
  <c r="J50" i="6"/>
  <c r="I50" i="6"/>
  <c r="H50" i="6"/>
  <c r="G50" i="6"/>
  <c r="J49" i="6"/>
  <c r="I49" i="6"/>
  <c r="H49" i="6"/>
  <c r="G49" i="6"/>
  <c r="J48" i="6"/>
  <c r="I48" i="6"/>
  <c r="H48" i="6"/>
  <c r="G48" i="6"/>
  <c r="J47" i="6"/>
  <c r="I47" i="6"/>
  <c r="H47" i="6"/>
  <c r="G47" i="6"/>
  <c r="J46" i="6"/>
  <c r="I46" i="6"/>
  <c r="H46" i="6"/>
  <c r="G46" i="6"/>
  <c r="J45" i="6"/>
  <c r="I45" i="6"/>
  <c r="H45" i="6"/>
  <c r="G45" i="6"/>
  <c r="J44" i="6"/>
  <c r="I44" i="6"/>
  <c r="H44" i="6"/>
  <c r="G44" i="6"/>
  <c r="J43" i="6"/>
  <c r="I43" i="6"/>
  <c r="H43" i="6"/>
  <c r="G43" i="6"/>
  <c r="J42" i="6"/>
  <c r="I42" i="6"/>
  <c r="H42" i="6"/>
  <c r="G42" i="6"/>
  <c r="J41" i="6"/>
  <c r="I41" i="6"/>
  <c r="H41" i="6"/>
  <c r="G41" i="6"/>
  <c r="I53" i="3"/>
  <c r="H53" i="3"/>
  <c r="G53" i="3"/>
  <c r="D53" i="3"/>
  <c r="C53" i="3"/>
  <c r="B53" i="3"/>
  <c r="L49" i="3"/>
  <c r="L48" i="3"/>
  <c r="L99" i="5"/>
  <c r="D99" i="5"/>
  <c r="F98" i="5"/>
  <c r="F99" i="5" s="1"/>
  <c r="I97" i="5"/>
  <c r="Q97" i="5" s="1"/>
  <c r="I96" i="5"/>
  <c r="Q96" i="5" s="1"/>
  <c r="N39" i="4"/>
  <c r="L39" i="4"/>
  <c r="K39" i="4"/>
  <c r="J39" i="4"/>
  <c r="I39" i="4"/>
  <c r="G39" i="4"/>
  <c r="F39" i="4"/>
  <c r="E39" i="4"/>
  <c r="D39" i="4"/>
  <c r="C39" i="4"/>
  <c r="B39" i="4"/>
  <c r="H27" i="4"/>
  <c r="O27" i="4" s="1"/>
  <c r="M26" i="4"/>
  <c r="M39" i="4" s="1"/>
  <c r="E26" i="4"/>
  <c r="H26" i="4" s="1"/>
  <c r="H138" i="4" l="1"/>
  <c r="I62" i="6"/>
  <c r="I77" i="6" s="1"/>
  <c r="H277" i="6"/>
  <c r="L53" i="3"/>
  <c r="H77" i="6"/>
  <c r="G277" i="6"/>
  <c r="J277" i="6" s="1"/>
  <c r="G77" i="6"/>
  <c r="I277" i="6"/>
  <c r="Q161" i="5"/>
  <c r="J249" i="6"/>
  <c r="Q160" i="5"/>
  <c r="O138" i="4"/>
  <c r="J62" i="6"/>
  <c r="J77" i="6" s="1"/>
  <c r="I98" i="5"/>
  <c r="O26" i="4"/>
  <c r="H39" i="4"/>
  <c r="H25" i="10"/>
  <c r="G25" i="10"/>
  <c r="Q98" i="5" l="1"/>
  <c r="Q99" i="5" s="1"/>
  <c r="I99" i="5"/>
  <c r="O39" i="4"/>
  <c r="P27" i="4" s="1"/>
  <c r="P2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pcuba</author>
  </authors>
  <commentList>
    <comment ref="D3" authorId="0" shapeId="0" xr:uid="{00000000-0006-0000-0000-000001000000}">
      <text>
        <r>
          <rPr>
            <sz val="8"/>
            <color indexed="81"/>
            <rFont val="Tahoma"/>
            <family val="2"/>
          </rPr>
          <t xml:space="preserve">
Nombre del Indicador</t>
        </r>
      </text>
    </comment>
  </commentList>
</comments>
</file>

<file path=xl/sharedStrings.xml><?xml version="1.0" encoding="utf-8"?>
<sst xmlns="http://schemas.openxmlformats.org/spreadsheetml/2006/main" count="30485" uniqueCount="6190">
  <si>
    <t>PLIEGO O ENTIDAD DEL SECTOR</t>
  </si>
  <si>
    <t>Objetivo Estrategico Sectorial
(Código)</t>
  </si>
  <si>
    <t>Objetivo Estrategico Institucional
(Código y Enunciado)</t>
  </si>
  <si>
    <t>Nombre del Indicador</t>
  </si>
  <si>
    <t>Linea Base</t>
  </si>
  <si>
    <t>OES.01</t>
  </si>
  <si>
    <t>SECTOR o GOB. REGIONAL:</t>
  </si>
  <si>
    <t>PLIEGOS DEL SECTOR O GOBIERNO REGIONAL</t>
  </si>
  <si>
    <t>GASTOS CORRIENTES</t>
  </si>
  <si>
    <t>GASTOS DE CAPITAL</t>
  </si>
  <si>
    <t>SERVICIO DE DEUDA</t>
  </si>
  <si>
    <t>TOTAL</t>
  </si>
  <si>
    <t>1: Reserva de Contingencia</t>
  </si>
  <si>
    <t>2: Personal y Obligaciones Sociales</t>
  </si>
  <si>
    <t>3: Pensiones y Prestaciones Sociales</t>
  </si>
  <si>
    <t>4: Bienes y Servicios</t>
  </si>
  <si>
    <t>5: Donaciones y Transferencias</t>
  </si>
  <si>
    <t>6: Otros Gastos</t>
  </si>
  <si>
    <t>SUB TOTAL GASTOS CORRIENTES</t>
  </si>
  <si>
    <t>7: Donaciones y Transferencias</t>
  </si>
  <si>
    <t>8: Otros Gastos</t>
  </si>
  <si>
    <t>9: Adquisiciones de Activos No Financieros</t>
  </si>
  <si>
    <t>10: Adquisiciones de Activos Financieros</t>
  </si>
  <si>
    <t>SUB TOTAL GASTOS DE CAPITAL</t>
  </si>
  <si>
    <t>11: Servicio de la Deuda</t>
  </si>
  <si>
    <t>SUB TOTAL SERVICIO DE DEUDA</t>
  </si>
  <si>
    <t>TOTAL GASTOS UNIDAD EJECUTORA / ENTIDAD PÚBLICA</t>
  </si>
  <si>
    <t>PART. %</t>
  </si>
  <si>
    <t>01</t>
  </si>
  <si>
    <t>02</t>
  </si>
  <si>
    <t>04</t>
  </si>
  <si>
    <t>06</t>
  </si>
  <si>
    <t>UNIDADES EJECUTORAS DEL PLIEGO</t>
  </si>
  <si>
    <t>n</t>
  </si>
  <si>
    <t>Unidad de Medida</t>
  </si>
  <si>
    <t xml:space="preserve">Valor </t>
  </si>
  <si>
    <t>Año</t>
  </si>
  <si>
    <t>%</t>
  </si>
  <si>
    <t>Meta (Logro Esperado)</t>
  </si>
  <si>
    <t>Resultado obtenido</t>
  </si>
  <si>
    <t>PIA           Proyectado</t>
  </si>
  <si>
    <t>TOTALES</t>
  </si>
  <si>
    <t>AÑOS</t>
  </si>
  <si>
    <t>2022 (*)</t>
  </si>
  <si>
    <t>2023 (**)</t>
  </si>
  <si>
    <t>PROGRAMAS PRESUPESTALES</t>
  </si>
  <si>
    <t>PIA</t>
  </si>
  <si>
    <t>PIM</t>
  </si>
  <si>
    <t>EJEC</t>
  </si>
  <si>
    <t>0058: ACCESO DE LA POBLACION A LA PROPIEDAD PREDIAL FORMALIZADA</t>
  </si>
  <si>
    <t>0068: REDUCCION DE VULNERABILIDAD Y ATENCION DE EMERGENCIAS POR DESASTRES</t>
  </si>
  <si>
    <t>0082: PROGRAMA NACIONAL DE SANEAMIENTO URBANO</t>
  </si>
  <si>
    <t>0083: PROGRAMA NACIONAL DE SANEAMIENTO RURAL</t>
  </si>
  <si>
    <t>0109: NUESTRAS CIUDADES</t>
  </si>
  <si>
    <t>0111: APOYO AL HABITAT RURAL</t>
  </si>
  <si>
    <t>0146: ACCESO DE LAS FAMILIAS A VIVIENDA Y ENTORNO URBANO ADECUADO</t>
  </si>
  <si>
    <t>(*) Proyección al 31/12/2022</t>
  </si>
  <si>
    <t>(**) Proyecto 2023</t>
  </si>
  <si>
    <t>TOTAL S/</t>
  </si>
  <si>
    <t>RECURSOS PUBLICOS</t>
  </si>
  <si>
    <t>RESERVA DE CONTINGENCIA</t>
  </si>
  <si>
    <t>PERSONAL Y OBLIGAC. SOC.</t>
  </si>
  <si>
    <t>PENSIONES Y PREST. SOC.</t>
  </si>
  <si>
    <t>BIENES Y SERVICIOS</t>
  </si>
  <si>
    <t>DONACIONES TRANSFER.</t>
  </si>
  <si>
    <t>OTROS GASTOS</t>
  </si>
  <si>
    <t>SUB TOTAL GASTO CTE</t>
  </si>
  <si>
    <t>DONACIONES Y TRANSFER,</t>
  </si>
  <si>
    <t>ADQUIS. ACT. NO FINANC.</t>
  </si>
  <si>
    <t>ADQUIS. ACT. FINANC.</t>
  </si>
  <si>
    <t>SUB TOTAL GASTOS CAP.</t>
  </si>
  <si>
    <t>SUB TOTAL SER. DEUDA</t>
  </si>
  <si>
    <t>S/.</t>
  </si>
  <si>
    <t>EST. %</t>
  </si>
  <si>
    <t>1. RECURSOS ORDINARIOS</t>
  </si>
  <si>
    <t>2. RECURSOS DIRECTAM. RECAUD.</t>
  </si>
  <si>
    <t>3.- RECURSOS OPERACIONES</t>
  </si>
  <si>
    <t xml:space="preserve">       OFICIALES DE CREDITO</t>
  </si>
  <si>
    <t>4. DONACIONES Y TRANSFERENCIAS</t>
  </si>
  <si>
    <t>5. RECURSOS DETERMINADOS</t>
  </si>
  <si>
    <t xml:space="preserve">    - CANON  Y  SOBRECANON, REGALIAS</t>
  </si>
  <si>
    <t xml:space="preserve">       Y PARTICIPACIONES</t>
  </si>
  <si>
    <t xml:space="preserve">    - CONTRIBUCIONES A FONDOS</t>
  </si>
  <si>
    <t xml:space="preserve">    - FONDO DE COMPENCIÓN MUNICIPAL</t>
  </si>
  <si>
    <t xml:space="preserve">    - IMPUESTOS MUNICIPALES</t>
  </si>
  <si>
    <t xml:space="preserve">    - OTROS (ESPECIFICAR)</t>
  </si>
  <si>
    <t>FUNCIONES</t>
  </si>
  <si>
    <t>PPTO (PIA)</t>
  </si>
  <si>
    <t>GASTOS CORRIENTES */</t>
  </si>
  <si>
    <t>0: Reserva de Contingencia</t>
  </si>
  <si>
    <t>1: Personal y Obligaciones Sociales</t>
  </si>
  <si>
    <t>2: Pensiones y Prestaciones Sociales</t>
  </si>
  <si>
    <t>3: Bienes y Servicios</t>
  </si>
  <si>
    <t>4: Donaciones y Transferencias</t>
  </si>
  <si>
    <t>5: Otros Gastos</t>
  </si>
  <si>
    <t>6: Adquisiciones de Activos No Financieros</t>
  </si>
  <si>
    <t>7: Adquisiciones de Activos Financieros</t>
  </si>
  <si>
    <t>8: Servicio de la Deuda</t>
  </si>
  <si>
    <t>NUEVOS SOLES</t>
  </si>
  <si>
    <t xml:space="preserve"> </t>
  </si>
  <si>
    <t>3 Planeam. Gestión y Reserva</t>
  </si>
  <si>
    <t>5 Orden Púb. y Seguridad</t>
  </si>
  <si>
    <t>7 Trabajo</t>
  </si>
  <si>
    <t>9 Turismo</t>
  </si>
  <si>
    <t>10 Agropecuaria</t>
  </si>
  <si>
    <t>11 Pesca</t>
  </si>
  <si>
    <t>12 Energía</t>
  </si>
  <si>
    <t>13 Mineria</t>
  </si>
  <si>
    <t>14 Industria</t>
  </si>
  <si>
    <t>15 Transporte</t>
  </si>
  <si>
    <t>16 Comunicaciones</t>
  </si>
  <si>
    <t>17 Ambiente</t>
  </si>
  <si>
    <t>19 Vivienda y Des. Urbano</t>
  </si>
  <si>
    <t>20 Salud</t>
  </si>
  <si>
    <t>21 Cultura y Deporte</t>
  </si>
  <si>
    <t>22 Educación</t>
  </si>
  <si>
    <t>23 Protección Social</t>
  </si>
  <si>
    <t>24 Previsión Social</t>
  </si>
  <si>
    <t>25 Deuda Pública</t>
  </si>
  <si>
    <t>PPTO 2021 (PIM)</t>
  </si>
  <si>
    <t>ALIMENTOS DE PERSONAS</t>
  </si>
  <si>
    <t>BIENES DISTRIBUCION GRATUITA</t>
  </si>
  <si>
    <t>COMBUSTIBLE, CARBURANTES, LUBRICANTES Y AFINES</t>
  </si>
  <si>
    <t>CONTRATACION CON EMPRESAS DE SERVICIOS</t>
  </si>
  <si>
    <t>CONTRATO ADMINISTRATIVO DE SERVICIOS</t>
  </si>
  <si>
    <t>REPUESTOS Y ACCESORIOS</t>
  </si>
  <si>
    <t>SEGUROS</t>
  </si>
  <si>
    <t>SERVICIO DE MANTENIMIENTO, ACONDICIONAMIENTO Y REPARA</t>
  </si>
  <si>
    <t>SERVICIOS ADMINISTRATIVOS, FINANCIEROS Y DE SEGUROS</t>
  </si>
  <si>
    <t>SUMINISTROS MEDICOS</t>
  </si>
  <si>
    <t>VIATICOS Y ASIGNACIONES</t>
  </si>
  <si>
    <t>ADQUISICIONES/CONTRATACIONES/OBRAS</t>
  </si>
  <si>
    <t>MODALIDAD</t>
  </si>
  <si>
    <t>FECHA DE SUSCRIPCION DEL CONTRATO</t>
  </si>
  <si>
    <t>AMPLIACION DE PLAZO</t>
  </si>
  <si>
    <t>FECHA DE ENTREGA</t>
  </si>
  <si>
    <t>…</t>
  </si>
  <si>
    <t>SECTOR O GOB. REGIONAL:</t>
  </si>
  <si>
    <t>FECHA PROG. CONV.</t>
  </si>
  <si>
    <t>MONTO</t>
  </si>
  <si>
    <t>OBSERVACIONES</t>
  </si>
  <si>
    <t>CONSULTORIAS</t>
  </si>
  <si>
    <t>PERSONA NATURAL (DNI)</t>
  </si>
  <si>
    <t>EJECUCIÓN S/</t>
  </si>
  <si>
    <t xml:space="preserve">TOTAL </t>
  </si>
  <si>
    <t>UNIDAD EJECUTORA</t>
  </si>
  <si>
    <t>BANCO / INSTITUCIÓN FINANCIERA</t>
  </si>
  <si>
    <t>FECHA DE APERTURA</t>
  </si>
  <si>
    <t>MONEDA</t>
  </si>
  <si>
    <t>SALDO 2021 (*)</t>
  </si>
  <si>
    <t xml:space="preserve">       OFICIALES DE CRED. EXTERNO</t>
  </si>
  <si>
    <t xml:space="preserve">    - OTROS (ESPECIFIQUE)</t>
  </si>
  <si>
    <t>CONTRATANTE</t>
  </si>
  <si>
    <t>CONTRATADO</t>
  </si>
  <si>
    <t>FUENTE DE FINANCIAMIENTO</t>
  </si>
  <si>
    <t>TIPO DE CONTRATO</t>
  </si>
  <si>
    <t>FUNCIÓN DESEMPEÑADA</t>
  </si>
  <si>
    <t xml:space="preserve">CONTRAPRESTACIÓN MENSUAL </t>
  </si>
  <si>
    <t>DNI</t>
  </si>
  <si>
    <t>Apellidos y Nombres</t>
  </si>
  <si>
    <t>Profesión</t>
  </si>
  <si>
    <t>Grado Academico</t>
  </si>
  <si>
    <t>Titulo Profesióonal, Técncio o Capacitación Ocupacional</t>
  </si>
  <si>
    <t>Numero de contratos o renovaciones</t>
  </si>
  <si>
    <t>Meses Ejecutados</t>
  </si>
  <si>
    <t>Monto Ejecutado</t>
  </si>
  <si>
    <t>FAG</t>
  </si>
  <si>
    <t>PNUD</t>
  </si>
  <si>
    <t>CAS</t>
  </si>
  <si>
    <t>SNP</t>
  </si>
  <si>
    <t xml:space="preserve">OTROS </t>
  </si>
  <si>
    <t>ARRENDATARIO</t>
  </si>
  <si>
    <t>ARRENDADOR</t>
  </si>
  <si>
    <t>INMUEBLE</t>
  </si>
  <si>
    <t>CONTRATO</t>
  </si>
  <si>
    <t>Apellidos y Nombres o Denominación</t>
  </si>
  <si>
    <t>DNI O PARTIDA REGISTRAL</t>
  </si>
  <si>
    <t>BIEN PROPIO DE TERCEROS O AJENO</t>
  </si>
  <si>
    <t>PARTIDA REGISTRAL DE INCRIPCION DE PROPIEDAD</t>
  </si>
  <si>
    <t>METROS CUADRADOS</t>
  </si>
  <si>
    <t>COCHERAS</t>
  </si>
  <si>
    <t>OTROS</t>
  </si>
  <si>
    <t>VIGENCIA DEL CONTRATO</t>
  </si>
  <si>
    <t>MONTO MENSUAL</t>
  </si>
  <si>
    <t xml:space="preserve">FORMA DE PAGO (MENSUAL O ANUAL) Y FECHA DE PAGO </t>
  </si>
  <si>
    <t>RESULTADOS (Poblacion beneficiaria directa, Etc.)</t>
  </si>
  <si>
    <t>5.1 Contribuciones a Fondos</t>
  </si>
  <si>
    <t>5.2 Canon y Sobrecanon, Regalías, Renta de Aduanas y Participaciones</t>
  </si>
  <si>
    <t>5.3 Fondo de Compensación Municipal</t>
  </si>
  <si>
    <t>5.4 FONCOR</t>
  </si>
  <si>
    <t xml:space="preserve">5.5 Impuestos Municipales </t>
  </si>
  <si>
    <t>GASTO CAPITAL 2023</t>
  </si>
  <si>
    <t>GASTO CORRIENTE 2023</t>
  </si>
  <si>
    <t>SERVICIO DE DEUDA 2023</t>
  </si>
  <si>
    <t>Var. % (2022-2023)</t>
  </si>
  <si>
    <t>Var. %         (2021-2022)</t>
  </si>
  <si>
    <t>2022*</t>
  </si>
  <si>
    <t>2023**</t>
  </si>
  <si>
    <t>FORMATO 01: PRESUPUESTO Y RESULTADOS DE INDICADORES DE LOS OBJETIVOS ESTRATÉGICOS INSTITUCIONALES DEL 2021 AL 2023</t>
  </si>
  <si>
    <t>FORMATO 05: EJECUCION Y RESULTADOS DE PROGRAMAS PRESUPUESTALES 2021, 2022 Y PROYECCION  2023</t>
  </si>
  <si>
    <t>PPTO 2021
(PIA)</t>
  </si>
  <si>
    <t>PPTO 2022 
(PIA)</t>
  </si>
  <si>
    <t>PPTO 2023 (PROYECTO)</t>
  </si>
  <si>
    <t>PPTO 2022
(PIM 31 AGTO)</t>
  </si>
  <si>
    <t>Monto Diferencial PIA (2022-2021)</t>
  </si>
  <si>
    <t>Diferencia PIA (2023-2022)</t>
  </si>
  <si>
    <t>Variación % (2022-2021)/ 100</t>
  </si>
  <si>
    <t>Variación % (2023-2022)/ 100</t>
  </si>
  <si>
    <t>MONTO DE LA INVERSION Y/O CONTRATO (*)</t>
  </si>
  <si>
    <t>NOMBRE DE LA INVERSION      (Proyecto o IOAAR, Etc. )</t>
  </si>
  <si>
    <t>SALDO DE LA INVERSION O DEL  CONTRATO                 AL 31.12.2022</t>
  </si>
  <si>
    <t>(Solo montos mayores a S/ 1 Millon de Soles)</t>
  </si>
  <si>
    <t>EJECUCION  PROYECTADA DE LA INVERSION O DEL CONTRATO</t>
  </si>
  <si>
    <t>TIPO DE PROCEDIMIENTO DE SELECCIÓN</t>
  </si>
  <si>
    <t>NUMERO DEL PROCEDIMIENTO</t>
  </si>
  <si>
    <t>CONTRATISTA* (RUC y Denominacion)</t>
  </si>
  <si>
    <t>(*) Si es Consorcio consignar nombre y RUC de los integrantes</t>
  </si>
  <si>
    <t>EJECUCION DE LA INVERSION Y/O CONTRATO</t>
  </si>
  <si>
    <t xml:space="preserve">PLAZO DE EJECUCION </t>
  </si>
  <si>
    <t>INICIO DEL PROYECTO</t>
  </si>
  <si>
    <t>TERMINO DEL PROYECTO</t>
  </si>
  <si>
    <t>ADICIONALES Y DEDUCTIVOS</t>
  </si>
  <si>
    <t>INICIO</t>
  </si>
  <si>
    <t>TERMINO</t>
  </si>
  <si>
    <t>MONTO NETO</t>
  </si>
  <si>
    <t>CULMINACION DE OBRA</t>
  </si>
  <si>
    <t>ACTA DE RECEPCION DE OBRA</t>
  </si>
  <si>
    <t>LIQUIDACION DE OBRA</t>
  </si>
  <si>
    <t>SALDO DE LA INVERSION O CONTRATO AL 31.12.2023</t>
  </si>
  <si>
    <t>Años siguientes</t>
  </si>
  <si>
    <t xml:space="preserve">FECHA DE </t>
  </si>
  <si>
    <t>Codigo Unico de Inversion (CUI)</t>
  </si>
  <si>
    <t>Sub total 2022</t>
  </si>
  <si>
    <t>Sub total 2021</t>
  </si>
  <si>
    <t>PLIEGOS DEL SECTOR o GOB. REGIONAL:</t>
  </si>
  <si>
    <t>PERSONA JURIDICA* (RUC)</t>
  </si>
  <si>
    <t>PPTO 2021 (AL 31/12)</t>
  </si>
  <si>
    <t>PPTO 2022 (AL 30/06)</t>
  </si>
  <si>
    <t>PPTO 2023 (PROYECCI{ON 31/12)</t>
  </si>
  <si>
    <t>MONTO DE LA CONSULTORIA</t>
  </si>
  <si>
    <t>ESPECIALIDAD (***)</t>
  </si>
  <si>
    <t>ENTREGABLES DE LA CONSULTORIA(**)</t>
  </si>
  <si>
    <t>POR PLIEGOS DEL SECTOR o GOB. REGIONAL:</t>
  </si>
  <si>
    <t>CUENTA N°</t>
  </si>
  <si>
    <t>DATOS DE LAS CUENTAS</t>
  </si>
  <si>
    <t>FUENTES DE FINANCIAMIENTO</t>
  </si>
  <si>
    <t>SALDO 2022 (**)</t>
  </si>
  <si>
    <t>AÑO FISCAL 2021</t>
  </si>
  <si>
    <t>AÑO FISCAL 2022 (*)</t>
  </si>
  <si>
    <t>EJECUCIÓN 2021</t>
  </si>
  <si>
    <t>EJECUCIÓN 2022 (*)</t>
  </si>
  <si>
    <t>(Montos mayores de S/ 18,000 Soles)</t>
  </si>
  <si>
    <t>ADQUISICIÓNES</t>
  </si>
  <si>
    <t>MONTO S/</t>
  </si>
  <si>
    <t>ESTADO DEL PROCECEDIMIENTO</t>
  </si>
  <si>
    <t>FORMATO 02: DISTRIBUCIÓN DEL GASTO POR PLIEGOS Y SUS UNIDADES EJECUTORAS POR TODA FUENTES DE FINANCIAMIENTO - PROYECTO 2023</t>
  </si>
  <si>
    <t>FORMATO 03: RESUMEN POR GRUPO GENÉRICO Y FUENTES DE FINANCIAMIENTO PROYECTO 2023</t>
  </si>
  <si>
    <t>FORMATO 04: RESUMEN DE PRESUPUESTO POR FUNCIONES PIA 2021, 2022 Y  2023 (Proyectado)</t>
  </si>
  <si>
    <t>FORMATO 06: ASIGNACIÓN DE BIENES Y SERVICIOS - COMPARATIVO PRESUPUESTO 2021, 2022 Y PROYECTO 2023</t>
  </si>
  <si>
    <t>FORMATO 07: ADQUISICIONES DE BIENES Y CONTRATACIONES DE SERVICIOS - PRESUPUESTO 2021, 2022 Y PROYECTO 2023</t>
  </si>
  <si>
    <t>FORMATO 08: DETALLE DE CONSULTORIAS PERSONAS JURÍDICAS (Mayores a S/ 100, 000) Y NATURALES (Mayores a 50, 000) - PRESUPUESTO 2021, 2022 y 2023</t>
  </si>
  <si>
    <t>FORMATO 09: ALQUILER DE INMUEBLES EN LOS AÑOS FISCALES 2021 Y 2022</t>
  </si>
  <si>
    <t>FORMATO 10: CONTRATOS DE OBRAS SUSCRITOS EN LOS AÑOS 2021, 2022 Y 2023</t>
  </si>
  <si>
    <t>FORMATO 11: NOMBRES E INGRESOS MENSUALES DEL PERSONAL CONTRATADO FUERA DEL PAP EN LOS AÑOS FISCALES 2021 Y 2022</t>
  </si>
  <si>
    <t>FORMATO 12: RESUMEN DE TESORERIA POR UNIDAD EJECUTORA Y FUENTES DE FINANCIAMIENTO 2021 Y 2022</t>
  </si>
  <si>
    <t>RUBROS*</t>
  </si>
  <si>
    <t>DATOS DEL PRESUPUESTO*: (1) CONSOLIDADO Y (2) POR TODA FUENTE DE FINANCIAMIENTO**</t>
  </si>
  <si>
    <t>SERVICIOS DE LIMPIEZA</t>
  </si>
  <si>
    <t>SERVICIO DE CONSULTORIA REALIZADOS PERSONAS NATURALES</t>
  </si>
  <si>
    <t>SERVICIOS DE CONSULTORIAS REALIZADOS PERSONAS JURIDICAS</t>
  </si>
  <si>
    <t>PAPELERIA EN GENERAL, UTILES Y MATERIALES DE OFICINA</t>
  </si>
  <si>
    <t>SEMINARIOS TALLERES Y SIMILARES ORGANIZADOS POR LA INSTITUCION</t>
  </si>
  <si>
    <t>ALQUILERES DE ESDIFICACIONES, OFICINAS Y ESTRUCTURAS</t>
  </si>
  <si>
    <t xml:space="preserve">PIM </t>
  </si>
  <si>
    <t>Monto Asignado</t>
  </si>
  <si>
    <t>% ejecutado</t>
  </si>
  <si>
    <t>AÑO FISCAL 2023(**)</t>
  </si>
  <si>
    <t>Meses Estimado</t>
  </si>
  <si>
    <t>SERVICIO DE CAPACITACION Y PERFECCIONAMIENTO</t>
  </si>
  <si>
    <t xml:space="preserve">SERVICIOS DIVERSOS </t>
  </si>
  <si>
    <t>SERVICIOS BASICOS</t>
  </si>
  <si>
    <t xml:space="preserve">PUBLICIDAD </t>
  </si>
  <si>
    <t>SERVICIOS DE SEGURIDAD Y VIGILANCIA</t>
  </si>
  <si>
    <t>OTROS SERVICIOS DE INFORMATICA</t>
  </si>
  <si>
    <t xml:space="preserve">SOPORTE TECNICO </t>
  </si>
  <si>
    <t>PASAJES</t>
  </si>
  <si>
    <t>OTROS GASTOS (MOVILIDAD)</t>
  </si>
  <si>
    <t>LOCACIÓN DE SERVICIOS RELACIONADAS AL ROL DE LA ENTIDAD</t>
  </si>
  <si>
    <t>OTROS BB Y SS</t>
  </si>
  <si>
    <t>BANCO DE LA NACIÓN</t>
  </si>
  <si>
    <t>SOLES</t>
  </si>
  <si>
    <t>ADQUISICION DE MINERAL DE CUARZO GRANULAR PARA PTAP PEQUEÑAS (YURAJHUANCA Y QUIULACOCHA) SALDO PARCIAL COMPONENTE 01-SNIP N 74176, LINEA DE CONDUCCION DE LA OBRA MEJORAMIENTO Y AMPLIACION DE LOS SERVICIOS DE SANEAMIENTO Y FORTALECIMIENTO INSTITUCIONAL INTEGRAL DE LA EMAPA PASCO-PROVINCIA DE PASCO-PASCO</t>
  </si>
  <si>
    <t>ADJUDICACION SIMPLIFICADA</t>
  </si>
  <si>
    <t xml:space="preserve">PROCESO DE SELECCIÓN </t>
  </si>
  <si>
    <t>AS-SM-001-2021-G.R.P/BIENES-1</t>
  </si>
  <si>
    <t>20603059167 - HECOSMIN SAC</t>
  </si>
  <si>
    <t>CONTRATACIÓN DE SERVICIO DE MANTENIMIENTO CORRECTIVO DE LA BOMBA DE OXIGENACIÓN DE LA LAGUNA DE PATARCOCHA DEL DISTRITO DE CHAUPIMARCA DE LA PROVINCIA DE PASCO-REGIÓN PASCO¿</t>
  </si>
  <si>
    <t>AS-SM-001-2021-G.R.P/SERVICIOS-1</t>
  </si>
  <si>
    <t>CONSORCIO LAGUNA DE PATARCOCHA :
20542431033 - SOLUCIONES INDUSTRIALES DEJOTA SOCIEDAD ANONIMA CERRADA
20601023131 - JEYMAR SOLUCIONES INTEGRALES SOCIEDAD ANÓNIMA CERRADA</t>
  </si>
  <si>
    <t>CONTRATACIÓN DEL SERVICIO DE CONSULTORÍA DE RESIDENTE PARA EL PROYECTO: ¿REFORESTACIÓN CON FINES DE PROTECCIÓN DE SUELO EN 42 COMUNIDADES CAMPESINAS DE LA PROVINCIA DE PASCO - REGIÓN PASCO¿.</t>
  </si>
  <si>
    <t>AS-SM-001-2021-GRP/SERV CONSUL-2</t>
  </si>
  <si>
    <t>….......</t>
  </si>
  <si>
    <t>DESIERTO</t>
  </si>
  <si>
    <t>ADQUISICION DE MEDIO FILTRANTE DE ANTRACITA PARA PTAP ULIACHIN PARA LA OBRA: SALDO PARCIAL COMPONENTE 01 SNIP 74176 LINEA DE CONDUCCION DE LA OBRA MEJORAMIENTO Y AMPLIACION DE LOS SERVICIOS DE SANEAMIENTO Y FORTALECIMIENTO INSTITUCIONAL INTEGRAL DE LA EMAPA PASCO PROVINCIA DE PASCO, REGION PASCO</t>
  </si>
  <si>
    <t>AS-SM-002-2021-G.R.P/BIENES-2</t>
  </si>
  <si>
    <t xml:space="preserve">20603059167 - HECOSMIN SAC  </t>
  </si>
  <si>
    <t>CONTRATACIÓN DE SERVICIO DE  INTERNET DEDICADO POR FIBRA ÓPTICA PARA LA SEDE CENTRAL DEL GOBIERNO REGIONAL DE PASCO.</t>
  </si>
  <si>
    <t>AS-SM-002-2021-G.R.P/SERVICIOS-1</t>
  </si>
  <si>
    <t>20573175400 - CLIC 21 SOCIEDAD ANONIMA CERRADA</t>
  </si>
  <si>
    <t>19/04/202</t>
  </si>
  <si>
    <t>CONTRATACIÓN DEL SERVICIO DE CONSULTORÍA DE SUPERVISOR PARA EL PROYECTO: "REFORESTACION CON FINES DE PROTECCION DE SUELO EN 42 COMUNIDADES CAMPESINAS DE LA PROVINCIA DE PASCO REGION PASCO"</t>
  </si>
  <si>
    <t>AS-SM-002-2021-GRP/SERV CONSUL-2</t>
  </si>
  <si>
    <t>10417027136 - DAGA INOCENTE LUIS ANTONIO</t>
  </si>
  <si>
    <t>ADQUISICION DE CLORO GAS EN CILINDROS CON CAPACIDAD DE 68KG PARA EL PROYECTO SALDO PARCIAL COMPONENTE 01 SNIP N° 74176 LINEA DE CONDUCCION DE LA OBRA "MEJORAMIENTO Y AMPLIACION DE LOS SERVICIOS DE SANEAMIENTO Y FORTALECIMIENTO INSTITUCIONAL INTEGRAL DE LA EMAPA PASCO PROVINCIA DE PASCO, REGION PASCO</t>
  </si>
  <si>
    <t>AS-SM-003-2021-G.R.P/BIENES-1</t>
  </si>
  <si>
    <t>CONSORCIO OXAPAMPA :
10075993060 - LOPEZ ORDIALES LUIS ALBERTO
10065590781 - ALCANTARA NAVARRO FREDY ROLAN</t>
  </si>
  <si>
    <t>CONTRATACION DE SERVICIO DE ELABORACION Y COLOCACION DE BARANDAS METALICAS, PARA EL PROYECTO: "MEJORAMIENTO DEL ORNATO PUBLICO EN EL JR 28 DE JULIO DEL AA HH ULIACHIN DEL SECTOR 02 AL SECTOR 06 DISTRITO DE CHAUPIMARCA PROVINCIA Y DEPARTAMENTO DE PASCO", CUI N° 2334567</t>
  </si>
  <si>
    <t>AS-SM-003-2021-G.R.P/SERVICIOS-1</t>
  </si>
  <si>
    <t>10454247952 - ESPINOZA MEZA JHON OCTAVIO</t>
  </si>
  <si>
    <t>ESTUDIO DE PRE INVERSION DEL MEJ0RAMIENTO Y AMPLIACION DE LOS SERVICIOS DE AGUA POTABLE E INSTALACION DEL SISTEMA DE DISPOSICION DE EXCRETAS EN LAS COMUNIDADES NATIVAS DE SAN MARTIN DE QUIRISHARI VILLA ALEGRE QUIRISHARI Y LA ESPERANZA DEL DISTRITO DE PUERTO BERMUDEZ PROVINCIA DE OXAPAMPA DEPARTAMENTO DE PASCO</t>
  </si>
  <si>
    <t>AS-SM-003-2021-GRP/SERV CONSUL-1</t>
  </si>
  <si>
    <t>CONSORCIO QUIRISHARI :
20542489627 - MINERA VALE SOCIEDAD ANONIMA CERRADA
20604063290 - CONSULTORA Y CONSTRUCTORA VALERIO HERMANOS SOCIEDAD ANONIMA CERRADA</t>
  </si>
  <si>
    <t>CONSENTIDO</t>
  </si>
  <si>
    <t>CONTRATACION DE BIENES PARA ADQUISICION DE ALIMENTOS (CARNES) PARA LA ALDEA INFANTIL SAN NICOLAS DEL GOBIERNO REGIONAL DE PASCO</t>
  </si>
  <si>
    <t>AS-SM-004-2021-G.R.P/BIENES-1</t>
  </si>
  <si>
    <t>STAR :
10040698456 - ESTRELLA MARCELO EDISON WILLIAM
20529113111 - EMPRESA DE SERVICIOS MULTIPLES Y CONSTRUCCION JULIMAC SOCIEDAD COMERCIAL DE RESPONSABILIDAD LIMITADA</t>
  </si>
  <si>
    <t>SERVICIO DE ALQUILER DE MINICARGADOR INC. MARTILLO NEUMATICO PARA EL PROYECTO "MEJORAMIENTO DEL ORNATO PUBLICO EN EL JR 28 DE JULIO DEL AA HH ULIACHIN DEL SECTOR 02 AL SECTOR 06, DISTRITO DE CHAUPIMARCA PROVINCIA Y DEPARTAMENTO DE PASCO" CON CUI 2234619.</t>
  </si>
  <si>
    <t>AS-SM-004-2021-G.R.P/SERVICIOS-1</t>
  </si>
  <si>
    <t>20529215038 - CONSTRUCTORA MARIN CONDEZO EMPRESA INDIVIDUAL DE RESPONSABILIDAD LIMITADA</t>
  </si>
  <si>
    <t>ELABORACION DEL INSTRUMENTO DE GESTION AMBIENTAL (IGA) DESDE LA EVAP (EVALUACION AMBIENTAL PRELIMINAR )HASTA LA OBTENCION DE LA CERTIFICACION  AMBIENTAL SEA ESTUDIO DE IMPACTO AMBIENTAL SEMI  DETALLADO (SD) O ESTUDIO DE IMPACTO AMBIENTAL DETALLADO  DEL PROYECTO CREACION DE CAMINO VECINAL PARA EL SERVICIO DE TRANSITABILIDAD VEHICULAR EMPALME PA 651 (CRUCE TINGO MAL PASO) COCATAMBO QUITASOL CUSHI 4 LOCALIDADES DEL DISTRITO DE POZUZO PROVINCIA DE OXAPAMPA DEPARTAMENTO DE PASCO</t>
  </si>
  <si>
    <t>AS-SM-004-2021-GRP/SERV CONSUL-1</t>
  </si>
  <si>
    <t>20525883320 - CONSORCIO AMBIENTAL PASCO</t>
  </si>
  <si>
    <t>….....</t>
  </si>
  <si>
    <t>ADQUISICIÓN DE COMPUERTAS METÁLICAS PARA PTAP ULIACHIN PARA EL PROYECTO SALDO PARCIAL COMPONENTE 01 SNIP N° 74176, LÍNEA DE CONDUCCIÓN DE LA OBRA: "MEJORAMIENTO Y AMPLIACIÓN DE LOS SERVICIOS DE SANEAMIENTO Y FORTALECIMIENTO INSTITUCIONAL INTEGRAL DE LA EMAPA PASCO, PROVINCIA DE PASCO-PASCO"</t>
  </si>
  <si>
    <t>AS-SM-005-2021-G.R.P/BIENES-1</t>
  </si>
  <si>
    <t>ADQUISICION DE FRAZADA DE TELA SIMPLEX 100 POR CIENTO POLIESTER Y FRAZADA DE PIEL DE DURAZNO POLIESTER  PARA LA META 04 ADMINISTRACION Y ALMACENAMIENTO DE KITS PARA LA ASISTENCIA FRENTE A EMEREGENCIAS Y DESASTRES</t>
  </si>
  <si>
    <t>AS-SM-006-2021-G.R.P/BIENES-1</t>
  </si>
  <si>
    <t>20573284012 - CORPORACION AYPICOR SAC</t>
  </si>
  <si>
    <t>CONTRATACION DE BIENES PARA ADQUISICION DE ALIMENTOS (ABARROTES Y LACTEOS) PARA LA ALDEA INFANTIL SAN NICOLAS DEL GOBIERNO REGIONAL DE PASCO</t>
  </si>
  <si>
    <t>AS-SM-007-2021-G.R.P/BIENES-1</t>
  </si>
  <si>
    <t>20529113111 - EMPRESA DE SERVICIOS MULTIPLES Y CONSTRUCCION JULIMAC SOCIEDAD COMERCIAL DE RESPONSABILIDAD LIMITADA</t>
  </si>
  <si>
    <t>CONTRATACION DEL SERVICIO DE CONSULTORIA PARA LA ELABORACION DEL INFORME DE PERITAJE DEL PROYECTO "AMPLIACION Y MEJORAMIENTO DEL SISTEMA DE AGUA POTABLE Y ALCANTARILLADO DE VILLA DE PASCO".</t>
  </si>
  <si>
    <t>AS-SM-012-2020-GRP/SERV CONSUL-3</t>
  </si>
  <si>
    <t xml:space="preserve">CONSORCIO VILLA DE PASCO :
 20529020962 - HERMOZA &amp; QUISPE CONTRATISTAS GENERALES SOCIEDAD ANÓNIMA CERRADA 
 10201142984 - EIZAGUIRRE SANTIVAÑEZ JUAN EFRAIN 
</t>
  </si>
  <si>
    <t>CONTRATACIÓN DEL SERVICIO DE CONSULTORÍA PARA LA ELABORACIÓN DE ESTUDIO DE PRE INVERSIÓN "CREACIÓN DEL SERVICIO DE TRANSITABILIDAD VEHICULAR DEL CRUCE 8 DE DICIEMBRE, TAMBILLO TRAMO: TAMBILLO, CONDORGAGA, POAGHUANCA Y YACÁN, DISTRITO DE PAUCAR, PROVINCIA DE DANIEL ALCIDES CARRIÓN-DPTO DE PASCO"</t>
  </si>
  <si>
    <t>AS-SM-015-2020-GRP/SERV CONSUL-2</t>
  </si>
  <si>
    <t>CONSORCIO TAMBILLO :
10415700704 - ÑAUPARI FABIAN ELDER RONALD
20608264826 - CONSTRUCTORA GUAPIA S.A.C.
20489682282 - ATLANTIC EXPRESS EMPRESA INDIVIDUAL DE RESPONSABILIDAD LIMITADA</t>
  </si>
  <si>
    <t>SERVICIO DE CONSULTORIA PARA EL ESTUDIO DE GEOLOGIA GEOTECNICA PARA PRESAS E INVESTIGACION GEOFISICA PARA EL PROYECTO: "INSTALACION Y REPRESAMIENTO DE LA LAGUNA ESTANCO Y SISTEMA DE RIEGO POR ASPERSION EN LAS COMUNIDADES CAMPESINAS DE SAN PEDRO DE RACCO QUIULACOCHA DISTRITO SIMON BOLIVAR-PASCO- PASC</t>
  </si>
  <si>
    <t>AS-SM-018-2020-GRP/SERV CONSUL-2</t>
  </si>
  <si>
    <t>…......</t>
  </si>
  <si>
    <t>ADQUISICION DE SERVIDOR ORIENTACIÓN HORIZONTAL PARA EL PROYECTO ¿ADQUISICIÓN DE HARDWARE GENERAL, IMPGRESORA MULTIFUNCIONAL, PROYECTOR MULTIMEDIA Y SERVIDOR; ADEMÁS DE OTROS ACTIVOS EN LA (EL) UGEL PUERTO BERMÚDEZ, DISTRITO DE PUERTO BERMÚDEZ, PROVINCIA OXAPAMPA, DEPARTAMENTO PASCO¿</t>
  </si>
  <si>
    <t>COPARACION DEPRECIOS</t>
  </si>
  <si>
    <t>COMPRE-SM-001-2021-G.R.P/BIENES-1</t>
  </si>
  <si>
    <t>10447498681 - VILCAPOMA VALER VENUS RUBI</t>
  </si>
  <si>
    <t>ADQUISICIÓN DE BIENES DE AYUDA HUMANITARIA (KITS DE HIGIENE) PARA ATENCIÓN DE EMERGENCIAS Y DESASTRES PARA LA META 04 ¿ADMINISTRACIÓN Y ALMACENAMIENTO DE KITS PARA LA ASISTENCIA FRENTE A EMERGENCIAS Y DESASTRES¿</t>
  </si>
  <si>
    <t>COMPRE-SM-002-2021-G.R.P/BIENES-1</t>
  </si>
  <si>
    <t>20605894772 - CORPORACION MEBAC EMPRESA INDIVIDUAL DE RESPONSABILIDAD LIMITADA</t>
  </si>
  <si>
    <t>ADQUISICIÓN DE ALIMENTOS (FRUTAS) PARA LA ALDEA INFANTIL SAN NICOLÁS DEL GOBIERNO REGIONAL DE PASCO.</t>
  </si>
  <si>
    <t>COMPRE-SM-003-2021-G.R.P/BIENES-1</t>
  </si>
  <si>
    <t>10421936035 - CASAS ESPINOZA YESSICA DIANA</t>
  </si>
  <si>
    <t>ADQ DE MOBILIARIO PARA EL PROY.: "CONST. DE CERCO PERIMETRICO; ADQ. DE KITS DE EQUIPOS MEDICOS DE LAB. O DE CAMPO PROD. RELACIONADOS, CENTRO DE COMPUTO Y MOBILIARIO; EN EL (LA) EESS SACRA FAMILIA - SIMON BOLIVAR EN LA LOCALIDAD SACRA FAMILIA, DISTRITO DE SIMON BOLIVAR, PROVINCIA PASCO, DEPARTAMENTO</t>
  </si>
  <si>
    <t>COMPRE-SM-004-2021-G.R.P/BIENES-1</t>
  </si>
  <si>
    <t>10742859318 - QUISPE CHAVEZ PIERA GERALDINE</t>
  </si>
  <si>
    <t>EQUIPOS MEDICOS DE LABORATORIO  IOARR CONSTRUCCION DE CERCO PERIMETRICO ADQUISICION DE KITS D EQUIPOS MEDICOS DE LABORATORIO O DE CAMPO O PRODUCTOS RELACIONADOS CENTRO DE COMPUTO Y MOBILARIO EN EL (LA) EESS SACRAFAMILIA  SIMON BOLIVAR EN LA LOCALIDAD SACRAFAMILIA DISTRTO DE SIMON BOLIVAR PROVINCIA PASCO DEPARTAMENTO PASCO</t>
  </si>
  <si>
    <t>COMPRE-SM-005-2021-G.R.P/BIENES-1</t>
  </si>
  <si>
    <t>20602951511 - INVERSIONES KING MAX E.I.R.L.</t>
  </si>
  <si>
    <t>ADQUISICIÓN DE MOBILIARIO, PARA EL PROYECTO: ¿REPARACIÓN DE CAMPO DEPORTIVO Y COBERTURA; CONSTRUCCIÓN DE PATIO; ADQUISICIÓN DE COMPUTADORA; ADEMÁS DE OTROS ACTIVOS EN EL (LA) DE LA I. E. N° 34036 SAGRADA FAMILIA - SIMÓN BOLÍVAR, EN LA LOCALIDAD DE SACRA FAMILIA, DIST. DE SIMÓN BOLÍVAR, PROV. PASCO</t>
  </si>
  <si>
    <t>COMPRE-SM-006-2021-G.R.P/BIENES-1</t>
  </si>
  <si>
    <t>10771647621 - MERCADO TORRES MEDALIT MAGALI</t>
  </si>
  <si>
    <t>CONTRATACIÓN DE SERVICIO DE RECAPEO INCLUIDO BACHEO PARA LA EJECUCION DE LA OBRA SALDO Y OBRAS COMPLEMENTARIAS DEL PROYECTO: MEJORAMIENTO DE LA CARRETERA YANAHUANCA-CERRO DE PASCO</t>
  </si>
  <si>
    <t>CONCURSO PÚBLICO</t>
  </si>
  <si>
    <t>CP-SM-001-2021-G.R.P/SERVICIOS-1</t>
  </si>
  <si>
    <t>SUMINISTRO Y MONTAJE PARA SISTEMA DE UTILIZACION DE 450 KVA 22.9KV, 380-220 VOLTIOS PARA PTAP ULIACHIN PARA LA OBRA SALDO PARCIAL COMPONENTE 01 SNIP 74176 LINEA DE CONDUCCION DE LA OBRA "MEJORAMIENTO Y AMPLIACION DE LOS SERVICIOS DE SANEAMIENTO Y FORTALECIMIENTO INSTITUCIONAL INTEGRAL DE EMAPA PASCO</t>
  </si>
  <si>
    <t>LICITACION PUBLICA</t>
  </si>
  <si>
    <t>LP-SM-001-2020-G.R.P/BIENES-1</t>
  </si>
  <si>
    <t>CONSORCIO FCH :
20603059167 - HECOSMIN SAC
20489486009 - COMPAÑIA DE SERVICIOS TECNICOS ESPECIALIZADOS COMERCIALES SAC</t>
  </si>
  <si>
    <t>ADQUISICIÓN DE SUMINISTRO Y ACCESORIOS PARA PLANTA DE TRATAMIENTO DE ULIACHIN PARA EL PROYECTO SALDO PARCIAL COMPONENTE I-SNIP N° 74176 LINEA DE CONDUCCIÓN DE LA OBRA: ¿MEJO. Y AMPL. DE LOS SERVICIOS DE SANEAMIENTO Y FORTALECIMIENTO INSTITUCIONAL INTEGRAL DE LA EMPAPA PASCO, PROVINCIA DE PASCO-PASCO</t>
  </si>
  <si>
    <t>LICITACIÓN PÚBLICA</t>
  </si>
  <si>
    <t>LP-SM-001-2021-G.R.P/BIENES-1</t>
  </si>
  <si>
    <t>20543009645 - QH INGENIERIA Y SERVICIOS S.A.C.</t>
  </si>
  <si>
    <t>ADQUISICION DE UN AUTOCLAVE DE RESIDUOS HOSPITALARIOS DE 750 LITROS CON INCINERADOR ESTERILIZADOR TRITURADOR Y ACCESORIOS PARA LA EJECUCION Y PUESTA EN MARCHA DEL IOAARR ADQUISICION DE MONITOR DE FUNCIONES VITALES MONITOR MONITOR DE FUNCIONES VITALES MONITOR Y MONITOR DE FUNCIONES VITALES MONITOR AD</t>
  </si>
  <si>
    <t>LP-SM-002-2021-G.R.P/BIENES-1</t>
  </si>
  <si>
    <t>CONSORCIO ECOSUR :
20602134041 - ECOTERMO AUTOMATIC S.A.C.
20564244237 - S.M.I. SUR S.R.L.</t>
  </si>
  <si>
    <t>ADQUISICION DE COMBUSTIBLE PARA LAS UNIDADES VEHICULARES DE LA SEDE CENTRAL DEL GOBIERNO REGIONAL DE PASCO</t>
  </si>
  <si>
    <t>SUBASTA INVERSA ELECTRÓNICA</t>
  </si>
  <si>
    <t>SIE-SIE-001-2021-G.R.P/BIENES-1</t>
  </si>
  <si>
    <t>Item I: 10040203139 - TORRES SALCEDO JUAN DE LA CRUZ -        Item II: 10040721172 - ESPINOZA DE PALACIOS ANTONIETA LUZ</t>
  </si>
  <si>
    <t xml:space="preserve">Item I: 15/04/2021            Item II: 12/05/2021 </t>
  </si>
  <si>
    <t>CONTRATACIÓN DE BIENES PARA LA ADQUISICIÓN DE ACERO CORRUGADO DE 5/8¿ PARA EL PROYECTO: ¿MEJORAMIENTO DEL ORNATO PÚBLICO EN EL JR. 28 DE JULIO DEL AA HH. ULIACHIN DEL SECTOR 02 AL SECTOR 06 DISTRITO DE CHAUPIMARCA - PROVINCIA Y DEPARTAMENTO DE PASCO¿.</t>
  </si>
  <si>
    <t>SIE-SIE-002-2021-G.R.P/BIENES-1</t>
  </si>
  <si>
    <t>ADQUISICION DE CEMENTO PORLANT TIPO 1  42 KG  PARA EL PROYECTO SALDO PARCIAL COMPONENTE 01 SNIP N 74176 LINEA DE CONDUCCION DE LA OBRA MEJORAMIENTO Y AMPLIACION DE LOS SERVICIOS DE SANEAMIENTO Y FORTALECIMIENTO INSTITUCIONAL INTEGRAL DE LA EMAPA PASCO PROVINCIA DE PASCO PASCO</t>
  </si>
  <si>
    <t>SIE-SIE-002-2021-G.R.PASCO-1</t>
  </si>
  <si>
    <t xml:space="preserve">20556789364 - LINEA DE CLIMATIZACION Y ENERGIA S.A.C. - LICE S.A.C. - RUC N° </t>
  </si>
  <si>
    <t>ADQUISICION DE CEMENTO PÓRTLAND TIPO I PARA EL PROYECTO: "MEJORAMIENTO DEL ORNATO PUBLICO EN EL JR 28 DE JULIO DEL AA HH ULIACHIN DEL SECTOR 02 AL SECTOR 06 DISTRITO DE CHAUPIMARCA PROVINCIA Y DEPARTAMENTO DE PASCO"</t>
  </si>
  <si>
    <t>SIE-SIE-003-2021-G.R.P/BIENES-1</t>
  </si>
  <si>
    <t>ELECTROFERRETERIA TABORI S.A.C.</t>
  </si>
  <si>
    <t>CONTRATACION DE LA EJECUCION DE LA OBRA: CREACION DEL CENTRO DE ACOPIO, TRANSFORMACION Y COMERCIALIZACION DE CACAO, DISTRITO DE CONSTITUCION - PROVINCIA DE OXAPAMPA - DEPARTAMENTO DE PASCO" PRIMERA ETAPA con CUI N° 2451532</t>
  </si>
  <si>
    <t>PROCESOS DE SELECCIÓN</t>
  </si>
  <si>
    <t>AS-SM-1-2022-GRP/OBRAS-1</t>
  </si>
  <si>
    <t xml:space="preserve"> CONSORCIO CONSTITUCION</t>
  </si>
  <si>
    <t xml:space="preserve"> CONTRATACION DE LA EJECUCION DE LA OBRA: "CREACION DE LOS PUENTES COLGANTES PEATONALES EN TURPASH, UCHUCMISCA, HUARTUPE, HUARUSH Y SHIRICUCHO DEL DISTRITO DE PAUCAR - PROVINCIA DE DANIEL ALCIDES CARRION DEPARTAMENTO DE PASCO" CON CUI 2498115</t>
  </si>
  <si>
    <t xml:space="preserve"> AS-SM-2-2022-GRP/OBRAS-2</t>
  </si>
  <si>
    <t xml:space="preserve"> CONSORCIO PAUCAR</t>
  </si>
  <si>
    <t>CONTRATACION DE LA EJECUCION DE LA OBRA: "MEJORAMIENTO DEL SERVICIO INTEGRADO DEL LOCAL DE USOS MULTIPLES EN EL CENTRO POBLADO DE QUILLAZU (PROGRESO) DEL DISTRITO DE OXAPAMPA - PROVINCIA DE OXAPAMPA - DEPARTAMENTO DE PASCO", CON CUI N°2524500</t>
  </si>
  <si>
    <t>AS-SM-3-2022-GRP/OBRAS-1</t>
  </si>
  <si>
    <t>CONSORCIO GEOCLASS</t>
  </si>
  <si>
    <t>CONTRATACION DE LA EJECUCION DE LA OBRA: "CONSTRUCCION DE PISTAS Y VEREDAS EN LA CALLE PRINCIPAL DE LA LOCALIDAD DE PUMACAYAN, DISTRITO DE SAN FRANCISCO DE ASIS DE YARUSYACAN - PASCO - PASCO", CON CUI N°2217858</t>
  </si>
  <si>
    <t xml:space="preserve"> AS-SM-4-2022-GRP/OBRAS-1</t>
  </si>
  <si>
    <t>CONSORCIO PUMACAYAN</t>
  </si>
  <si>
    <t>CONTRATACION DE LA EJECUCION DE LA OBRA I ETAPA: "MEJORAMIENTO DE LOS SERVICIOS DE TRANSITABILIDAD EN LAS VIAS URBANAS DEL CENTRO POBLADO DE ACOBAMBA - SECTOR 1, DISTRITO DE HUARIACA - PASCO - PASCO", con CUI N° 2314642</t>
  </si>
  <si>
    <t>AS-SM-5-2022-GRP/OBRAS-2</t>
  </si>
  <si>
    <t xml:space="preserve"> CONSORCIO VIAS ACOBAMBA</t>
  </si>
  <si>
    <t>CONTRATACION DE LA EJECUCION DE OBRAS: "CREACION DE SERVICIO DE TRANSITABILIDAD URBANA DE PALLANCHACRA, DISTRITO DE PALLANCHACRA- PROVINCIA DE PASCO, REGION DE PASCO" CON CUI N° 2402738.</t>
  </si>
  <si>
    <t>AS-SM-6-2022-GRP/OBRAS-1</t>
  </si>
  <si>
    <t>CONSORCIO SAN MIGUEL</t>
  </si>
  <si>
    <t>CONTRATACION DE LA EJECUCION DE LA OBRA: "AMPLIACION DE INFRAESTRUCTURA Y MEJORA DE LA CAPACIDAD RESOLUTIVA DE LOS SERVICIOS DE SALUD DEL PUESTO DE SALUD DEL CENTRO POBLADO DE HUAYO, DISTRITO DE SANTA ANA DE TUSI - DANIEL ALCIDES CARRION - PASCO" CON CUI N° 2117808</t>
  </si>
  <si>
    <t>AS-SM-7-2022-GRP/OBRAS-1</t>
  </si>
  <si>
    <t xml:space="preserve"> CONSORCIO SALUD</t>
  </si>
  <si>
    <t>CONTRATACION DE LA EJECUCION DE LA OBRA: "CREACION DE LOS SERVICIOS DE TRANSITABILIDAD VEHICULAR Y PEATONAL DE LAS CALLES: CALLE S/N, PASAJE ALEMANIA, CALLE WALPURGA, CALLE PRUSIA, CALLE PEDRO CUCULIZA, CALLE AMIGOS DE POZUZO, CALLE JUAN PABLO, CALLE CARLOS DELGADO, DISTRITO DE POZUZO - PROVINCIA DE OXAPAMPA - DEPARATMENTO DE PASCO</t>
  </si>
  <si>
    <t>AS-SM-8-2022-GRP/OBRAS-1</t>
  </si>
  <si>
    <t>20489585325 - CONSTRUCTORA Y MULTISERVICIOS VALCER SOCIEDAD ANONIMA CERRADA</t>
  </si>
  <si>
    <t>CONTRATACION DE LA EJECUCION DE LA OBRA: "CREACION DE PISTAS, VEREDAS EN EL JR. LIMA CDRAS 06,07,08,09,10,11,12,13,14 JR. DANIEL CARRION CDRA 02, DISTRITO DE VICCO - PROVINCIA DE PASCO - DEPARTAMENTO DE PASCO", CON CUI N°2474071</t>
  </si>
  <si>
    <t xml:space="preserve"> AS-SM-9-2022-GRP/OBRAS-1</t>
  </si>
  <si>
    <t>CONSORCIO VIAL VICCO</t>
  </si>
  <si>
    <t xml:space="preserve">CONSENTIDO </t>
  </si>
  <si>
    <t>CONTRATACIÓN DE LA EJECUCIÓN DE OBRA DEL SALDO DEL PROYECTO: "CONSTRUCCIÓN DE LÍNEA DE CONDUCCIÓN; EN EL (LA) SISTEMA DE AGUA POTABLE DE LA ZONA URBANA DEL DISTRITO DE YANACANCHA Y EL DISTRITO DE CHAUPIMARCA, PROVINCIA PASCO, DEPARTAMENTO PASCO" CON CUI N° 2490938.</t>
  </si>
  <si>
    <t>AS-SM-10-2022-GRP/OBRAS-2</t>
  </si>
  <si>
    <t>CONSORCIO YANACANCHA</t>
  </si>
  <si>
    <t>EJECUCION DE OBRA CREACION DEL PUENTE CORRIENTE DEL DIABLO Y ACCESOS EN EL RIO POZUZO EN EL TRAMO CONSTITUCION A ISCOZACIN L=150 M, DEL DISTRITO DE PALCAZU - PROVINCIA DE OXAPAMPA - DEPARTAMENTO DE PASCO CON CUI N 2487634</t>
  </si>
  <si>
    <t xml:space="preserve">LICITACION PUBLICA </t>
  </si>
  <si>
    <t xml:space="preserve"> LP-SM-1-2022-GRP/OBRAS-1</t>
  </si>
  <si>
    <t>CONSORCIO MAX PUENTE</t>
  </si>
  <si>
    <t>CONTRATACION DE LA EJECUCION DE LA OBRA :"MEJORAMIENTO Y AMPLIACION DE LA CAPACIDAD RESOLUTIVA DE LOS ESTABLECIMIENTOS DE SALUD DE LA MICRO RED POZUZO DISTRITO DE POZUZO - PROVINCIA DE OXAPAMPA - DEPARTAMENTO DE PASCO" CON CUI N° 2232331</t>
  </si>
  <si>
    <t xml:space="preserve"> LP-SM-2-2022-GRP/OBRAS-1</t>
  </si>
  <si>
    <t>CONSORCIO SALUD DE POZUZO</t>
  </si>
  <si>
    <t>CONTRATACIÓN DE LA EJECUCIÓN DE LA OBRA SALDO DE OBRAS DEL PROYECTO: "CONSTRUCCIÓN Y MEJORAMIENTO DE LA CARRETERA HUACHON- HUANCABAMBA, CONSTRUCCIÓN DE LA CARRETERA TÚNEL JANCA PUNTA (18+540) HASTA EL SECTOR RINCONADA PUENTE USHUN KM 51+323.50 - HUALLAMAYO (KM.57+232.80) META 6KM"</t>
  </si>
  <si>
    <t>LP-SM-4-2022-GRP/OBRAS-1</t>
  </si>
  <si>
    <t>CONSORCIO VIAL SENDAS</t>
  </si>
  <si>
    <t xml:space="preserve">CONTRATACION DE LA EJECUCION DE LA OBRA: "MEJORAMIENTO Y AMPLIACION DE LA TRANSITABILIDAD VEHICULAR PEATONAL EN EL CENTRO POBLADO DE SAN AGUSTIN DE HUAYCHAO DEL DISTRITO DE HUAYLLAY - PROVINCIA DE PASCO - DEPARTAMENTO DE PASCO" I ETAPA CON CUI 2484708. </t>
  </si>
  <si>
    <t xml:space="preserve"> LP-SM-5-2022-GRP/OBRAS-1</t>
  </si>
  <si>
    <t>CONSORCIO HUAYCHAO</t>
  </si>
  <si>
    <t>CONTRAT. DE LA EJEC. DE LA OBRA: TRAMO I DE LA SEG. ETA. DEL EXP. TEC. REFORM. DEL SAL. DEL PROY.: CREAC. DEL SIST. DE INTERCONEX. VIAL ENTRE LAS COMUN. NATIV. DE PUER. LIBRE, PUER. AMIST., SAN JORGE DE PACHITEA, 7 HNOS Y BAJO SAN LUIS DE CHINCHIHUANI, DIST.DE CONST. PROV. OXA.-PAS.CON CUI N°2207109</t>
  </si>
  <si>
    <t>LP-SM-6-2022-GRP/OBRAS-1</t>
  </si>
  <si>
    <t>CONSORCIO 7 HERMANOS</t>
  </si>
  <si>
    <t>CONTRATACIÓN DE LA EJECUCIÓN DE LA OBRA: "INSTALACIÓN DE LOS SERVICIOS DE PROTECCIÓN EN LOS RESTOS ARQUEOLÓGICOS DE YARUSHPAMPA DEL CENTRO POBLADO DE ASTOBAMBA, DISTRITO DE YANAHUANCA, PROVINCIA DE DANIEL CARRIÓN - REGIÓN PASCO", CON CUI N° 2165922</t>
  </si>
  <si>
    <t>LP-SM-7-2022-GRP/OBRAS-1</t>
  </si>
  <si>
    <t xml:space="preserve"> CONSORCIO ASTOBAMBA</t>
  </si>
  <si>
    <t>CONTRATACION DEL SERVICIO DE CONSULTORIA DE OBRA PARA LA SUPERVISION DE LA OBRA: "CREACION DE LOS PUENTES COLGANTES PEATONALES EN TURPASH, UCHUCMISCA, KISMARAN, HUARTUPE, HUARUSH Y SHIRICUCHO DEL DISTRITO DE PAUCAR - PROVINCIA DE DANIEL ALCIDES CARRION DEPARTAMENTO DE PASCO" CON CUI 2498115.</t>
  </si>
  <si>
    <t>PROCESO DE SELECCIÓN</t>
  </si>
  <si>
    <t>AS-SM-10-2022-GRP/CONSULTORIA-2</t>
  </si>
  <si>
    <t>CONSORCIO - CONSORCIO M &amp; L</t>
  </si>
  <si>
    <t>CONTRATACIÓN DEL SERVICIO DE CONSULTORÍA DE OBRA PARA LA REFORMULACIÓN DEL EXPEDIENTE TÉCNICO DEL PROYECTO: "MEJORAMIENTO DE LA TROCHA CARROZABLE SAN JUAN DE DIOS PARAÍSO EL ENCANTO EN EL DISTRITO DE PUERTO BERMÚDEZ - OXAPAMPA - PASCO"</t>
  </si>
  <si>
    <t>AS-SM-7-2022-GRP/CONSULTORIA-1</t>
  </si>
  <si>
    <t>CONSORCIO - CONSORCIO PUERTO BERMUDEZ</t>
  </si>
  <si>
    <t>CONTRATACION DEL SERVICIO DE CONSULTORIA DE OBRA PARA LA ELABORACION DEL EXPEDIENTE TECNICO DEL PROYECTO: "MEJORAMIENTO DEL SERVICIO DE EDUCACION INTEGRADO N°34340 MIGUELL EL GRAN PRINCIPE DE LA CC. NN. BOCA SAMAYA DEL DISTRITO DE PUERTO BERMUDEZ - PROVINCIA DE OXAPAMPA DEPARTAMENTO DE PASCO"</t>
  </si>
  <si>
    <t>AS-SM-5-2022-GRP/CONSULTORIA-1</t>
  </si>
  <si>
    <t>CONSORCIO - CONSORCIO SAMAYA</t>
  </si>
  <si>
    <t>CONT. DEL SERV. CONSULT. DE OBRA PARA LA SUPERVISION DE LA OBRA (PRIMERA ETAPA): "CONST. DE PISTAS Y VEREDAS EN LA CALLE PRINCIPAL DE LA LOCALIDAD DE PUMACAYAN, DISTRITO DE SAN FRANCISCO DE ASIS DE YARUSYACAN - PASCO - PASCO", CON CUI N°2217858</t>
  </si>
  <si>
    <t>AS-SM-9-2022-GRP/CONSULTORIA-1</t>
  </si>
  <si>
    <t>CONSORCIO - CONSORCIO SUPERVISOR SAN JOSE</t>
  </si>
  <si>
    <t>CONTRAT. DEL SERV. DE CONSULT. DE OBRA PARA LA SUPERV. DE LA OBRA: "MEJORAM. Y AMPLIA. DE LA TRANSIT. VEHIC. PEATONAL EN EL CENTRO POBLADO DE SAN AGUSTIN DE HUAYCHAO DEL DIST. DE HUAYLLAY - PROV. DE PASCO - DEP. DE PASCO" I ETAPA CON CUI N° 2484708</t>
  </si>
  <si>
    <t>AS-SM-4-2022-GRP/CONSULTORIA-1</t>
  </si>
  <si>
    <t>CONSORCIO - CONSORCIO SUPERVISION PyG</t>
  </si>
  <si>
    <t>SUPERVISION DE LA OBRA MEJORAMIENTO DEL ACCESO DE LA POBLACION A LOS SERVICIOS DEL CENTRO DE SALUD FREDY VALLEJO ORE DEL DISTRITO DE YANAHUANCA PROVINCIA DANIEL ALCIDES CARRION REGION CON CUI 2198318</t>
  </si>
  <si>
    <t>AS-SM-6-2022-GRP/CONSULTORIA-1</t>
  </si>
  <si>
    <t>CONSORCIO - CONSORCIO SUPERVISOR YANAHUANCA</t>
  </si>
  <si>
    <t>CONTRATACION DEL SERVICIO DE CONSULTORIA PARA LA ELABORACION DEL EXPEDIENTE TECNICO, PARA LA EJECUCION DE OBRA DEL PROYECTO: "MEJORAMIENTO Y AMPLIACION DEL SISTEMA DE ELECTRIFICACION RURAL CONVENCIONAL - CHAUPIHUARANGA VI ETAPA - 7 DISTRITOS DE LA PROVINCIA DE DANIEL ALCIDES CARRION - DEPARTAMNETO DE PASCO"</t>
  </si>
  <si>
    <t>AS-SM-3-2022-GRP/CONSULTORIA-1</t>
  </si>
  <si>
    <t>CONSORCIO - CONSORCIO CHAUPIHUARANGA</t>
  </si>
  <si>
    <t>CONTRAT. DEL SERV. DE CONSULT. DE OBRA PARA LA ELABORACIÓN DEL EXPEDIENTE TÉCNICO DEL PROYECTO: "MEJORAMIENTO DE LA CARRETERA EN EL TRAMO PA-631 (BARRIO SANTO DOMINGO)-TSACHOPEN-GRAMAZU DISTRITO DE CHONTABAMBA-PROV. DE OXAPAMPA-DPTO DE PASCO</t>
  </si>
  <si>
    <t>AS-SM-2-2022-GRP/CONSULTORIA-1</t>
  </si>
  <si>
    <t>CONSORCIO - CONSORCIO VIAL SACHOPEN</t>
  </si>
  <si>
    <t>CONTRATACIÓN DE SERVICIO DE CONSULTORÍA DE OBRA PARA LA SUPERVISION DE LA OBRA: "MEJORAMIENTO DE LA CARRETERA TRAMO CERRO DE PASCO LA QUINUA DISTRITO DE YANACANCHA PASCO - PASCO"</t>
  </si>
  <si>
    <t>AS-SM-1-2022-GRP/CONSULTORIA-1</t>
  </si>
  <si>
    <t>CONSORCIO - CONSORCIO SUPERVISOR LA QUINUA</t>
  </si>
  <si>
    <t>CONTRATACIÓN DE CONSULTORÍA DE OBRA PARA LA SUPERVISION DE LA OBRA:"CREACION DEL PUENTE CORRIENTE DEL DIABLO Y ACCESOS EN EL RIO POZUZO EN EL TRAMO CONSTITUCION A ISCOZACIN L=150M, DEL DISTRITO DE PALCAZU, PROV. DE OXAPAMPA-DPTO DE PASCO"CUI 2487634</t>
  </si>
  <si>
    <t>CP-SM-1-2022-GRP/CONSULTORIA-1</t>
  </si>
  <si>
    <t>CONSORCIO - CONSORCIO GS&amp;Y</t>
  </si>
  <si>
    <t>ADQUISICION DE DIESEL B5 S-50 PARA LAS UNIDADES VEHICULARES DE LA SEDE CENTRAL DEL GOBIERNO REGIONAL DE PASCO</t>
  </si>
  <si>
    <t xml:space="preserve">SUBASTA INVERSA </t>
  </si>
  <si>
    <t>SIE-SIE-1-2022-G.R.P/BIENES-2</t>
  </si>
  <si>
    <t>PERSONA NARUTAL RUC Nº 10040203139 - TORRES SALCEDO JUAN DE LA CRUZ</t>
  </si>
  <si>
    <t xml:space="preserve">ADJUDICACION SIMPLIFICADA  
</t>
  </si>
  <si>
    <t>AS-SM-1-2022-G.R.P/BIENES-1</t>
  </si>
  <si>
    <t>PERSONA NATURAL - RUC Nº 10040698456 - CONSORCIO NICOLAS</t>
  </si>
  <si>
    <t>CONTRATACION DE BIENES PARA ADQUISICION DE ALIMENTOS (ABARROTES Y LACTEOS) PARA LA CAR ALDEA INFANTIL SAN NICOLAS I DEL GOBIERNO REGIONAL DE PASCO</t>
  </si>
  <si>
    <t>AS-SM-2-2022-G.R.P/BIENES-3</t>
  </si>
  <si>
    <t>PERSONA JURIDICA - RUC Nº 20529113111 - EMPRESA DE SERVICIOS MULTIPLES Y CONSTRUCCION JULIMAC SOCIEDAD COMERCIAL DE RESPONSABILIDAD LIMITADA</t>
  </si>
  <si>
    <t>ADQUISICIÓN DE ALIMENTOS (VERDURAS) PARA EL CAR ALDEA INFANTIL SAN NICOLAS DEL GOBIERNO REGIONAL DE PASCO</t>
  </si>
  <si>
    <t>COMPARACIÒN DE PRECIOS</t>
  </si>
  <si>
    <t>COMPRE-SM-1-2022-G.R.P/BIENES-1</t>
  </si>
  <si>
    <t>PERSONA NATURAL - RUC Nº 10001877939 - VARGAS LOZANO JOSE EMITERIO</t>
  </si>
  <si>
    <t>ADQUISICION DE BIENES DE AYUDA HUMANITARIA (ENSERES) PARA LA META 5 "ADMINISTRACION Y ALMACENAMIENTO DE KITS PARA LA ASISTENCIA FRENTE A EMERGENCIA Y DESASTRES", PARA LA OFICINA REGIONAL DE GESTION DE RIESGOS Y SEGURIDAD CIUDADANA DEL GOBIERNO REGIONAL DE PASCO.</t>
  </si>
  <si>
    <t>COMPRE-SM-2-2022-G.R.P/BIENES-1</t>
  </si>
  <si>
    <t>PERSONA JURIDICA - RUC Nº 20529294582 - DIBRAGEU PERU SOCIEDAD COMERCIAL DE RESPONSABILIDAD LIMITADA</t>
  </si>
  <si>
    <t>ADQUISICION DE ELECTRODOMESTICOS PARA LA DIRECCION DE ALDEA INFANTIL "SAN NICOLAS" DEL GOBIERNO REGIONAL DE PASCO.</t>
  </si>
  <si>
    <t>COMPRE-SM-4-2022-G.R.P/BIENES-1</t>
  </si>
  <si>
    <t>PERSONA JURIDICA - RUC Nº 20554563211 - FERCON PERU S.A.C.</t>
  </si>
  <si>
    <t>ADQUISICION DE TUBERIAS PARA LA OBRA: "MEJORAMIENTO, AMPLIACION DEL SISTEMA DE AGUA Y DESAGUE DE LOS 5 BARRIOS DE LA LOCALIDAD DE CAJAMARQUILLA, DISTRITO DE YANACANCHA, PROVINCIA Y REGIÓN PASCO".</t>
  </si>
  <si>
    <t>COMPRE-SM-6-2022-G.R.P/BIENES-1</t>
  </si>
  <si>
    <t>PERSONA JURIDICA - RUC Nº 20607450286 - GRUPO MEFORD S.A.C.</t>
  </si>
  <si>
    <t>SERVICIO DE INTERNET DEDICADO POR FIBRA OPTICA PARA LA SEDE CENTRAL DEL GOBIERNO REGIONAL DE PASCO</t>
  </si>
  <si>
    <t>AS-SM-1-2022-G.R.P/SERVICIOS-1</t>
  </si>
  <si>
    <t>PERSONA JURIDICA -  RUC Nº 20573175400 - CLIC 21 SOCIEDAD ANONIMA CERRADA</t>
  </si>
  <si>
    <t>SERVICIO DE FORTALECIMIENTO DE CAPACIDADES DIRIGIDO A LAS AREAS TECNICAS MUNICIPALES Y JUNTAS ADMINISTRADORAS DEL SERVICIO DE SANEAMIENTO DE LA REGION PASCO</t>
  </si>
  <si>
    <t>CP-SM-1-2022-G.R.P/SERVICIOS-1</t>
  </si>
  <si>
    <t>20608800744-CONSORCIO EDUCENTRO</t>
  </si>
  <si>
    <t>SERVICIO DE ALQUILER DE MÁQUINAS PESADAS A TODO COSTO INCLUIDO MOVILIZACIÓN, DESMOVILIZACIÓN Y COMBUSTIBLE PARA TRABAJOS DE MANTENIMIENTO Y LIMPIEZA DE DERRUMBES EN LA VIA CHAUPILLOGLLA DEL CENTRO POBLADO DE LUCMA DEL TRAMO CAMPAMENTO ALTO (KM 0+000 AL 0+560KM) EL TRAMO CAMPAMENTO BAJO (0+560KM AL 1</t>
  </si>
  <si>
    <t>AS-SM-3-2022-G.R.P/SERVICIOS-1</t>
  </si>
  <si>
    <t>20541442961-INVERSIONES E&amp;E OXAPAMPA S.A.C</t>
  </si>
  <si>
    <t>CONTRATACION DEL SERVICIO DE CONSULTORIA PARA LA ELABORACION DE ESTUDIO DE PRE INVERSION: MEJORAMIENTO DEL SERVICIO EDUCATIVO DEL NIVEL INICIAL DE LA I.E. N° 1035 EN LA LOCALIDAD DE PLATANILLO SHIMAKI, DISTRITO DE PUERTO BERMUDEZ - PROVINCIA DE OXAPAMPA- DEPARTAMENTO DE PASCO</t>
  </si>
  <si>
    <t>AS-SM-19-2022-GRP/SERV CONSUL-1</t>
  </si>
  <si>
    <t>PEREZ ABAD ROSA MARIA</t>
  </si>
  <si>
    <t>CONTRATACION DEL SERVICIO DE CONSULTORIA PARA LA ELABORACION DE ESTUDIO DE PRE INVERSION: MEJORAMIENTO DEL SERVICIO DE TRANSITABILIDAD VEHICULAR EN EL TRAMO PA - 546: EMP. PE-3N (PTE. HURIACA) - CHINCHAN - PUCURHUAY - TICLACAYAN - HUAMANMARCA- TOMACONGA EN LOS DISTRITOS DE HUARIACA Y TICLACAYAN DE LA PROVINCIA DE PASCO - DEPARTAMENTO DE PASCO</t>
  </si>
  <si>
    <t xml:space="preserve"> PROCESO DE SELECCIÓN</t>
  </si>
  <si>
    <t xml:space="preserve"> AS-SM-18-2022-GRP/SERV CONSUL-1</t>
  </si>
  <si>
    <t>CONSORCIO TOMACONGA</t>
  </si>
  <si>
    <t>CONTRATACIÓN DE SERVICIO DE CONSULTORÍA PARA LA ELABORACIÓN DE ESTUDIO DE PRE INVERSIÓN: "CREACIÓN DE SISTEMA DE RIEGO EN LA LOCALIDAD DE PARIAMARCA DEL DISTRITO DE YANACANCHA - PROVINCIA DE PASCO - DEPARTAMENTO DE PASCO"</t>
  </si>
  <si>
    <t xml:space="preserve"> AS-SM-17-2022-GRP/CONSULTORIA-1</t>
  </si>
  <si>
    <t>CONSORCIO JANAMPA</t>
  </si>
  <si>
    <t>CONTRATACION DE SERVICIO DE CONSULTORÍA PARA LA ELABORACIÓN DE ESTUDIO DE PRE INVERSION: CREACIÓN DEL SISTEMA DE RIEGO EN EL SECTOR DE LA RINCONADA DE COCHAMARCA, DISTRITO DE VICCO, PROVINCIA DE PASCO - DEPARTAMENTO DE PASCO</t>
  </si>
  <si>
    <t>AS-SM-16-2022-GRP/SERV CONSUL-1</t>
  </si>
  <si>
    <t>CONSORCIO PERU</t>
  </si>
  <si>
    <t>CONTRATACION DEL SERVICIO DE CONSULTORIA PARA LA ELABORACION DE ESTUDIO DE PRE INVERSION: CREACION DE SERVICIO DE TRANSITABILIDAD VEHICULAR EN LOS PUERTOS ORELLANA, AMISTAD Y CAHUAPANAS DEL DISTRITO DE CONSTITUCION- PROVINCIA DE OXAPAMPA- DEPARTAMENTO DE PASCO</t>
  </si>
  <si>
    <t xml:space="preserve"> AS-SM-12-2022-GRP/SERV CONSUL-1</t>
  </si>
  <si>
    <t>CONSORCIO CONSULTORES DE MULTIPROYECTOS</t>
  </si>
  <si>
    <t>CONTRATACION DEL SERVICIO DE CONSULTORIA PARA LA ELABORACION DE ESTUDIO DE PRE INVERSION: CREACION DEL CAMINO VECINAL EN LA LOCALIDAD DE ALTO PLAYAPAMPA, FLANDEZ, TARZO PEÑAPLAZ- PURRAYO REPARTICION, CRISTAL, RAYMONDI DEL DISTRITO DE OXAPAMPA- PROVINCIA DE OXAPAMPA- DEPARTAMENTO DE PASCO</t>
  </si>
  <si>
    <t xml:space="preserve"> AS-SM-11-2022-GRP/SERV CONSUL-1</t>
  </si>
  <si>
    <t>CONSORCIO H&amp;H</t>
  </si>
  <si>
    <t>CONTRATACION DEL SERVICIO DE CONSULTORIA PARA LA ELABORACION DE ESTUDIO DE PRE INVERSION: "MEJORAMIENTO DE LOS SERVICIOS DE EDUCACION DE LOS CETPROS EN LOS 10 DISTRITOS DE LA PROVINCIA DE PASCO - DEPARTAMENTO DE PASCO"</t>
  </si>
  <si>
    <t>AS-SM-10-2022-GRP/SERV CONSUL-1</t>
  </si>
  <si>
    <t>CONSORCIO CONSULTOR PASCO</t>
  </si>
  <si>
    <t>CONTRATACION DEL SERVICIO DE CONSULTORIA PARA LA ELABORACION DE ESTUDIO DE PRE INVERSION: MEJORAMIENTO DE LOS SERVICIOS EDUCATIVOS DEL INSTITUTO SUPERIOR PEDAGOGICO PUBLICO FRAY ANGEL J. AZAGRA MURILLO, DISTRITO DE PUERTO BERMUDEZ- PROVINCIA DE OXAPAMPA- DEPARTAMENTO DE PASCO</t>
  </si>
  <si>
    <t xml:space="preserve"> AS-SM-9-2022-GRP/SERV CONSUL-1</t>
  </si>
  <si>
    <t>CONSORCIO ESCALA</t>
  </si>
  <si>
    <t>CONTRATACION DE SERVICIO DE CONSULTORIA PARA LA ELABORACION DE ESTUDIO DE PRE INVERSION: "CREACION DE UN CAMPO DEPORTIVO EN LA LOCALIDAD DE VILLO DEL DISTRITO DE YANAHUANCA - PROVINCIA DANIEL ALCIDES CARRION - DEPARTAMENTO DE PASCO</t>
  </si>
  <si>
    <t>AS-SM-8-2022-GRP/SERV CONSUL-1</t>
  </si>
  <si>
    <t xml:space="preserve"> CONSORCIO VILLO</t>
  </si>
  <si>
    <t>CONTRATACIÓN DEL SERVICIO DE CONSULTORÍA PARA LA ELABORACIÓN DE ESTUDIO DE PRE INVERSION: "CREACIÓN DE LA DEFENSA RIBEREÑA EN LA AVENIDA 08 DE MAYO EN EL CENTRO POBLADO DE ANASQUIZQUE - DISTRITO DE YANACANCHA - PROVINCIA DE PASCO - DEPARTAMENTO DE PASCO".</t>
  </si>
  <si>
    <t xml:space="preserve"> AS-SM-7-2022-GRP/SERV CONSUL-2</t>
  </si>
  <si>
    <t>CONSORCIO ANASQUIZQUE</t>
  </si>
  <si>
    <t>CONTRATACION DEL SERVICIO DE CONSULTORIA PARA LA ELABORACION DE ESTUDIO DE PRE INVERSION : MEJORAMIENTO DEL SERVICIO DE TRANSITABILIDAD VEHICULAR EN EL TRAMO PA-112: EMP, PE -3N (HUARIACA)- JARCAHUANCA- YARUSYACAN-LOS ANGELES- MISHARAN- PUMACAYAN- MACHCAN- CUCHAPAMPA- ATACOCHA- MILPO- YANACANCHA -EMP. PA -102 EN LOS DISTRITOS DE SAN FRANCISCO DE ASIS DE YARUSYACAN, HUARIACA Y YANACANCHA DE LA PROVINCIA DE PASCO - DEPARTAMENTO DE PASCO</t>
  </si>
  <si>
    <t>AS-SM-6-2022-GRP/SERV CONSUL-1</t>
  </si>
  <si>
    <t>CONSORCIO MAJACOR</t>
  </si>
  <si>
    <t>CONTRATACION DEL SERVICIO DE CONSULTORIA PARA LA ELABORACION DE ESTUDIO DE PRE INVERSION: CREACION DEL CENTRO DE INTERPRETACION CULTURAL EN EL SANTUARIO NACIONAL DE BOSQUE DE PIEDRA, DISTRITO DE HUAYLLAY - PROVINCIA DE PASCO, DEPARTAMENTO DE PASCO</t>
  </si>
  <si>
    <t>AS-SM-5-2022-GRP/SERV CONSUL-3</t>
  </si>
  <si>
    <t>20529111259 - CONSTRUCTORA E INVERSIONES MUÑASQUI SOCIEDAD ANONIMA CERRADA</t>
  </si>
  <si>
    <t>CONTRATACION DEL SERVICIO DE CONSULTORIA PARA LA ELABORACION DE ESTUDIO DE PRE INVERSION: "CREACION DEL SERVICIO DE TRANSITABILIDAD VEHICULAR Y PEATONAL DE LOS PUENTES SAN PABLO, SAN PEDRO, CENTRO UNION Y TRES ISLAS DEL DISTRITO DE PUERTO BERMUDEZ-PROVINCIA DE OXAPAMPA-DEPARTAMENTO DE PASCO"</t>
  </si>
  <si>
    <t xml:space="preserve"> AS-SM-4-2022-GRP/SERV CONSUL-1</t>
  </si>
  <si>
    <t>GONZALES VERGARA JESUS ANTONIO</t>
  </si>
  <si>
    <t>CONTRATACION DEL SERVICIO DE CONSULTORIA PARA LA ELABORACION DE ESTUDIO DE PRE INVERSION: CREACION DE LOS SERVICIOS DE TRANSITABILIDAD VEHICULAR EN EL CAMINO VECINAL, TRAMO SANTA BARBARA - HUAYLAS- CHINCHAYCOCHA - GALVEZ- SAN CARLOS- RINCONADA- CAÑACHACRA - Y ACCESOS BELLA TINGO - CARAMPAYOC, DISTRITO DE HUANCABAMBA, PROVINCIA DE OXAPAMPA, DEPARTAMENTO DE PASCO</t>
  </si>
  <si>
    <t>AS-SM-3-2022-GRP/SERV CONSUL-1</t>
  </si>
  <si>
    <t>CONSORCIO ICMACOR</t>
  </si>
  <si>
    <t>CONTRATACION DEL SERVICIO DE CONSULTORIA PARA LA ELABORACION DE ESTUDIO DE PRE INVERSION: MEJORAMIENTO Y AMPLIACION DEL SERVICIO DE TRANSITABILIDAD VEHICULAR:TRAMO PUENTE YANAHUANCA - ALTO CHANCARIZO- SAN JOSE-HUAYHUASH DEL DISTRITO DE POZUZO, PROVINCIA DE OXAPAMPA - DEPARTAMENTO DE PASCO.</t>
  </si>
  <si>
    <t>AS-SM-2-2022-GRP/SERV CONSUL-1</t>
  </si>
  <si>
    <t>17359786310 - PRADO MULLUHUARA EFRAIN ELIEZER</t>
  </si>
  <si>
    <t xml:space="preserve"> 04/07/2022</t>
  </si>
  <si>
    <t>CONTRATACION DEL SERVICIO DE CONSULTORIA PARA LA ELABORACION DE ESTUDIO DE PRE INVERSION: CREACION DE REPRESAMIENTO DE LA LAGUNA MATAGOCHA PARA SISTEMA DE RIEGO EN LA LOCALIDAD DE BELLAVISTA DEL DISTRITO DE PAUCARTAMBO PROVINCIA DE PASCO DEPARTAMENTO DE PASCO</t>
  </si>
  <si>
    <t xml:space="preserve"> AS-SM-1-2022-GRP/SERV CONSUL-1</t>
  </si>
  <si>
    <t>CONSORCIO MATAGOCHA</t>
  </si>
  <si>
    <t>ADQUISICION DE DE ROPONES PARA BEBE (INCENTIVO PARA CUMPLIMIENTO DEL INDICADOR DE CRECIMIENTO Y DESARROLLO DEL FED)</t>
  </si>
  <si>
    <t xml:space="preserve">Menores de 8 UIT </t>
  </si>
  <si>
    <t>10476504941</t>
  </si>
  <si>
    <t>SERV. DE ASESOR LEGAL PARA LA SUB GERENCIA DE SUPERVISION DE OBRAS. CON CARGO A LA OBRA:" MEJOR</t>
  </si>
  <si>
    <t>10416727738</t>
  </si>
  <si>
    <t>EL SERVICIO DE TRANSPORTE Y DESADUANAJE PARA LA OFICINA REGIONAL DE ATENCIÓN A LAS PERSONAS CON</t>
  </si>
  <si>
    <t>20601514151</t>
  </si>
  <si>
    <t>EL SERVICIO DE TRANSPORTE  Y  DESADUANAJE A SOLICITUD DE LA OFICINA REGIONAL DE ATENCIÓN A LAS</t>
  </si>
  <si>
    <t>SERV. DE ASESOR LEGAL PARA LA SUB GERENCIA DE SUPERVISION DE OBRAS CON CARGO A LA OBRA: MEJORAMIENTO DE
LA AV. DE SALIDA DESDE SANTA ISABLE DE PELMAZ PUENTE TUNCHI DIST. PUERTO BERMUDEZ, PROV OXAPAMPA, Y REGION PASCO" CORRESPONDIENTE A JULI</t>
  </si>
  <si>
    <t>PAGO POR EL SERVICIO DE ALQUILER DE MINICARGADOR  POR 190.4 HORAS MAQUINA SEGUN CONTRATO N° 089</t>
  </si>
  <si>
    <t>10712299008</t>
  </si>
  <si>
    <t xml:space="preserve">  ADQUISICIÓN DE MATERIALES DE LIMPIEZA DE LA UNIDAD DE SERVICIOS AUXILIARES DEL GOBIERNO</t>
  </si>
  <si>
    <t>20529230266</t>
  </si>
  <si>
    <t>PAGO POR SERVICIO DE ALQUILER DE CARGADOR FRONTAL,  POR 157.8 HORAS MAQUINA, SEGUN CONTRATO DE</t>
  </si>
  <si>
    <t>20601172349</t>
  </si>
  <si>
    <t>ADQUISICION DE EQUIPOS DE COMPUTO PARA LA UNIDAD DE PROCESOS</t>
  </si>
  <si>
    <t>20600328850</t>
  </si>
  <si>
    <t>PAGO POR SERVICIOS ALQUILER DE CAMION CISTERNA DE 40 CILINDROS (INCL. AGUA); POR 114.40 HORAS M</t>
  </si>
  <si>
    <t>20568682085</t>
  </si>
  <si>
    <t>SERVICIO  DE REPARACION Y MANTENIMIENTO DE 03 MOTO BOMBAS DE CONFORMIDAD AL DECRETO SUPREMO N°</t>
  </si>
  <si>
    <t>20601766150</t>
  </si>
  <si>
    <t>ADQUISICION DE UNIONES PARA DESMONTAJE PARA SISTEMA DE LIMPIA PTAR ULIACHIN PARA LA OBRA  SALDO</t>
  </si>
  <si>
    <t>20529039396</t>
  </si>
  <si>
    <t>CONFORMIDAD DE SERVICIO DE INSTALACION DE SISTEMA NO CON HDPE Y GEO-MEMBRANA EN EL CENTRO POBLA</t>
  </si>
  <si>
    <t>20573305541</t>
  </si>
  <si>
    <t>IOARR: "ADQUISICION DE HARDWARE GENERAL, IMPRESORA MULTIFUNCIONAL, PROYECTOR MULTIMEDIA Y SERVI</t>
  </si>
  <si>
    <t>10771647621</t>
  </si>
  <si>
    <t>ADQUISICION DE TUBERIAS HDP PARA SISTEMA DE LIMPIA PARA LA OBRA  SALDO PARCIAL COMPONENT</t>
  </si>
  <si>
    <t>20547502770</t>
  </si>
  <si>
    <t>POR LA ADQUISICION DE EQUIPOS DE AUDIO Y VIDEO PARA LA DRTPE DEL GOREPA.</t>
  </si>
  <si>
    <t>10436118541</t>
  </si>
  <si>
    <t>ADQUISICION DE COMPUTADORA - PERU COMPRAS</t>
  </si>
  <si>
    <t>20573327196</t>
  </si>
  <si>
    <t>REQUERIMIENTO DE RENOVACION DE LICENCIAS DE SOFTWARE ANTIVIRUS</t>
  </si>
  <si>
    <t>20600031628</t>
  </si>
  <si>
    <t>PAGO POR ADQUISICIÓN DE AGREGADOS ARENA GRUESA, CUARTA ENTREGA 358 M3; SEGUN CONTRATO N° 0091-2</t>
  </si>
  <si>
    <t>20529275367</t>
  </si>
  <si>
    <t>ADQUISICION DE AGENDAS EMPRESARIALES PERSONALIZADAS</t>
  </si>
  <si>
    <t>10065590781</t>
  </si>
  <si>
    <t>SERVICIO DE IMPRESIONES DE DE FOTOCHECKS CON TARJETAS Y PORTAFOTOCHECKS DE PVC A TODO COSTO.</t>
  </si>
  <si>
    <t>20602951511</t>
  </si>
  <si>
    <t>PAGO POR SERVICIO DE ALQUILER DE RETROEXCAVADORA 420F, CORRESPONDIENTE del 01/03/2021 al 27/03/</t>
  </si>
  <si>
    <t>20528986171</t>
  </si>
  <si>
    <t>PAGO POR SERVICO DE ELABORACION, INSTALACION Y PINTADO DE BARANDA METALICA PARA LA OBRA: CREACI</t>
  </si>
  <si>
    <t>20606464429</t>
  </si>
  <si>
    <t>SERV. DEINSTALACION  DEL TABLERO DE TRANSFERENCIA Y RECABLEADO DE LA LINEA DE MEDIA HASTA LA</t>
  </si>
  <si>
    <t>20551844707</t>
  </si>
  <si>
    <t>ADQUISICION DE COMBUSTIBLE PARA LA SUB GERENCIA DE SUPERVISION DE OBRAS. CON CARGO A LA OBRA:"M</t>
  </si>
  <si>
    <t>10040721172</t>
  </si>
  <si>
    <t>SERVICIO DE INSTALACION DE SISTEMAS DE AGUA NO CONVENCIONAL A APRTIR DE HDPE Y GEO-MEMBRANA EN</t>
  </si>
  <si>
    <t>20608170465</t>
  </si>
  <si>
    <t>POR EL SERVICIO DE MANTENIMIENTO CORRECTIVO DE EXCAVADORA, SEGUN CONVENIO N° 04 CON EL MINISTER</t>
  </si>
  <si>
    <t>10421040741</t>
  </si>
  <si>
    <t>POR ADQUISCION DE BIEN COMBUSTIBLE DIESEL B5 PARA EL PLAN DE TRABAJO DE COBERTURA PARA LA REDUC</t>
  </si>
  <si>
    <t>10040203139</t>
  </si>
  <si>
    <t>SERVICIO DE ESPECIALISTA EN TRAZO Y DISEÑO VIAL PARA LA FORMULACION DEL EXPEDIENTE TECNICO DEL</t>
  </si>
  <si>
    <t>10200718599</t>
  </si>
  <si>
    <t>SERVICIO DE JEFE DE EVALUACION PARA LA FORMULACION DEL EXPEDIENTE TECNICO DEL PROYECTO CREACION</t>
  </si>
  <si>
    <t>10467626367</t>
  </si>
  <si>
    <t>PRESENTACION DE PLAN DE TRABAJO INFORME DE PERITAJE DEL PROYECTO: _x001C_AMPLIACION Y MEJORAMIENTO DE</t>
  </si>
  <si>
    <t>20529020962</t>
  </si>
  <si>
    <t>IMPRESION DE AFICHES PARA TRABAJOS DE SENSIBILIZACION DE TEMPORADAS DE LLUVIAS EN LA REGION, PA</t>
  </si>
  <si>
    <t>20573278632</t>
  </si>
  <si>
    <t>SOLICITO ADQUISICIÓN DE BIENES  - ADQUISICIÓN DE AGUA Y DESAGUE , PARA PARA EL PROYECTO MEJORAM</t>
  </si>
  <si>
    <t>10445614551</t>
  </si>
  <si>
    <t>SERVICIO DE INSTALACION DE SISTEMA NO CONVENCIONAL DE AGUA NO CONVENCIONAL A PARTIR DE HDPE DE GEO-M</t>
  </si>
  <si>
    <t>20600264436</t>
  </si>
  <si>
    <t>ADQUISICION DE PANELES DE MADERA PRENSADA  PARA LA OBRA SALDO PARCIAL COMPONENTE 01 - SN</t>
  </si>
  <si>
    <t>20489637571</t>
  </si>
  <si>
    <t>ADQUISICION DE PIEDRA CHANCADA 1/2, 3/4, PARA LA OBRA:CREACION DE PISTAS Y VEREDAS DEL BARRIO Y</t>
  </si>
  <si>
    <t>20542596971</t>
  </si>
  <si>
    <t>SERVICIO DE INSTALACION DE SISTEMA NO CONVENCIONAL CON HDPE Y GEOMEMBRANA EN EL CENTRO POBLADO</t>
  </si>
  <si>
    <t>20607889075</t>
  </si>
  <si>
    <t>ADQUISICION DE HARDWARE GENERAL, IMPRESORA MULTIFUNCIONAL, PROYECTOR MULTIMEDIA Y SERVIDOR; ADE</t>
  </si>
  <si>
    <t>20605894772</t>
  </si>
  <si>
    <t>SERVICIO DE JEFE DE PROYECTO PARA LA FORMULACION DEL EXPEDIENTE TECNICO DEL PROYECTO CREACION D</t>
  </si>
  <si>
    <t>10701167363</t>
  </si>
  <si>
    <t>se da conformidad de servicio de ESPECIALISTA EN GEOLOGIA Y GEOTECNIA  para la  formulacion del</t>
  </si>
  <si>
    <t>10409801281</t>
  </si>
  <si>
    <t>PERU COMPRAS - ADQUISICION DE TONER PARA LA SEDE CENTRAL</t>
  </si>
  <si>
    <t>20601929563</t>
  </si>
  <si>
    <t>CONFORMIDAD DE PAGO POR LOS SERVICIOS DE CONFECCION E INSTALACION DE ESTRUCTURAS METALICAS INTE</t>
  </si>
  <si>
    <t>20529276681</t>
  </si>
  <si>
    <t>PAGO DE SERVICIO DE ENERGIA ELECTRICA DE LA OPERACION Y MANTENIMIENTO DE LA PLANTA Y TRATAMIENT</t>
  </si>
  <si>
    <t>20129646099</t>
  </si>
  <si>
    <t>SERVICIO COMO ESPECIALISTA DE OBRA PARA LA SUB GERENCIA DE SUPERVISION DE OBRAS CON CARGO AL PR</t>
  </si>
  <si>
    <t>10067307068</t>
  </si>
  <si>
    <t>SERVICIO COMO COORDINADOR DE OBRA PARA LA SUB GERENCIA DE SUPERVISION DE OBRAS - CON CARGO AL P</t>
  </si>
  <si>
    <t>10199581061</t>
  </si>
  <si>
    <t>SERVICIO COMO COORDINADOR DE OBRA  PARA LA SUB GERENCIA DE SUPERVISION DE OBRAS CON CARGO AL PR</t>
  </si>
  <si>
    <t>10200904180</t>
  </si>
  <si>
    <t>PAGO POR SERVICO DE CONSTRUCCION DE SARDINEL EN CA. SAN MARTIN, CUROHOGO Y GOYLLAR VIEJO, PARA</t>
  </si>
  <si>
    <t>20601007623</t>
  </si>
  <si>
    <t>PAGO DE VALORIZACION Nº 3 SERVICIO DE ALQUILER DE CAMIONES PARA EL TRANSPORTE DE MATERIALES  PA</t>
  </si>
  <si>
    <t>20600085361</t>
  </si>
  <si>
    <t>SALDO DE OBRA: " AMPLIACION DE LA CAPACIDAD DE LOS SERVICIOS EDUCATIVOS DE LOS LABORATORIOS Y T</t>
  </si>
  <si>
    <t>20542531682</t>
  </si>
  <si>
    <t>SERVICIO DE CONSULTORIA POR LA ELABORACION DE EXPEDIENTE TECNICO DEL PROYECTO "MEJORAMIENTO DEL SERV</t>
  </si>
  <si>
    <t>20573040229</t>
  </si>
  <si>
    <t>SERVICIO DE ELABORACION DEL  EXPEDIENTE TECNICO DEL PROYECTO"MEJORAMIENTO DEL  SERVICIO  EDUCAT</t>
  </si>
  <si>
    <t>ADQUISICION DE MATERIALES DE FERRETERIA  PARA LA OBRA: "MEJORAMIENTO, AMPLIACION DEL SISTEMA DE</t>
  </si>
  <si>
    <t>ADQUISICION DE INSUMOS AGROQUIMICOS PARA EL PROYECTO</t>
  </si>
  <si>
    <t>ADQIISICION DE IMPLEMENTOS DE SERGURIDAD PERSONAL TECNICO DE LA OBRASALDO PARCIAL COMPONENTE 01</t>
  </si>
  <si>
    <t>PAGO DE SERVICIOS DE ALQUILER DE RODILLO COMPACTADOR VIBRANTE (122cm), POR 208.7 HORAS MAQUINA,</t>
  </si>
  <si>
    <t>10462713857</t>
  </si>
  <si>
    <t>PAGO DE SERVICIOS DE ALQUILER DE MINICARGADOR, POR 209 HORAS MAQUINA, CORRESPONDIENTE DE 01/07/</t>
  </si>
  <si>
    <t>SERVICIO DE FOTOCOPIADO Y/O IMPRESIONES PARA EL SERVICIO DE CORTE TECNICO FINANCIERO DE LA OBRA</t>
  </si>
  <si>
    <t>20604467374</t>
  </si>
  <si>
    <t>ADQUISICION DE IMPLEMENTOS DE PROTECCION PARA PERSONAL ADMINISTRATIVO PARA LA OBRA: "MEJORAMIEN</t>
  </si>
  <si>
    <t>PAGO POR SERVICIO DE ALQUILER DE RETROEXCAVADORA 310SK DE 94HP, CORRESPONDIENTE DESDE 26/06/202</t>
  </si>
  <si>
    <t>PAGO POR CONSUMO DE ENERGÍA ELÉCTRICA PARA LA OPERACIÓN Y MANTENIMIENTO DE LA PLANTA DE TRATAMI</t>
  </si>
  <si>
    <t>SERVICIOS PRESTADOS POR LIQUIDACION TECNICA FINANCIERA DE LA SUPERVISION  DEL PROYECTO MEJORA D</t>
  </si>
  <si>
    <t>10452520830</t>
  </si>
  <si>
    <t>SERVICIO DE INSTALACION DE SISTEMA DE AGUA NO CONVENCIONAL CON HDPE Y GEO-MEMBRANA EN EL CENTRO</t>
  </si>
  <si>
    <t>PAGO POR SERVICIO DE ALQUILER DE RETROEXCAVADORA 420F, CORRESPONDIENTE DEL 17/12/2021 AL 31/12/</t>
  </si>
  <si>
    <t>PAGO POR SERVICIO DE ENCOFRADO CON FORMALETAS   EN PAVIMENTO, SEGUN CONTRATO DE SERVICIO N°  08</t>
  </si>
  <si>
    <t>20573313055</t>
  </si>
  <si>
    <t>SERVICIO DE MONTAJE Y FIJACION DE ACCESORIOS Y TUBERIAS  EN EL SISTEMA DE LIMPIA PARA LA OBRA S</t>
  </si>
  <si>
    <t>PERU COMPRAS - ADQUISICION DE MONITOR PARA EL PROYECTO "ADQUISICION DE HARDWARE GENERAL, IMPRES</t>
  </si>
  <si>
    <t>PAGO POR LA ADQUISICIÓN DE COMBUSTIBLE PARA LAS UNIDADES VEHICULARES DEL GOBIERNO REGIONAL DE P</t>
  </si>
  <si>
    <t>ADQUISICION DE BIENES PARA OPERACION Y MANTENIMIENTO DE AGUAS RESIDUALES</t>
  </si>
  <si>
    <t>20602318614</t>
  </si>
  <si>
    <t xml:space="preserve"> SERVICIO COMO JEFE DE EVALUACION PARA LA FORMULACION DE EXPEDIENTE TECN</t>
  </si>
  <si>
    <t>10200730971</t>
  </si>
  <si>
    <t>REFORMULACION DEL EXPEDIENTE TECNICO  DEL PROYECTO:"MEJORAMIENTO Y AMPLIACION DE SERVICIOS  EDU</t>
  </si>
  <si>
    <t>20608768352</t>
  </si>
  <si>
    <t>PAGO POR SERVICIO AL 100% DE INSTALACIÓN DE DOWELLS HABILITACION Y COLOCACION DE DOWELL SEGUN DI</t>
  </si>
  <si>
    <t>20573267606</t>
  </si>
  <si>
    <t>SERVICIO DE CONSULTORIA PARA LA ELABORACION DEL EXPEDIENTE TECNICO DEL PROYECTO "INSTALACION DE</t>
  </si>
  <si>
    <t>20607114405</t>
  </si>
  <si>
    <t>SERV. DE MANTENIMIENTO DE LAS INSTALACIONES DE PLANTA DE TRATAMIENTO DE AGUAS RESIDUALES DE LA</t>
  </si>
  <si>
    <t>10726122151</t>
  </si>
  <si>
    <t>PAGO POR LA  ADQUISICION DE COMBUSTIBLE PARA LA UNIDAD DE SERVICIOS AUXILIARES DEL GOBIERNO REG</t>
  </si>
  <si>
    <t>ADQUISICION DE ACCESORIO HDPE PARA SISTEMA DE LIMPIA DE LA PTAR ULIACHIN PARA LA OBRA SALDO PAR</t>
  </si>
  <si>
    <t>PAGO POR CONSUMO DE ENERGIA PARA LA OPERACIÓN Y   MANTENIMIENTO DE LA PLANTA DE TRATAMIENTO DE</t>
  </si>
  <si>
    <t>PAGO POR SERVICIO  DE TRANSPORTE DE CARGA</t>
  </si>
  <si>
    <t>SERVICIO DE CORTE DE ROCA FIJA CON EQUIPO EN ZANJA DE LA RED EMISOR A TODO COSTO 200ML, PARA EL</t>
  </si>
  <si>
    <t>20573087888</t>
  </si>
  <si>
    <t>SERVICIO DE ESPECIALISTA EN DISEÑO DE AGUA POTABLE Y ALCANTARILLADO PARA LA REFORMULACION DEL E</t>
  </si>
  <si>
    <t xml:space="preserve"> PAGO POR SERVICIO DE ELIMINACION DE DESMONTE (MATERIAL EXCEDENTE) PARA LA OBRA S</t>
  </si>
  <si>
    <t>20603029764</t>
  </si>
  <si>
    <t>PAGO POR LA ADQUISICION DE COMBUSTIBLE PARA LA UNIDAD DE SERVICIOS AUXILIARES DEL GOBIERNO REGI</t>
  </si>
  <si>
    <t>POR LOS SERVICIO DE PINTADO DE ESTRUCTURA METALICA PARA COBERTURA EN CUARTO DE BOMBAS SALDO PAR</t>
  </si>
  <si>
    <t>10422991790</t>
  </si>
  <si>
    <t>PAGO DEL SERVICIO DE ENERGIA ELECTRICA DE DIFERENTES OFICINAS  DE LA SEDE CENTRAL DEL GOBIERNO</t>
  </si>
  <si>
    <t>PAGO DE SERVICIO DE ENERGIA ELECTRICA DEL GOBIERNO REGIONAL DE PASCO CORRESPONDIENTE AL MES DE</t>
  </si>
  <si>
    <t>PERU COMPRAS - ADQUISICION DE  TUBERIA PVC   Y ACCESORIOS PARA EL PROYECTO MEJORAMIENTO DEL ORN</t>
  </si>
  <si>
    <t>POR LA ADQUISICION DE PORTONES METALICOS PARA LA PTAP ULIACHIN PARA LA OBRA SALDO PARCIAL COMPO</t>
  </si>
  <si>
    <t>SERVICIO DE INSTALACION DE SISTEMA DE AGUA NO CONVENCIONAL A PARTIR DE HDPE Y GEO-MEMBRANA DEL</t>
  </si>
  <si>
    <t>20604663238</t>
  </si>
  <si>
    <t>SERVICIO DE CONSULTORIA DE ELABORACION DEL EXEDIENTE DE CORTE TECNICO FINANCIERO DEL CONTRATO N</t>
  </si>
  <si>
    <t>10421777336</t>
  </si>
  <si>
    <t>PAGO DE SERVICIO DE MONITOREO AMBIENTAL - CALIDAD DE RUIDO (10 PUNTOS)PARA LA OBRA SALDO PARCIA</t>
  </si>
  <si>
    <t>SERVICIO - FLETE LOCAL, PARA LA OBRA: ETAPA I DEL COMPONENTE RED EMISOR DEL PROYECTO: _x001C_INSTALAC</t>
  </si>
  <si>
    <t>20600472675</t>
  </si>
  <si>
    <t>servicio de TOPOGRAFIA Y GEOREFERENCIACION PARA LA FORMULACION DEL EXPEDIENTE TECNICO DEL PROYE</t>
  </si>
  <si>
    <t>10473769137</t>
  </si>
  <si>
    <t>PAGO POR CONSULTORIA DE ELABORACION DE EXPEDIENTE TECNICO DE ADICIONAL DE OBRA N° 04 CON CARGO</t>
  </si>
  <si>
    <t>10201197941</t>
  </si>
  <si>
    <t>PAGO POR EL SERVICIO DE ENERGIA ELECTRICA DE DIFERENTES OFICINAS DE LA SEDE CENTRAL DEL GOBIERN</t>
  </si>
  <si>
    <t>PAGO POR  DE CONSUMO DE ENERGIA PARA LA OPERACIÓN Y MANTENIMIENTO DE LA PLANTA DE TRATAMIENTO D</t>
  </si>
  <si>
    <t>ADQUISICION DE ARENA DE SEGUNDA, PARA LA OBRA:CREACION DE PISTAS Y VEREDAS DEL BARRIO YANACOCHA</t>
  </si>
  <si>
    <t>20601211166</t>
  </si>
  <si>
    <t>PAGO POR EL SERVICIO DE ENERGIA ELECTRICA DEL GOBIERNO REGIONAL DE PASCO CORRESPONDIENTE AL MES</t>
  </si>
  <si>
    <t>PAGO DE SERVICIO DE MONITOREO AMBIENTAL - CALIDAD DE VIBRACIONES (10 PUNTOS) PARA LA OBRA SALDO</t>
  </si>
  <si>
    <t>20600819331</t>
  </si>
  <si>
    <t>ADQUISICION DE ALIMENTOS.</t>
  </si>
  <si>
    <t>10421936035</t>
  </si>
  <si>
    <t>ADQUISICION DE ALIMENTOS (FRUTAS) PARA LA ALDEA INFANTIL SAN NICOLAS</t>
  </si>
  <si>
    <t>PAGO POR CONSUMO DE ENERGIA PARA LA OPERACION Y MANTENIMIENTO DE LA PLANTA DE TRATAMIENTO DE AGUAS R</t>
  </si>
  <si>
    <t>PAGO POR SERVICIO DE ENERGIA ELECTRICA  DE LA PLANTA DE TRATAMIENTO DE AGUAS RESIDUALES (PTAR)</t>
  </si>
  <si>
    <t>ADQUISICION DE MATERIALES DE FERRETERIA</t>
  </si>
  <si>
    <t>10040107130</t>
  </si>
  <si>
    <t>PAGO POR CONSUMO DE ENERGIA ELECTRICA PARA LA OPERACION Y MANTENIMIENTO DE LA PLANTA DE TRATAMI</t>
  </si>
  <si>
    <t>SERVICIO DE CONSUMO DE ENERGIA ELECTRICA PARA LA OPERACION Y MANTENIIENTO DE LA PLANTA DE  AGUA</t>
  </si>
  <si>
    <t>PAGO DE SERVICIO DE ENERGIA ELECTRICA CORRESPONDIENTE AL MES DE MARZO  DEL 2021  DEL GOBIERNO R</t>
  </si>
  <si>
    <t>SERVICIO DE ENERGIA ELECTRICA DE LA SEDE CENTRAL DEL GOBIERNO REGIONAL DE PASCO CORRESPONDIENTE</t>
  </si>
  <si>
    <t>POR LA ADQUISICION DE TABLAS Y LISTONES DE MADERA PARA LA OBRA SALDO PARCIAL COMPONENTE 01 - SN</t>
  </si>
  <si>
    <t>20603059167</t>
  </si>
  <si>
    <t>ADQUISICION DE EQUIPOS DE PROTECCION COLECTIVA, PARA LA OBRA: CREACION DE ESCALINATAS EN LOS BARRIOS</t>
  </si>
  <si>
    <t>20605777784</t>
  </si>
  <si>
    <t>PAGO POR ADQUISICIÓN DE AGREGADOS ARENA GRUESA, PRIMERA ENTREGA 500 M3; SEGUN CONTRATO N° 0091-</t>
  </si>
  <si>
    <t>SERVICIO A FAVOR DE CONSTRUCCIONES E ILUMINACIONES  M&amp;F EIRL CON CARGO A LA OBRA "RECONSTRUCCIO</t>
  </si>
  <si>
    <t>PAGO DE SERVICIO DE ALQUILER DE CAMIÓN CONCRETERO MIXER DE 8M3, 130.00 HORAS MAQUINA, SEGÚN CON</t>
  </si>
  <si>
    <t>PAGO POR SERVICO DE CONSTRUCCION DE GRADERIAS EN CA. SAN MARTIN, CUROHOGO Y GOYLLAR VIEJO, PARA</t>
  </si>
  <si>
    <t>ADQUISICION DE BOLSA DE POLIETILENO PARA EL PROYECTO : ""REFORESTACIÓN CON FINES DE PROTECCIÓN</t>
  </si>
  <si>
    <t>SERVICIO DE JEFE DE PROYECTO PARA LA REFORMULACION DEL EXPEDIENTE TECNICO DEL PROYECTO INSTALAC</t>
  </si>
  <si>
    <t>SERVICIO DE FUMIGACION Y DESINFECCION DE AMBIENTES DENTRO DE LA SEDE DEL GOBIERNO REGIONAL DE PASCO</t>
  </si>
  <si>
    <t>20606475463</t>
  </si>
  <si>
    <t>PAGO POR EL SERVICIO DE ALQUILER DE MINICARGADOR INC. MARTILLO NEUMATICO POR 204.1 HORAS MAQUIN</t>
  </si>
  <si>
    <t>20529215038</t>
  </si>
  <si>
    <t>PAGO POR SERVICIO ALQUILER DE RETROEXCAVADORA 420F , CORRESPONDIENTE AL PERIODO 01/02/2021 AL 2</t>
  </si>
  <si>
    <t>PAGO POR SERVICIO DE ALQUILER DE RETROEXCAVADORA CORRESPONDIENTE AL PERIODO 01/02/2021 AL 27/02</t>
  </si>
  <si>
    <t>PAGO POR EL SERVICIO DE ENERGIA ELECTRICA DE LAS DISTINTAS OFICINAS DEL GOBIERNO REGIONAL DE PA</t>
  </si>
  <si>
    <t>PAGO DE SERVICIO DE ENERGIA ELECTRICA CORRESPONDIENTE AL MES DE MAYO DEL 2021 DEL GOBIERNO REGI</t>
  </si>
  <si>
    <t>ADQUISICION DE EQUIPOS DE PROTECCION PERSONAL OBRERO PARA LA OBRA  SALDO PARCIAL COMPONE</t>
  </si>
  <si>
    <t>SERVICIOS POR ELABORACION DE LIQUIDACION TECNICA FINANCIERA DEL COMPONENTE EXPEDIENTE TECNICO Y</t>
  </si>
  <si>
    <t>SERVICIOS POR  ELABORACION DELIQUIDACION TECNICA FINANCIERA DEL COMPONENTE EXPEDIENTE TECNICO Y</t>
  </si>
  <si>
    <t>10460882481</t>
  </si>
  <si>
    <t>SERVICIO DE LEVANTAMIENTO TOPOGRAFICO PARA LA REFORMUALCION DEL EXPEDIENTE TECNICO DEL PROYECTO</t>
  </si>
  <si>
    <t>ESPECIALISTA EN METRADOS, COSTOS Y PRESUPUESTOS PARA LA REFORMULACION DEL EXPEDIENTE TECNICO DE</t>
  </si>
  <si>
    <t>10731498283</t>
  </si>
  <si>
    <t>SOLICITO ADQUISICIÓN DE BIENES  - ADQUISICIÓN DE CEMENTO , PARA EL PROYECTO MEJORAMIENTO DEL ORNATO</t>
  </si>
  <si>
    <t>10040704821</t>
  </si>
  <si>
    <t>PAGO DE SERVICIO DE ELABORACIÓN Y COLOCACIÓN DE BARANDAS METÁLICAS, CORRESPONDIENTE AL TRAMO I</t>
  </si>
  <si>
    <t>10454247952</t>
  </si>
  <si>
    <t>PAGO DE SERVICIO DE ENERGIA ELECTRICA CORRESPONDIENTE AL MES DE ABRIL DEL 2021  DEL GOBIERNO RE</t>
  </si>
  <si>
    <t>ADQUISICION DE MALLA RASCHELL PARA EL  PROYECTO: "REFORESTACIÓN CON FINES DE PROTECCIÓN DE SUEL</t>
  </si>
  <si>
    <t>20573065213</t>
  </si>
  <si>
    <t>SERV. PARA MANTENIMIENTO Y LIMPIEZA DE INTERIORES Y EXTERIORES DE LAS INSTALACIONES DE LA PLANTA DE</t>
  </si>
  <si>
    <t>Por la elaboración de  impacto  ambiental (DIA) del  expediente técnico del proyecto "MEJORAMIE</t>
  </si>
  <si>
    <t>20573181396</t>
  </si>
  <si>
    <t>PAGO DE RETROEXCAVADORA DE 69KW 420D, POR 250 HORAS MAQUINA ; SEGUN CONTRATO DE SERVICIO N° 013</t>
  </si>
  <si>
    <t>10209008403</t>
  </si>
  <si>
    <t>PAGO DE SERVICIO DE ALQUILER DE CARGADOR FRONTAL POR 250.00 HORAS MAQUINA, SEGUN CONTRATO DE SE</t>
  </si>
  <si>
    <t>POR  EL SERVICIO DE REPERACION DE FOTOCOPIADORAS E IMPRESORAS PARA LA OBRA SALDO PARCIAL COMPON</t>
  </si>
  <si>
    <t>10439167063</t>
  </si>
  <si>
    <t>ADQUISICION DE EQUIPOS DE PROTECCION PERSONAL OBREROS,  OBRA: _x001C_ETAPA I DEL COMPONENTE RED EMISO</t>
  </si>
  <si>
    <t>10742859318</t>
  </si>
  <si>
    <t xml:space="preserve"> POR LA COMPRA DE AGROFILM PARA EL PROYECTO DE REFORESTACIÓN CON FINES DE PROTECCIÓN DE SUELO E</t>
  </si>
  <si>
    <t>10207278632</t>
  </si>
  <si>
    <t>ADQUICISION DE CEMENTO PORTLAND TIPO I DE 42 KG PARA EL PROYECTO MEJORAMIENTO DEL ORNATO PUBLICO EN</t>
  </si>
  <si>
    <t>SERVICIO DE CORTE DE ROCA SUELTA CON EQUIPO EN RED COLECTOR A TODO COSTO 900 ML, PARA EL PROYEC</t>
  </si>
  <si>
    <t>20605547967</t>
  </si>
  <si>
    <t>PAGO POR EL SERVICIO DE ENERGIA ELETRICA DE DIFERENTES OFICINAS DE LA SEDE CENTRAL DEL GOBIERNO</t>
  </si>
  <si>
    <t>PERU COMPRAS - ADQUISICION DE COMPUTADORA DE ESCRITORIO</t>
  </si>
  <si>
    <t>20605551590</t>
  </si>
  <si>
    <t>ADQUISICIÓN DE CONCRETO PREMEZCLADO 210 KG/CM2 PARA SALDO PARCIAL COMPONENTE 01_SNIP N°74176 LI</t>
  </si>
  <si>
    <t>20542466929</t>
  </si>
  <si>
    <t>SERVICIO DE CONSULTORIA PARA LA ELABORACIÓN DEL ADICIONAL DEDUCTIVO VINCULANTE N° 01 PARA LA OB</t>
  </si>
  <si>
    <t>SERVICIO DE ELABORACION DE ANALISIS ESTRUCTURAL PARA EL REDISEÑO DE PILOTES CON CARGO AL PROYEC</t>
  </si>
  <si>
    <t>10445104812</t>
  </si>
  <si>
    <t>SERVICIOS POR ELABORACION DE LIQUIDACION  TECNICA FINANCIERA DEL COMPONENTE EXPEDIENTE TECNICO</t>
  </si>
  <si>
    <t>10462319580</t>
  </si>
  <si>
    <t>SERVICIOS DE JEFE DE PROYECTO PARA REFORMULACION DEL EXPEDIENTE TECNICO INSTALACION DE LOS SERV</t>
  </si>
  <si>
    <t>SERVICIO DE ESTUDIO DE MECANICA DE SUELOS PARA LA FORMULACION DEL EXPEDIENTE TECNICO DEL PROYECTO CR</t>
  </si>
  <si>
    <t>10200834106</t>
  </si>
  <si>
    <t>SERVICIOS DE ESTUDIO DE RIESGOS Y VULNERABILIDAD PARA LA FORMULACION  DEL EXPEDIENTE TECNICO DE</t>
  </si>
  <si>
    <t>10415382877</t>
  </si>
  <si>
    <t>SERVICIO DE TOPOGRAFIA Y GEORREFERENCIACION PARA LA FORMULACION DEL EXPEDIENTE TECNICO DEL PROY</t>
  </si>
  <si>
    <t>SERVICIOS DE ESPECIALISTA EN HIDROLOGIA DRENAJE Y DISEÑO HIDRAULICO PARA REFORMULACION DEL EXPE</t>
  </si>
  <si>
    <t>10708028873</t>
  </si>
  <si>
    <t>SERVICIOS DE ESTUDIO DE SUELOS Y GEOTECNIA ESPECIALES PARA PUENTE, PARA LA FORMULACION DEL EXPE</t>
  </si>
  <si>
    <t>10705375963</t>
  </si>
  <si>
    <t>ELABORACIÓN DE EXPEDIENTE TÉCNICO DE ADICIONAL 3, REFORZAMIENTO DE MUROS DE CONTENCIÓN DEL CERC</t>
  </si>
  <si>
    <t>ADQUISICION DE COMBUSTIBLE PARA  ATENCION DE EMERGENCIAS Y SERVICIO DE TRASLADO DE CAMIONETAS D</t>
  </si>
  <si>
    <t>SERVICIOS DE CONSULTORIA POR ELABORACION DE EXPEDIENTE TECNICO  DE LA OBRA MEJORAMIENTO DE LOS SERVI</t>
  </si>
  <si>
    <t>10206910220</t>
  </si>
  <si>
    <t>SERVICIO DE EXCAVACIÓN DE ZANJA EN TERRENO COMPACTO Y SEMI ROCOSO DE LA RED EMISOR A TODO COSTO</t>
  </si>
  <si>
    <t>SOLICITO ADQUISICIÓN DE BIENES  - ADQUISICIÓN DE IMPLEMENTACION DE LA ZONA DE DESINFECCIÓN  PAR</t>
  </si>
  <si>
    <t>20508003936</t>
  </si>
  <si>
    <t>ADQUISICION DE ABARROTES  PARA EL CAR ALDEA INFANTIL SAN NICOLAS DEL GOBIERNO REGIONAL DE PASCO</t>
  </si>
  <si>
    <t>20529113111</t>
  </si>
  <si>
    <t>ADQUISICION DE CONDUCTORES ELECTRICOS PARA LA EJECUCION DE LA OBRA SALDO DE OBRA: "MEJORAMIENTO DE LA CAPACIDAD DE LOS SERVICIOS EDUCATIVOS DE LOS LABORATORIOS Y TA</t>
  </si>
  <si>
    <t>SERVICIO  DE INSTALACION A TODO COSTO DE LINEA DE CONDCICION PARA EL SISTEMA DE AGUA DEL CENTRO</t>
  </si>
  <si>
    <t>20604515069</t>
  </si>
  <si>
    <t>SERVICIO DE TRANSPORTE DE MATERIALES - LOCAL PARA LA OBRA SALDO PARCIAL COMPONENTE 01_SNIP N°74</t>
  </si>
  <si>
    <t>20602556485</t>
  </si>
  <si>
    <t>PAGO POR SERVICIO DE INSTALACION DE ESTRUCTURAS METALICAS PARA BANCAS, PARA LA OBRA:CREACION DE</t>
  </si>
  <si>
    <t>20602453309</t>
  </si>
  <si>
    <t>ADQUISICION DE CANTO RODADO DE 3/4, PARA LA OBRA:CREACION DE PISTAS Y VEREDAS DEL BARRIO YANACO</t>
  </si>
  <si>
    <t>PAGO POR SERVICIO DE ALQUILER DE RETROEXCAVADORA 86HP 416F2, PARA LA OBRA: CREACION DE PISTAS Y</t>
  </si>
  <si>
    <t>20602528911</t>
  </si>
  <si>
    <t>PAGO POR LA ADQUISICION DE COMBUSTIBLE PARA LA UNIDAD DE SERVICIOS AUXILIARES DEL GOBIERNO REGIONAL</t>
  </si>
  <si>
    <t xml:space="preserve"> ADQUISICION DE IMPLEMENTOS DE SEGURIDAD SANITARIO RESPIRACION PARA EL PROYECTO MEJORAMIENTO DE</t>
  </si>
  <si>
    <t>20573284012</t>
  </si>
  <si>
    <t>ADQUISICION DE ANGULOS Y PLACAS ESTRUCTURALES NORMA ASTM A36 INC.ACCESORIOS PARA EL SALDO PARCI</t>
  </si>
  <si>
    <t>10040808235</t>
  </si>
  <si>
    <t>ADQUISICION DE SUMINISTRO Y ADQUISICION DE COBERTURA METALICAS TIPO ALUZINC INC. ACCEDORIOS PAR</t>
  </si>
  <si>
    <t>20601517541</t>
  </si>
  <si>
    <t>ADQUISICION DE CANTO RODADO DE 1/2, PARA LA OBRA:CREACION DE PISTAS Y VEREDAS DEL BARRIO YANACO</t>
  </si>
  <si>
    <t xml:space="preserve"> ADQUISICION DE BIENES PARA LA VIGILANCIA, PREVENCION Y CONTROL DE COVID 19 EN EL TRABA</t>
  </si>
  <si>
    <t>SERVICIO DE INSTALACION DE COMPUERTAS TIPO 1A , 2A, 3A, 4A  Y SUB COMPUERTAS METALICAS TIPO I P</t>
  </si>
  <si>
    <t>SERVICIO DE ALQUILER DE RODILLO LISO VIBRATORIO  DE 1.7 TN  PARA LA OBRA SALDO PARCIAL COMPONEN</t>
  </si>
  <si>
    <t>20489627265</t>
  </si>
  <si>
    <t>PAGO DE SERVICIO POR ALQUILER DE CAMION CONCRETERO DE 8M3, PARA LA OBRA: CREACION DE PISTAS Y V</t>
  </si>
  <si>
    <t>EL SERVICIO DE CORTE TÉCNICO DE OBRA DEL PROYECTO: "SALDO PARCIAL DEL COMPONENTE  01 SNIP 74176</t>
  </si>
  <si>
    <t>10464519403</t>
  </si>
  <si>
    <t>EL SERVICIO DE CORTE FINANCIERO DE OBRA DEL PROYECTO: "SALDO PARCIAL DEL COMPONENTE  01 SNIP 74</t>
  </si>
  <si>
    <t>10712499422</t>
  </si>
  <si>
    <t>CONTRATACION DEL SERVICIO  DE CONSULTORIA PARA LA ELABORACION DE LIQUIDACION  TECNICA FINANCIER</t>
  </si>
  <si>
    <t>10201020471</t>
  </si>
  <si>
    <t>CONTRATACION DE SERVICIO DE ALQUILER DE MAQUINARIA PESADA PARA LA OBRA SALDO PARCIAL COMPONENTE</t>
  </si>
  <si>
    <t>ADQUISICION DE ANCLAJES METALICO PARA SISTEMA DE LIMPIA DE LA PTAR ULIACHIN PARA LA OBRA SALDO</t>
  </si>
  <si>
    <t>ADQUISICION DE MICORRIZA  PARA EL PROYECTO : ""REFORESTACIÓN CON FINES DE PROTECCIÓN DE SUELO E</t>
  </si>
  <si>
    <t>SERVICIO DE ESTUDIO DE MECANICA DE SUELOS CANTERAS Y FUENTES DE AGUA PARA LA REFORMULACION DEL</t>
  </si>
  <si>
    <t>POR SERVICIO DE ELIMINACION DE MATERIAL ROCOSO PROVENIENTE DE EXCAVACIONES PARA LA OBRA SALDO P</t>
  </si>
  <si>
    <t>20568198868</t>
  </si>
  <si>
    <t>SERVICIO DE FABRICACION E INSTALACION DE VENTANAS METALICAS S/DISEÑO A TODO COSTO  PARA EL PROY</t>
  </si>
  <si>
    <t>POR LOS SERVICIOS PRESTADOS EN INSTALACION DE VIGUETAS METALICAS (CORREAS), PLANCHAS METALICAS</t>
  </si>
  <si>
    <t>PAGO POR ALQUILER DE PLUMA DE CONCRETO, VALVULAS, PARA LA OBRA:CREACION DE PISTAS Y VEREDAS DEL</t>
  </si>
  <si>
    <t>ADQUISICION DE ARENA FINA   PARA EL PROYECTO : ""REFORESTACIÓN CON FINES DE PROTECCIÓN DE SUELO</t>
  </si>
  <si>
    <t>10466317336</t>
  </si>
  <si>
    <t>SERVICIO DE TENDIDO Y PERFILADO DE CAMINOS DE ACCESO CON MATERIAL GRANULAR PARA LA OBRA SALDO P</t>
  </si>
  <si>
    <t>" AMPLIACION DE LA CAPACIDAD DE LOS SERVICIOS EDUCATIVOS DE LOS LABORATORIOS Y TALLERES DE PRAC</t>
  </si>
  <si>
    <t>SERVICIOS PRESTADOS COMO CONSULTORIA PARA LA ELABORACION DEL EXPEDIENTE DE CORTE TECNICO FINANC</t>
  </si>
  <si>
    <t>10040720176</t>
  </si>
  <si>
    <t>20605806288</t>
  </si>
  <si>
    <t>POR LOS SERVICIOS PRESTADOS POR ALQUILER DE RETROEXCAVADORA CON MARTILLO PARA LA OBRA PARA LA O</t>
  </si>
  <si>
    <t>Se da conformidad de servicio de Consultoria a  favor  de consorcio  PUENTES por  la elaboracio</t>
  </si>
  <si>
    <t>20542471337</t>
  </si>
  <si>
    <t>POR  LA  ELABORACION DEL EXPEDIENTE TECNICO PROYECTO IOARR:"CONSTRUCCION  DE PUENTE, EN DIEZ CA</t>
  </si>
  <si>
    <t>POR SERVICIO  FABRICACION DE ESCALERA METALICA PARA LA OBRASALDO PARCIAL COMPONENTE 01_SNIP N°7</t>
  </si>
  <si>
    <t>20600310870</t>
  </si>
  <si>
    <t>JEFE DE PROYECTO PARA LA  REFORMULACION DEL EXPEDIENTE TECNICO DEL PROYECTO: "MEJORAMIENTO DEL</t>
  </si>
  <si>
    <t>10460849441</t>
  </si>
  <si>
    <t>SERVICIO DE APLIACION DE IMPRIMANTE Y PULIDO DE AMBIENTES OPERATIVOS Y ADMINISTRATIVOS Y CERCO</t>
  </si>
  <si>
    <t>ADQUISICION DE VARILLAS DE ACERO CORRUGADO DE 1/2, PARA LA OBRA:CREACION DE PISTAS Y VEREDAS DE</t>
  </si>
  <si>
    <t>SERVICIO DE ALQUILER DE BOCAT SOBRE LLANTAS, PARA EL PROYECTO: ETAPA I DEL COMPONENTE RED EMISO</t>
  </si>
  <si>
    <t>10449297909</t>
  </si>
  <si>
    <t>ADQUISICION DE VARILLAS DE ACERO CORRUGADO DE 1", PARA LA OBRA:CREACION DE PISTAS Y VEREDAS DEL</t>
  </si>
  <si>
    <t>SERVICIO DE INSTALACION DE SISTEMA DE AGUA NO CONVENCIONAL A PARTIR DE HDPE Y GEO-MEMBRANA EN E</t>
  </si>
  <si>
    <t>20608012339</t>
  </si>
  <si>
    <t>ADQUISICION DE ADAPTADOR HDPE PARA SISTEMA DE LIMPIA  PARA LA OBRA SALDO PARCIAL COMPONE</t>
  </si>
  <si>
    <t>SERVICIO DE CONSUMO DE ENERGIA ELECTRICA CORRESPONDIENTE AL MES DE JUNIO DEL 2021</t>
  </si>
  <si>
    <t>ADQUISICION DE BIENES - ADQUISICION DE IMPLEMENTOS DE SEGURIDAD SANITARIO PROTECCION C</t>
  </si>
  <si>
    <t>SERVICIO DE CONSULTORÍA PARA LA ELABORACIÓN DE LIQUIDACIÓN TÉCNICA FINANCIERA DE OFICIO POR COMPONEN</t>
  </si>
  <si>
    <t>ADQUISICION DE BIENES DE AYUDA HUMANITARIA PARA LA ATENCION DE EMERGENCIAS Y DESASTRES</t>
  </si>
  <si>
    <t>20573063601</t>
  </si>
  <si>
    <t>POR LOS SERVICIOS PRESTADOS EN FABRICACION TRASLADO E INNSTALACION DE TIJERALES PARA COBERTURA</t>
  </si>
  <si>
    <t>SERVICIO DE PINTADO A DOS MANOS DE LOS AMBIENTES OPERATIVAS Y ADMINISTRATIVOS Y CERCO PERIMETRI</t>
  </si>
  <si>
    <t>CONSULTORPARA LAELABORACION DEL EXPEDIENTE TECNICO DEL PROYECTO: "CRERACION DE LOS SERVICIOS DE</t>
  </si>
  <si>
    <t>20601772681</t>
  </si>
  <si>
    <t>ADQUISICION DE VIDRIOS Y CRISTALERIA PARA LA OBRA SALDO PARCIAL COMPONENTE 01_SNIP N°741</t>
  </si>
  <si>
    <t>PAGO POR EL SERVICIO DE ALQUILER DE EXCAVADORA PARA TRABAJOS DE MANTENIMIENTO, LIMPIEZA DE DESL</t>
  </si>
  <si>
    <t>20568531893</t>
  </si>
  <si>
    <t>ADQUISICIÓN DE MATERIALES PARA LA INSTALACIÓN SANITARIA PARA LA OBRA MEJORAMIENTO Y AMPLIACION</t>
  </si>
  <si>
    <t>POR EL SERVICIO PRESTADO EN EXAMEN MEDICO PARA LA OBRA  SALDO PARCIAL COMPONENTE 01_SNIP N°7417</t>
  </si>
  <si>
    <t>20542463237</t>
  </si>
  <si>
    <t>ADQUISICION DE COMBUSTIBLE PARA INTERVENCION DE ATENCION DE EMERGENCIA, EN MERITO AL CONVENIO 0</t>
  </si>
  <si>
    <t>20603710950</t>
  </si>
  <si>
    <t>POR EL SERVICIO PRESTADO DE ALQUILER DE ANDAMIOS METALICOS PARA LA OBRA SALDO PARCIAL COMPONENT</t>
  </si>
  <si>
    <t>ADQUISICION DE ALIMENTOS (VERDURAS) PARA EL CAR ALDEA INANTIL SAN NICOLAS  DEL GOBIERNO REGIONA</t>
  </si>
  <si>
    <t>10001877939</t>
  </si>
  <si>
    <t>COMNFORMIDAD DE PAGO POR SERVICIO DE CONSTRUCCION DE  MURO DE CONTENCION - CONCRETO CICLOPEO H=</t>
  </si>
  <si>
    <t xml:space="preserve"> ADQUISICION DE BIENES - ACERO CORRUGADO DE 5/8¨ PARA EL PROYECTO MEJORAMIENTO DEL ORNA</t>
  </si>
  <si>
    <t>PAGO DE SERVICIO DE MONITOREO AMBIENTAL - CALIDAD DE AIRE  (10 PUNTOS)PARA LA OBRA SALDO PARCIA</t>
  </si>
  <si>
    <t>ADQUISICION DE TIERRA NEGRA PARA EL PROYECTO : ""REFORESTACIÓN CON FINES DE PROTECCIÓN DE SUELO</t>
  </si>
  <si>
    <t>SERVICIO DE REPARACION DE TUBERIA HDPE DN500 EN LINEA DE CONDUCCION PARA LA OBRA MEJORAMIENTO Y</t>
  </si>
  <si>
    <t>CONTRATACION DE SERVICIOS DE REPARACION DE CAMINO DE ACCESO A PTAP ULIACHIN  PARA LA OBRA  _x001C_SAL</t>
  </si>
  <si>
    <t>SERVICIO DE PREPARACION TERRENO -SALDO DE OBRA _x001C_AMPLIACIÓN DE LA CAPACIDAD DE LOS SERVICIOS EDUCATIVOS DE LOS LABORATORIOS Y TAL</t>
  </si>
  <si>
    <t>20605339841</t>
  </si>
  <si>
    <t>SOLICITO ADQUISICION DE BIENES - PLAN DE VIGILANCIA DE LA SALUD DE LOS TRABAJADORES PARA EL PRO</t>
  </si>
  <si>
    <t>ADQUISICION DE GRASS- SALDO DE OBRA: "AMPLIACION DE LA CAPACIDAD DE LOS SERVICIOS EDUCATIVOS DE LOS LABORATORIOS Y TA</t>
  </si>
  <si>
    <t>10401886287</t>
  </si>
  <si>
    <t>PAGO POR EL SERVICIO DE ABASTECIMIENTO DE AGUA PARA LA SEDE CENTRAL EL GOBIERNO REGIONAL DE PAS</t>
  </si>
  <si>
    <t>20601974852</t>
  </si>
  <si>
    <t>SERVICIOS POR LIQUIDACION TECNICA Y FINANCIERA  DE LA OBRA MEJORAMIENTO DE LA OFERTA  DE LOS SE</t>
  </si>
  <si>
    <t>10721326069</t>
  </si>
  <si>
    <t>LIQUIDACION TECNICA FINANCIERA DEL COMPONENTE EJECUCION DE OBRAS "MEJORMAIENTO DE LA OFERTA DE</t>
  </si>
  <si>
    <t>SERVICO DE LIQUIDACION DE OFICIO  TECNICA FINANCIERA DEL COMPONENTE DE EJECUCION DE OBRA DEL PR</t>
  </si>
  <si>
    <t>PAGO AL 100% POR LA CONTRATACIÓN DE SERVICIO DE BOMBEO DE CONCRETO EN ZONA INACCESIBLE-ALQUILER</t>
  </si>
  <si>
    <t>20607849065</t>
  </si>
  <si>
    <t>ADQUISICION DE COMBUSTIBLE DIESEL B5 S50, PARA ATENCION DE EMERGENCIAS, DE CONFORMIDAD AL DECRE</t>
  </si>
  <si>
    <t>ADQUISICION DE COMBUSTIBLE B5 S50, PARA ATENCION DE EMERGENCIAS DE CONFORMIDAD AL DECRETO SUPRE</t>
  </si>
  <si>
    <t>SERVICIO DE REPARACION DE RETROEXCAVADORA JOHH DEER 310J PARA EL SALDO PARCIAL COMPONENTE 01_SN</t>
  </si>
  <si>
    <t>20600362845</t>
  </si>
  <si>
    <t>ADQUISICION DE SEMILLA DE GRASS  PARA EL PROYECTO _x001C_SALDO PARCIAL COMPONENTE 01 SNIP N° 74176, L</t>
  </si>
  <si>
    <t>LA ADQUISICIÓN DE TURBA PARA EL PROYECTO: "REFORESTACIÓN CON FINES DE PROTECCIÓN DE SUELO EN 42</t>
  </si>
  <si>
    <t>ADQUISICION DE BIENES PARA EL PROYECTO - PLAN DE CONTINGENCIA DEL HOSPITAL ROMAN EGOAVIL PANDO</t>
  </si>
  <si>
    <t>10107257841</t>
  </si>
  <si>
    <t>ADQUISICION DE COMBUSTIBLE PARA EL TRASLADO DE DIFERENTES LUGARES DE LA PROVINCIA DE OXAPAMPA C</t>
  </si>
  <si>
    <t>SERVICIO DE UN (01) CONSULTOR PARA ELABORACIÓN DE LA COMPARTICIÓN DEL EXPEDIENTE TECNICO DE SAL</t>
  </si>
  <si>
    <t xml:space="preserve">Menores de 9 UIT </t>
  </si>
  <si>
    <t>10727561973</t>
  </si>
  <si>
    <t>SERVICIO DE CONSULTORÍA PARA LA LIQUIDACIÓN DEL PROYECTO _x001C_CONSTRUCCIÓN E IMPLEMENTACIÓN DE AULA</t>
  </si>
  <si>
    <t>10463295668</t>
  </si>
  <si>
    <t>SERVICIO DE CONSULTORÍA PARA ELABORACIÓN DEL EXPEDIENTE DE CORTE TÉCNICO FINANCIERO PARA LA SUB</t>
  </si>
  <si>
    <t>ONFORMIDAD DE   SERVICIO de CONSULTORIA. PARA LA ELABORACION DE ESTUDIODE DE PRE INVERSION _x001C_CRE</t>
  </si>
  <si>
    <t>20529111259</t>
  </si>
  <si>
    <t>SERVICIO DE UN TECNICO FORESTAL PARA  DISTRITO DE TICLACAYAN PARA EL PROYECTO "RREFORESTACION C</t>
  </si>
  <si>
    <t>20602746012</t>
  </si>
  <si>
    <t>ADQUISICION DE CALZADOS PARA EL CAR ALDEA INFANTILSAN NICOLAS I DEL GOBIERNO RGIONAL DE PASCO T</t>
  </si>
  <si>
    <t>ADQUISICION DE AGENDAS INTITUCIONAL</t>
  </si>
  <si>
    <t>20605314083</t>
  </si>
  <si>
    <t>Adq. de Semillas de Pastos para el Plan de Negocio : Mejoramiento de la Producción y Productivi</t>
  </si>
  <si>
    <t>20489503701</t>
  </si>
  <si>
    <t>SERVICIO DE VALIDACION DE PUNTOS GEORREFERENCIADOS Y CERTIFICADOS POR EL IGN PARA EL LEVANTAMIE</t>
  </si>
  <si>
    <t>10200910473</t>
  </si>
  <si>
    <t>POR EL SERVICIO DE CONSULTORÍA PARA ELABORAR EL EXPEDIENTE TÉCNICO DE SALDO DE OBRA DEL PROYECT</t>
  </si>
  <si>
    <t>10459738016</t>
  </si>
  <si>
    <t>ADQUISICION DE COMBUSTIBLE - DIESEL B5 S-50 PARA LAS UNIDADES VEHICULARES DEL GOBIERNO REGIONAL PASCO</t>
  </si>
  <si>
    <t>ADQUISICION DE COMPUTADORAS COMPLETAS (CPU-MONITOR PARA CONSEJO REGIONAL)</t>
  </si>
  <si>
    <t>20447330211</t>
  </si>
  <si>
    <t>ADQUISICION DE COMBUSTIBLE B5-S50  TR18</t>
  </si>
  <si>
    <t xml:space="preserve"> ADQUISICION DE EQUIPO DE COMPUTO PARA LA DIRECCIÓN GENERAL DE ADMINISTRACIÓN DEL GOBIERNO REGI</t>
  </si>
  <si>
    <t>SERVICIO DE IMPRESION DE AFICHES DE 20 MILLARES POR 70 x 40 EN COUCHE PLASTIFICADO PARA TRABAJO</t>
  </si>
  <si>
    <t>10296174799</t>
  </si>
  <si>
    <t>CONFORMIDAD POR LOS SERVICIOS PRESTADOS PARA LA IMPLEMENTACIÓN DE SUMINISTRO Y MONTAJE ELECTRÓM</t>
  </si>
  <si>
    <t>10178067864</t>
  </si>
  <si>
    <t>IMPRESION DE AFICHES PARA TRABAJOS DE SENSIBILIZACION DE TEMPORADAS DE LLUVIAS EN LA REGION DE</t>
  </si>
  <si>
    <t>10471000090</t>
  </si>
  <si>
    <t>SERVICIO DE CONSULTOR PARA LA ELABORACION DEL INFORME DE GESTION AMBIENTAL (IGA) PARA EL PROYEC</t>
  </si>
  <si>
    <t>10461344211</t>
  </si>
  <si>
    <t>ADQUISICION DE TONERS</t>
  </si>
  <si>
    <t>SERVICIO DE UN EVALUADOR PARA LA EVALUACION DEL EXPEDIENTE TECNICO DEL PROYECTO: "	CREACION DE</t>
  </si>
  <si>
    <t>POR LOS SERVICIOS COMO PROFESIONAL PARA LA ELABORACION DEL PLAN DE AFECTACION Y COMPENSACION (P</t>
  </si>
  <si>
    <t>10460006843</t>
  </si>
  <si>
    <t>SERVICIO DE REPARACION Y MANTENIMIENTO DE LAS INSTALACIONES ELECTRICAS PARA EL SISTEMA DE MEDIA</t>
  </si>
  <si>
    <t>ADQUSIICON DE TUBERIA LA OBRA POR ADMINISTRACION DIRECTA</t>
  </si>
  <si>
    <t>20297990757</t>
  </si>
  <si>
    <t>SERVICIO DE INSTALACIÓN DE LA CAPTACIÓN Y LÍNEA DE CONDUCCIÓN DE LA LOCALIDAD DE ASTOBAMBA DEL</t>
  </si>
  <si>
    <t>20609092972</t>
  </si>
  <si>
    <t>ADQUISICION DE UTENSILIOS DE COCINA PARA EL CAR ALDEA INFANTIL SAN NICOLAS I DEL GOBIERNO REGIONAL D</t>
  </si>
  <si>
    <t>20529294582</t>
  </si>
  <si>
    <t>LA ADQUISICION DE GAS PROPANO PARA EL AÑO 2022 PARA EL CAR ALDEA INFANTIL SAN NICOLS I</t>
  </si>
  <si>
    <t>10720824723</t>
  </si>
  <si>
    <t>Adq. Semovientes para el Plan de Negocio : Mejoramiento de la Producción y Productividad de la</t>
  </si>
  <si>
    <t>20601073961</t>
  </si>
  <si>
    <t>SERVICIO DE CONSULTORIA PARA ELABORACION DEL EXPEDIENTE TECNICO DE CORTE FINANCIERO</t>
  </si>
  <si>
    <t>10448833742</t>
  </si>
  <si>
    <t>ADQUISICION DE UTENSILIOS PARA LA OBRA CON CUI Nº 2226964</t>
  </si>
  <si>
    <t>10415533123</t>
  </si>
  <si>
    <t>POR LA ADQUISICION DE MATERIALES DE FERRETERIA PARA LA OBRA MEJORAMIENTO Y AMPLIACION DEL SISTE</t>
  </si>
  <si>
    <t>20607030295</t>
  </si>
  <si>
    <t>ADQUISICION DE APARATOS SANITARIOS  PARA LA OBRA MEJORAMIENTO Y AMPLIACION DEL SISTEMA DE AGUA</t>
  </si>
  <si>
    <t>CONFORMIDAD DE SERVICIO DE CONSULTORÍA PARA LA ELABORACIÓN DEL EXPEDIENTE TÉCNICO DEL PROYECTO: 	MEJ</t>
  </si>
  <si>
    <t>10443599806</t>
  </si>
  <si>
    <t>SERVICIO DE ELABORACIÓN Y COLOCACIÓN DE SEÑALES INFORMATIVAS, PREVENTIVAS Y REGLAMENTARIAS, PRO</t>
  </si>
  <si>
    <t>20529278625</t>
  </si>
  <si>
    <t>ADQUISICION DE MEDICAMENTOS PARA EL CAR ALDEA INFANTIL SAN NICOLAS DEL GOBIERNO REGIONAL DE PASCO</t>
  </si>
  <si>
    <t>20608728407</t>
  </si>
  <si>
    <t>ADQUISICION DE DE MATERIAL PVC-U 1" PARA LA OBRA MEJORAMIENTO, AMPLIACION DEL SISTEMA DE AGUA Y</t>
  </si>
  <si>
    <t>SERVICIO DE CONSUMO DE ENERGIA PARA LA OPERACION Y MANTENIMIENTO DE LA PLANTA DE TRATAMIENTO DE</t>
  </si>
  <si>
    <t>SERVICIO DE PLOTEO Y COPIAS</t>
  </si>
  <si>
    <t>20489607663</t>
  </si>
  <si>
    <t>SERVICIO DE MANTENIMIENBTO Y LIMPIEZA DE INTERIOR Y EXTERIOR DE LAS INSTALACIONES DE LA PLANTA</t>
  </si>
  <si>
    <t>20529286300</t>
  </si>
  <si>
    <t>SERVICIO DE UN CONSULTOR PARA ELABORACION DE EXPEDIENTE TECNICO</t>
  </si>
  <si>
    <t>10434161032</t>
  </si>
  <si>
    <t>ADQUISICION DE TUBO PARA LA OBRA MEJORAMIENTO, AMPLIACIÓN DEL SISTEMA DE AGUA Y DESAGÜE DE LOS</t>
  </si>
  <si>
    <t>10441892042</t>
  </si>
  <si>
    <t>SERVICIO DE UN (01) CONSULTOR PARA LA ELABORACIÓN DE LA COMPARTICIÓN, ACTUALIZACIÓN DE COSTOS Y</t>
  </si>
  <si>
    <t>SERVICIO DE CONSULTORIA PARA LA ELABORACION DEL EXPEDIENTE TECNICO DEL PROYECTO: MEJORAMIENTO D</t>
  </si>
  <si>
    <t>SERVICIO DE FOTOCOPIADO DE DOCUMENTOS PARA LA OBRA :"MEJORA DE LA CAPACIDAD RESOLUTIVA Y OPERAT</t>
  </si>
  <si>
    <t>Adq. de Alpacas para el Plan de Negocio : Mejoramiento de la Calidad Productiva de las Alpacas</t>
  </si>
  <si>
    <t>10440682788</t>
  </si>
  <si>
    <t>REQUERIMIENTO DE LA ADQUISICIÓN DE EQUIPOS DE COMPUTO(LAPTOP) para la Obra: "MEJORA DE LA CAPAC</t>
  </si>
  <si>
    <t>Adq. de Alpacas  para  el Plan de Negocio :Mejoramiento  del Volumen de Producción de Fibra de</t>
  </si>
  <si>
    <t>20489731089</t>
  </si>
  <si>
    <t>SERVICIO DE DESINFECCION DE LOS AMBIENTES DEL GOBIERNO REGIONAL PASCO Y SEDES, PARA LA DIRECCIÓN DE</t>
  </si>
  <si>
    <t>SERVICIO PRESTADO COMO ENERGIA ELECTRICA A LA SEDE CENTRAL DEL GOBIERNO REGIONAL DE PASCO CORRE</t>
  </si>
  <si>
    <t>PAGO POR EL SERVICIO DE REHABILITACION DE TUBERIA PVC DN 315MM EN LA LINEA DE CONDUCCIÓN LUCERI</t>
  </si>
  <si>
    <t>20605011404</t>
  </si>
  <si>
    <t>ADQUISICION DE COMBUSTIBLE SEUN CONVENIO DE COOPERACION INTERINSTITUCIONAL  ENTRE EL MINISTERIO</t>
  </si>
  <si>
    <t>PAGO DE SERVICIO DE ENERGIA ELECTRICA TEMPORAL N° 83814209 PARA EL PROYECTO SALDO PARCIAL COMPO</t>
  </si>
  <si>
    <t>PAGO POR EL SERVICIO DE INSTALACION DE TUBERIA PVC DE 315MM C-10 Y VALVULAS COMPUERTA DE 315MM</t>
  </si>
  <si>
    <t>20573201095</t>
  </si>
  <si>
    <t>PAGO DE SERVICIO DE ENERGIA  ELECTRICA TEMPORAL N°83814209 PARA EL PROYECTO SALDO PARCIAL COMPO</t>
  </si>
  <si>
    <t>ADQUISICION DE ANAQUELES METALICOS PARA ARCHIVO</t>
  </si>
  <si>
    <t>servicio de UN (01) CONSULTOR para la Elaboración del Expediente Técnico del proyecto "MEJORAMI</t>
  </si>
  <si>
    <t>10451300330</t>
  </si>
  <si>
    <t>SERVICIO DE CONSULTORIA DE OBRA PARA LA REFORMULACION  DEL EXPEDIENTE DE SALDO DE OBRA PARA LA</t>
  </si>
  <si>
    <t>10400534042</t>
  </si>
  <si>
    <t>ADQUISICION DE COMBUSTIBLE DIESEL B5- 50 PARA LA ATENCION DE EMERGENCIA  EN LA PROVINCIA DE OXA</t>
  </si>
  <si>
    <t>20602477402</t>
  </si>
  <si>
    <t xml:space="preserve"> SERVICIO DE ABASTECIMIENTO  AGUA  CON CISTERNAS  PARA LA SEDE CENTRAL DEL GOBIERNO REGIONAL PASCO</t>
  </si>
  <si>
    <t>SERVICIO DEL  ALQUILER DE CISTERNA  PARA  LA UNIDAD DE SERVICIOS AUXILIARES</t>
  </si>
  <si>
    <t>20604520062</t>
  </si>
  <si>
    <t>PAGO POR EL SERVICIO DE EMPALME EN LA LINEA DE CONDUCCIÓN RESERVORIO LUCERITO - RESERVORIO HUAN</t>
  </si>
  <si>
    <t>POR LA ADQUISICION DE EQUIPOS MENORES DE LA OBRA MEJORAMIENTO, AMPLIACION DEL SISTEMA DE AGUA Y</t>
  </si>
  <si>
    <t>20604106681</t>
  </si>
  <si>
    <t>ADQUISICIÓN DE COMBUTIBLE DIESEL B5-S-50 PARA LA OBRA:" MEJORAMIENTO DE LA COBERTURA  DE LOS SE</t>
  </si>
  <si>
    <t>COMPRA DE FRUTAS  PARA EL  AÑO 2022 PARA ELCAR ALDEA INFANTIL SAN NICOLAS I DEL GOBIERNO REGINA</t>
  </si>
  <si>
    <t>10407408034</t>
  </si>
  <si>
    <t>ADQUISICION DE HORMIGON PARA LA OBRA MEJORAMIENTO Y AMPLIACION DEL SISTEMA DE AGUA Y DESAGUE DE</t>
  </si>
  <si>
    <t>20606527510</t>
  </si>
  <si>
    <t>IMPERMEABILIZANTE SELLADOR DE GRIETAS Y FISURAS EN RESERVORIOS  PARA  EL PROYECTO  SALDO PARCIA</t>
  </si>
  <si>
    <t>20604225788</t>
  </si>
  <si>
    <t>ADQUISICION DE ARENA GRUESA PARA LA OBRA MEJORAMIENTO Y AMPLIACION DEL SISTEMA DE AGUA Y DESAGU</t>
  </si>
  <si>
    <t>SERVICIO DE CONSULTORORIA DE ELABORACION DE EXPEDIENTE PARA LA OBRA:"MEJORAMIENTODE LA COBERTUR</t>
  </si>
  <si>
    <t>10444704301</t>
  </si>
  <si>
    <t>Adq. de Alpacas  para  el Plan de Negocio :Mejoramiento  del Volumen de Producción de Fibra de Alpac</t>
  </si>
  <si>
    <t>10465786154</t>
  </si>
  <si>
    <t>CONSULTOR PARA LA ELABORACION DE EXPEDIENTE TECNICO DEL ADICIONAL N° 04 DE LA OBRA: "MEJORA DE</t>
  </si>
  <si>
    <t>PAGO POR LA ADQUISICION DE COMBUSTIBLE - DIESEL B5 S-50 PARA LAS UNIDADES VEHICULARES DEL GOBIE</t>
  </si>
  <si>
    <t>SERVICIO DE CONSULTORIA PARA LIQUIDACION DE LOS COMPONENTES DE SUPERVISIÓN, EJECUCIÓN Y EXPEDIE</t>
  </si>
  <si>
    <t>10715908609</t>
  </si>
  <si>
    <t>SERVICIO DE MANTENIMIENTO DE CABLEADO ESTRUCTURADO DE LA SEDE ANTIGUA DEL GOBIERNO REGIONAL DE</t>
  </si>
  <si>
    <t>20567116191</t>
  </si>
  <si>
    <t>ADQUISICION DE MATERIALES DE  LIMPIEZA Y ASEO PARA EL AÑO 2022 PARA EL CAR ALDEA INFANTIL SAN N</t>
  </si>
  <si>
    <t>Adq. de Alpacas para  el Plan de Negocio: Ampliac. de la Produc. de Fibra de Alpaca de la Asoc.</t>
  </si>
  <si>
    <t>10736496602</t>
  </si>
  <si>
    <t>PAGO POR SERVICIO DE CONSUMO ELECTRICO CON CARGOA LA OBRA RECONSTRUCCION DE LA INFRAESTRUCTURA</t>
  </si>
  <si>
    <t>ADQUISICION DE HERRAMIENTAS PARA AYUDA HUMANITARIA DE CONFORMIDAD LA PLAN LOGISTICO 2022, PARA</t>
  </si>
  <si>
    <t>20606515368</t>
  </si>
  <si>
    <t>SERVICIO de CONSULTORIA. PARA LA ELABORACION  DE ESTUDIODE DE PRE INVERSION DENOMINADO MEJORAMI</t>
  </si>
  <si>
    <t>10476042815</t>
  </si>
  <si>
    <t>Adq. de Alpacas para el Plan de Negocio :_x001C_MEJORAMIENTO DE LA PRODUCCION Y COMERCIALIZACIÓN DE L</t>
  </si>
  <si>
    <t>20529039809</t>
  </si>
  <si>
    <t>Adq. de Vaquillonas de Raza Brown Swiss para Plan de Negocio :Mejoramiento de la Produccion, Pr</t>
  </si>
  <si>
    <t xml:space="preserve"> ADQUISICION DE ANAQUELES METALICOS PARA ARCHIVO</t>
  </si>
  <si>
    <t>REQUERIMIENTO DE UNA IMPRESORA MULTIFUNCIONAL POR EL COMPONENTE GESTION DE PROYECTOS PARA LA OB</t>
  </si>
  <si>
    <t>20573245033</t>
  </si>
  <si>
    <t>SERVICIO PRESTADO COMO ENERGIA ELECTRICA  A LA SEDE CENTRAL DEL GOBIERNO REGIONAL DE PASCO CORR</t>
  </si>
  <si>
    <t>SERVICIO DE UN INGENIERO PARA METRADOS Y PRESUPUESTOS PARA LA FORMULACION DEL EXPEDIENTE TECNIC</t>
  </si>
  <si>
    <t>PAGO POR SERVICIO DE ENERGÍA ELÉCTRICA TEMPORAL  CORRESPONDIENTE A LA PTAP ULIACHIN  PARA  LA O</t>
  </si>
  <si>
    <t>SERVICIO DE UN INGENIERO EN TOPOGRAFÍA, SUELOS, GEOLOGÍA Y GEOTECNIA PARA LA FORMULACION DEL EX</t>
  </si>
  <si>
    <t>ADQUISICION DE LADRILLO ARCILLA KK 9X13X24 PARA LA OBRA MEJORAMIENTO, AMPLIACIÓN DEL SISTEMA DE</t>
  </si>
  <si>
    <t>PAGO POR CONSUMO DE ENERGIA PARA LA OPERACIÓN Y MANTENIMIENTO DE LA PLANTA DE TRATAMIENTO DE AG</t>
  </si>
  <si>
    <t>PAGO DE SERVICIO DE ENERGIA ELECTRICA TEMPORAL N°83814209 SALDO PARCIAL COMPONENTE 01_SNIP N°74</t>
  </si>
  <si>
    <t>SERVICIO DE UN JEFE DE PROYECTO PARA LA FORMULACION DEL EXPEDIENTE TECNICO DE SALDO DE OBRA DEL</t>
  </si>
  <si>
    <t>LA CONTRATACIÓN DEL SERVICIO DE CONSULTORÍA PARA LA ELABORACIÓN DEL ESTUDIO DE PRE INVERSIÓN: "</t>
  </si>
  <si>
    <t>10424715781</t>
  </si>
  <si>
    <t>20603484305</t>
  </si>
  <si>
    <t xml:space="preserve"> SERVICIO DE CONSULTORIA PARA LA ELABORACIÓN DEL ESTUDIO DE PRE INVERSIÓN DENOMINADO "CREACIÓN</t>
  </si>
  <si>
    <t>20609853523</t>
  </si>
  <si>
    <t>SERVICIO DECONSULTORIA PARA LA ELABORACIÓN DEL ESTUDIO DE PRE INVERSIÓN DENOMINADO: "MEJORAMIEN</t>
  </si>
  <si>
    <t>10708716249</t>
  </si>
  <si>
    <t>SERVICIO DE CONSULTORIA PARA LA ELABORACION DEL ESTUDIO DE PRE INVERSION DENOMINADO: "CREACION</t>
  </si>
  <si>
    <t>20604226580</t>
  </si>
  <si>
    <t>20600224744</t>
  </si>
  <si>
    <t>SERVICIO DE CONSULTORIA PARA LA ELABORACION DEL EXPEDIENTE TECNICO DE SALDO DE OBRA DEL PROYECT</t>
  </si>
  <si>
    <t>10728067590</t>
  </si>
  <si>
    <t>SEDECENTRAL</t>
  </si>
  <si>
    <t>001-885: REGION PASCO-SEDE CENTRAL</t>
  </si>
  <si>
    <t>456: GOBIERNO REGIONAL DEL DEPARTAMENTO DE PASCO</t>
  </si>
  <si>
    <t>002-1460: GOB. REG. DE PASCO - PASCO SELVA CENTRAL</t>
  </si>
  <si>
    <t>0046: ACCESO Y USO DE LA ELECTRIFICACION RURAL</t>
  </si>
  <si>
    <t>0090: LOGROS DE APRENDIZAJE DE ESTUDIANTES DE LA EDUCACION BASICA REGULAR</t>
  </si>
  <si>
    <t>0138: REDUCCION DEL COSTO, TIEMPO E INSEGURIDAD EN EL SISTEMA DE TRANSPORTE</t>
  </si>
  <si>
    <t>9001: ACCIONES CENTRALES</t>
  </si>
  <si>
    <t>9002: ASIGNACIONES PRESUPUESTARIAS QUE NO RESULTAN EN PRODUCTOS</t>
  </si>
  <si>
    <t>VESTUARIOS Y TEXTILES</t>
  </si>
  <si>
    <t>SUMINISTROS PARA MANTENIMIENTO Y REPARACION</t>
  </si>
  <si>
    <t>DE OFICINA</t>
  </si>
  <si>
    <t>ASEO, LIMPIEZA Y COCINA</t>
  </si>
  <si>
    <t>PRODUCTOS FARMACEUTICOS</t>
  </si>
  <si>
    <t>COMPRA DE OTROS BIENES</t>
  </si>
  <si>
    <t>SERVICIOS DE CONSULTORIAS Y SIMILARES DESARROLLADOS POR PERSONAS NATURALES</t>
  </si>
  <si>
    <t>SERVICIO POR ATENCIONES Y CELEBRACIONES</t>
  </si>
  <si>
    <t>OTROS SERVICIOS</t>
  </si>
  <si>
    <t>.</t>
  </si>
  <si>
    <t>Sub total 2023</t>
  </si>
  <si>
    <t>UNIDAD EJECUTORA PASCO SELVA CENTRAL</t>
  </si>
  <si>
    <t>NO</t>
  </si>
  <si>
    <t>1460 Pasco Selva Central</t>
  </si>
  <si>
    <t>00 Recursos Ordinarios</t>
  </si>
  <si>
    <t>Secretaria de Gerencia Sub Regional</t>
  </si>
  <si>
    <t>04339597</t>
  </si>
  <si>
    <t>Lazaro Arias, Ana Isabel</t>
  </si>
  <si>
    <t>Secretariado Ejecutiva</t>
  </si>
  <si>
    <t>Tecnico</t>
  </si>
  <si>
    <t>Tec.Secretariado Ejecutiva</t>
  </si>
  <si>
    <t>Indeterminado</t>
  </si>
  <si>
    <t>Jefe de Unidad de Personal</t>
  </si>
  <si>
    <t>71325270</t>
  </si>
  <si>
    <t>Martinez Medrano, Miguel Angel</t>
  </si>
  <si>
    <t>Lic. Administracion</t>
  </si>
  <si>
    <t>Superior</t>
  </si>
  <si>
    <t>Jefe de Unidad de Abastecimiento</t>
  </si>
  <si>
    <t>43277563</t>
  </si>
  <si>
    <t>Barrios Reyes, Wilfredo</t>
  </si>
  <si>
    <t>Economista</t>
  </si>
  <si>
    <t>Jefe de Unidad de Contabilidad</t>
  </si>
  <si>
    <t>20702901</t>
  </si>
  <si>
    <t>Avalos Soto, Ebert Ricardo</t>
  </si>
  <si>
    <t>Contador Publico Colegiado</t>
  </si>
  <si>
    <t>Jefe de Area de Patrimonio</t>
  </si>
  <si>
    <t>42808798</t>
  </si>
  <si>
    <t>Javier Mendoza, Wilber Wilson</t>
  </si>
  <si>
    <t>Tecnico en Informatica</t>
  </si>
  <si>
    <t>Jefe de Unidad de Tesoreria</t>
  </si>
  <si>
    <t>72081729</t>
  </si>
  <si>
    <t>Flores Paredes, Juleisi Aida</t>
  </si>
  <si>
    <t>Contabilidad</t>
  </si>
  <si>
    <t>Bach. En Contabilidad</t>
  </si>
  <si>
    <t>Asistente Adm. Almacen</t>
  </si>
  <si>
    <t>46172100</t>
  </si>
  <si>
    <t>Paucar Minaya, Cyntia Karen</t>
  </si>
  <si>
    <t>Chofer GSRO</t>
  </si>
  <si>
    <t>45129911</t>
  </si>
  <si>
    <t>Gomez Nieves, Arturo</t>
  </si>
  <si>
    <t>Secundaria</t>
  </si>
  <si>
    <t>Vigilante GSRO</t>
  </si>
  <si>
    <t>04304106</t>
  </si>
  <si>
    <t>Miche Tapia, Ayde Lucila</t>
  </si>
  <si>
    <t>Asist.Tec.Estudios y Obras</t>
  </si>
  <si>
    <t>71207851</t>
  </si>
  <si>
    <t>Puente Ruiz, Liz</t>
  </si>
  <si>
    <t>Arquitectura</t>
  </si>
  <si>
    <t>Bach. Arquitectura</t>
  </si>
  <si>
    <t>21271479</t>
  </si>
  <si>
    <t>Zacarias Reyes, Ciro Avigail</t>
  </si>
  <si>
    <t>46125418</t>
  </si>
  <si>
    <t>Carhua Rosales, Henry Erick</t>
  </si>
  <si>
    <t>Personal de Limpìeza</t>
  </si>
  <si>
    <t>45512978</t>
  </si>
  <si>
    <t>Flores Tolentino, Sandy Yesenia</t>
  </si>
  <si>
    <t>Jefe de Unidad Formuladora (EPI)</t>
  </si>
  <si>
    <t>41902446</t>
  </si>
  <si>
    <t>Santiago Baldeon, Adrian</t>
  </si>
  <si>
    <t>Ing. Zootecnia</t>
  </si>
  <si>
    <t>Bach. Ing. Zootecnia</t>
  </si>
  <si>
    <t>Secretaria de Asesoria Legal</t>
  </si>
  <si>
    <t>71202229</t>
  </si>
  <si>
    <t>Bazan Quispe, Alejandrina Ruth</t>
  </si>
  <si>
    <t>Tec. Secretariado</t>
  </si>
  <si>
    <t>Director de Infraestructura</t>
  </si>
  <si>
    <t>29460342</t>
  </si>
  <si>
    <t>Guerola Castillo, Julio Guillermo</t>
  </si>
  <si>
    <t>Arquitecto</t>
  </si>
  <si>
    <t>Director de Planificacion y Presupuesto</t>
  </si>
  <si>
    <t>44771588</t>
  </si>
  <si>
    <t>Matos Arellano, Cristian Joseph</t>
  </si>
  <si>
    <t>Jefe de Unidad Estudios y Obras</t>
  </si>
  <si>
    <t>47041571</t>
  </si>
  <si>
    <t>Ychpas Avila, Rodwel David</t>
  </si>
  <si>
    <t>Ing. Civil</t>
  </si>
  <si>
    <t>Ingeniero  Civil</t>
  </si>
  <si>
    <t>Secretaria de Infraestructura</t>
  </si>
  <si>
    <t>Verde Sotomayor, Jocabet Guni</t>
  </si>
  <si>
    <t>Malpartida Peña, Nataly Rosario</t>
  </si>
  <si>
    <t>Jefe de Mecanica</t>
  </si>
  <si>
    <t>Monago Jurado, Hans Luis</t>
  </si>
  <si>
    <t>Tec. Mecanico y Automotriz</t>
  </si>
  <si>
    <t>Gutierrez Silvestre, Abel Andrei</t>
  </si>
  <si>
    <t>Reynaga Trillo, Jackeline Yuriko</t>
  </si>
  <si>
    <t>003-1620: GOB. REG. DE PASCO - SUB REGION DANIEL ALCIDES CARRION</t>
  </si>
  <si>
    <t>Tasa de variación del valor  bruto de la producción agricola</t>
  </si>
  <si>
    <t>TASA</t>
  </si>
  <si>
    <t>Tasa de variación del valor bruto de producción pecuaria</t>
  </si>
  <si>
    <t>100-886: REGION PASCO-AGRICULTURA</t>
  </si>
  <si>
    <t>200-887: REGION PASCO-TRANSPORTES</t>
  </si>
  <si>
    <t>300-888: REGION PASCO-EDUCACION</t>
  </si>
  <si>
    <t>SECTOR o GOB. REGIONAL: 301 REGION PASCO - EDUCACION OXAPAMPA (1113)</t>
  </si>
  <si>
    <t>301-1113: REGION PASCO - EDUCACION OXAPAMPA</t>
  </si>
  <si>
    <t>SECTOR o GOB. REGIONAL:301 REGION PASCO - EDUCACION OXAPAMPA (1113)</t>
  </si>
  <si>
    <t>0090 LOGROS DE APRENDIZAJE DE ESTUDIANTES DE LA EDUCACION BASICA REGULAR</t>
  </si>
  <si>
    <t>Estudiantes de niveles de inicial, primaria y secundaria para el logros de aprendizajes</t>
  </si>
  <si>
    <t>0106 INCLUSION DE NIÑOS, NIÑAS Y JOVENES CON DISCAPACIDAD EN LA EDUCACION BASICA Y TECNICO PRODUCTIVA</t>
  </si>
  <si>
    <t>0150 INCREMENTO EN EL ACCESO DE LA POBLACION A LOS SERVICIOS EDUCATIVOS PUBLICOS DE LA EDUCACION BASICA</t>
  </si>
  <si>
    <t>1002 PRODUCTOS ESPECIFICOS PARA REDUCCION DE LA VIOLENCIA CONTRA LA MUJER</t>
  </si>
  <si>
    <t>9001 ACCIONES CENTRALES</t>
  </si>
  <si>
    <t>ASIGNACIONES PRESUPUESTALES QUE NO RESULTAN EN PRODUCTOS (APNOP)</t>
  </si>
  <si>
    <t>BANCO DE LA NACION</t>
  </si>
  <si>
    <t>00-471-002798</t>
  </si>
  <si>
    <t>RDS  D.S. 195-2001-EF</t>
  </si>
  <si>
    <t>00-471-001759</t>
  </si>
  <si>
    <t>00-471-001856</t>
  </si>
  <si>
    <t>TRANSFERENCIAS</t>
  </si>
  <si>
    <t>00-471-001821</t>
  </si>
  <si>
    <t xml:space="preserve">      CANON MINERO  18 "2"</t>
  </si>
  <si>
    <t>00-471-003808</t>
  </si>
  <si>
    <t xml:space="preserve">       CANON - FONDO DE GARANTIA</t>
  </si>
  <si>
    <t>00-471-009768</t>
  </si>
  <si>
    <t>302-1227: REGION PASCO - EDUCACION DANIEL A. CARRION</t>
  </si>
  <si>
    <t>9001.ACCIONES CENTRALES</t>
  </si>
  <si>
    <t>9002.ASIGNACIONES PRESUPUESTARIAS QUE NO RESULTAN EN PRODUCTOS</t>
  </si>
  <si>
    <t>0090.LOGROS DE APRENDIZAJE DE ESTUDIANTES DE LA EDUCACION BASICA REGULAR</t>
  </si>
  <si>
    <t>0106.INCLUSION DE NIÑOS, NIÑAS Y JOVENES CON DISCAPACIDAD EN LA EDUCACION BASICA Y TECNICO PRODUCTIVA</t>
  </si>
  <si>
    <t>0150.INCREMENTO EN EL ACCESO DE LA POBLACION A LOS SERVICIOS EDUCATIVOS PUBLICOS DE LA EDUCACION BASICA</t>
  </si>
  <si>
    <t>1002.PRODUCTOS ESPECIFICOS PARA REDUCCION DE LA VIOLENCIA CONTRA LA MUJER</t>
  </si>
  <si>
    <t>ALIMENTOS Y BEBIDAS PARA CONSUMO HUMANO</t>
  </si>
  <si>
    <t>ASEO, LIMPIEZA Y TOCADOR</t>
  </si>
  <si>
    <t>COMBUSTIBLES Y CARBURANTES</t>
  </si>
  <si>
    <t>CORREOS Y SERVICIOS DE MENSAJERIA</t>
  </si>
  <si>
    <t>DE EDIFICIOS Y ESTRUCTURAS</t>
  </si>
  <si>
    <t>DE MAQUINARIAS Y EQUIPOS</t>
  </si>
  <si>
    <t>DE VEHICULOS</t>
  </si>
  <si>
    <t>ELECTRICIDAD, ILUMINACION Y ELECTRONICA</t>
  </si>
  <si>
    <t>HERRAMIENTAS</t>
  </si>
  <si>
    <t>LIBROS, TEXTOS Y OTROS MATERIALES IMPRESOS</t>
  </si>
  <si>
    <t>LOCACIÓN DE SERVICIOS REALIZADOS POR PERSONAS NATURALES RELACIONADAS AL ROL DE LA ENTIDAD</t>
  </si>
  <si>
    <t>MATERIAL, INSUMOS, INSTRUMENTAL Y ACCESORIOS  MEDICOS, QUIRURGICOS, ODONTOLOGICOS Y DE LABORATORIO</t>
  </si>
  <si>
    <t>PARA EDIFICIOS Y ESTRUCTURAS</t>
  </si>
  <si>
    <t>PASAJES Y GASTOS DE TRANSPORTE</t>
  </si>
  <si>
    <t>SEMINARIOS ,TALLERES Y SIMILARES ORGANIZADOS POR LA  INSTITUCION</t>
  </si>
  <si>
    <t>SERVICIO DE PUBLICIDAD</t>
  </si>
  <si>
    <t>SERVICIO DE SUMINISTRO DE ENERGIA ELECTRICA</t>
  </si>
  <si>
    <t>SERVICIO DE TELEFONIA MOVIL</t>
  </si>
  <si>
    <t>VESTUARIO, ACCESORIOS Y PRENDAS DIVERSAS</t>
  </si>
  <si>
    <t>DE COMUNICACIONES Y TELECOMUNICACIONES</t>
  </si>
  <si>
    <t>GASES</t>
  </si>
  <si>
    <t>MATERIAL DIDACTICO, ACCESORIOS Y UTILES DE ENSEÑANZA</t>
  </si>
  <si>
    <t>PARA VEHICULOS</t>
  </si>
  <si>
    <t>PROPINAS PARA PRACTICANTES</t>
  </si>
  <si>
    <t>SEGURO DE VEHICULOS</t>
  </si>
  <si>
    <t>SERVICIO DE TELEFONIA FIJA</t>
  </si>
  <si>
    <t>TEXTILES Y ACABADOS TEXTILES</t>
  </si>
  <si>
    <t>TRANSPORTE Y TRASLADO DE CARGA, BIENES Y MATERIALES</t>
  </si>
  <si>
    <t>VIATICOS Y ASIGNACIONES POR COMISION DE SERVICIO</t>
  </si>
  <si>
    <t>DE CONSTRUCCION Y MAQUINAS</t>
  </si>
  <si>
    <t>LIBROS, DIARIOS, REVISTAS Y OTROS BIENES IMPRESOS NO VINCULADOS A ENSEÑANZA</t>
  </si>
  <si>
    <t>LUBRICANTES, GRASAS Y AFINES</t>
  </si>
  <si>
    <t>PARA MOBILIARIO Y SIMILARES</t>
  </si>
  <si>
    <t>SERVICIO DE INTERNET</t>
  </si>
  <si>
    <t>ANIMADORAS Y ALFABETIZADORES</t>
  </si>
  <si>
    <t>PARA MAQUINARIAS Y EQUIPOS</t>
  </si>
  <si>
    <t>SIMBOLOS, DISTINTIVOS Y CONDECORACIONES</t>
  </si>
  <si>
    <t>OTROS MATERIALES DE MANTENIMIENTO</t>
  </si>
  <si>
    <t>SERVICIOS DE ALIMENTACION DE CONSUMO HUMANO</t>
  </si>
  <si>
    <t>MATERIALES DE  ACONDICIONAMIENTO</t>
  </si>
  <si>
    <t>SERVICIO DE IMPRESIONES, ENCUADERNACION Y EMPASTADO</t>
  </si>
  <si>
    <t>OTROS ACCESORIOS Y REPUESTOS</t>
  </si>
  <si>
    <t>OTROS BIENES</t>
  </si>
  <si>
    <t>OTROS MATERIALES DIVERSOS DE ENSEÑANZA</t>
  </si>
  <si>
    <t>OTROS RELACIONADOS A ORGANIZACION DE EVENTOS</t>
  </si>
  <si>
    <t>OTROS SERVICIOS DE COMUNICACION</t>
  </si>
  <si>
    <t>SERVICIOS DIVERSOS</t>
  </si>
  <si>
    <t>DE SEGURIDAD</t>
  </si>
  <si>
    <t>OTRAS ATENCIONES Y CELEBRACIONES</t>
  </si>
  <si>
    <t>OTROS SERVICIOS SIMILARES</t>
  </si>
  <si>
    <t>DE OTROS BIENES Y ACTIVOS</t>
  </si>
  <si>
    <t>OTROS PRODUCTOS SIMILARES</t>
  </si>
  <si>
    <t>OTROS SERVICIOS TÉCNICOS Y PROFESIONALES DESARROLLADOS POR PERSONAS NATURALES</t>
  </si>
  <si>
    <t>NACIONAL</t>
  </si>
  <si>
    <t>NO TIENE</t>
  </si>
  <si>
    <t>303-1461: GOB. REG. DE PASCO - UGEL PASCO</t>
  </si>
  <si>
    <t>090. LOGROS DE APRENDIZAJE DE ESTUDIANTES DE LA EDUCACION BASICA REGULAR</t>
  </si>
  <si>
    <t>Estudiantes de EBR</t>
  </si>
  <si>
    <t>0106. INCLUSION DE NIÑOS, NIÑAS Y JOVENES CON DISCAPACIDAD EN LA EDUCACION BASICA Y TECNICO PRODUCTIVA</t>
  </si>
  <si>
    <t>Estudiantes de EBE</t>
  </si>
  <si>
    <t>0150. INCREMENTO EN EL ACCESO DE LA POBLACION A LOS SERVICIOS EDUCATIVOS PUBLICOS DE LA EDUCACION BASICA</t>
  </si>
  <si>
    <t>Estudiantes de EB</t>
  </si>
  <si>
    <t>1002. PRODUCTOS ESPECIFICOS PARA REDUCCION DE LA VIOLENCIA CONTRA LA MUJER</t>
  </si>
  <si>
    <t>SERVICIO DE TRANSPORTE PARA LA DISTRIBUCIÓN DE MATERIALES FUNGIBLES, MATERIALES Y RECURSOS EDUCATIVOS Y PROGRAMAS EDUCATIVOS PÚBLICOS DE LA UGEL PASCO</t>
  </si>
  <si>
    <t>AS</t>
  </si>
  <si>
    <t>SUMA ALZADA</t>
  </si>
  <si>
    <t>EJECUCION CONTRACTUAL</t>
  </si>
  <si>
    <t>ADQUISICION DE MASCARILLAS Y PROTECTORES FACIALES PARA LAS INSTITUCIONES EDUCATIVAS DEL AMBITO DE LA PROVINCIA DE PASCO A TRAVES DE LA UNIDAD DE GESTION EDUCATIVA LOCAL PASCO</t>
  </si>
  <si>
    <t>CULMINADO</t>
  </si>
  <si>
    <t>ADQUISICION DE 530 KITS DE MATERIAL DIDACTICO PISOS DE GOMA PARA AULAS DE II.EE DEL NIVEL DE EDUCACION INICIAL ESCOLARIZADO Y NO ESCOLARIZADO DE LA PROVINCIA DE PASCO</t>
  </si>
  <si>
    <t>SERVICIO DE TRANSPORTE PARA LA DISTRIBUCIÓN DE MATERIAL (EDUCATIVO, LIMPIEZA, ESCRITORIO Y BIOSEGURIDAD) PARA LAS INSTITUCIONES EDUCATIVAS ESCOLARIZADAS Y NO ESCOLARIZADAS DE LA UGEL PASCO 2021</t>
  </si>
  <si>
    <t>ADQUISICIÓN DE KAMISHIBAI MATERIAL PARA LAS AULAS DE II.EE DEL NIVEL INICIAL ESCOLARIZADO Y NO ESCOLARIZADO CICLO II DE LA PROVINCIA DE PASCO ¿ UNIDAD DE GESTIÓN EDUCATIVA LOCAL PASCO</t>
  </si>
  <si>
    <t>CONTRATACION DE SERVICIO DE TRANSPORTE PARA LA DISTRIBUCIÓN DE MATERIALES Y RECURSOS EDUCATIVOS PARA LAS INSTITUCIONES Y PROGRAMAS EDUCATIVOS PÚBLICOS DE LA UGEL PASCO - AÑO 2021</t>
  </si>
  <si>
    <t> 20601916895</t>
  </si>
  <si>
    <t>CONTRATACION DE SERVICIO DE INTERNET POR FIBRA OPTICA PARA LAS INSTITUCIONES EDUCATIVAS FOCALIZADAS DEL AMBITO DE LA UGEL PASCO</t>
  </si>
  <si>
    <t> 10040862965</t>
  </si>
  <si>
    <t> 30/12/2022</t>
  </si>
  <si>
    <t>SERVICIO DE DIGITALIZACION Y REGISTRO DE DOCUMENTOS DE LEGAJO PERSONAL EN EL SISTEMA INTEGRADO DE GESTION DE PERSONAL EN EL SECTOR EDUCACION (AYNI) DEL PERSONAL DOCENTE, AUXILIAR DE EDUCACION Y ADMINISTRACION ACTIVO, CESANTE Y PENSIONISTA DE LA UNIDAD DE GESTION EDUCATIVA LOCAL PASCO</t>
  </si>
  <si>
    <t> 52,000.00</t>
  </si>
  <si>
    <t> 20609078431</t>
  </si>
  <si>
    <t>DEUDOR PINTO GLADYS</t>
  </si>
  <si>
    <t>PROPIO</t>
  </si>
  <si>
    <t>X</t>
  </si>
  <si>
    <t>MENSUAL</t>
  </si>
  <si>
    <t>RECURSOS ORDINARIOS</t>
  </si>
  <si>
    <t>SECRETARIA - PAD</t>
  </si>
  <si>
    <t>RIOS BUSTILLOS GISELA LUCILA</t>
  </si>
  <si>
    <t>SECRETARIA EJECUTIVA</t>
  </si>
  <si>
    <t>SUPERIOR TECNICO</t>
  </si>
  <si>
    <t>TITULO TECNICO EN SECRETARIA EJECUTIVA</t>
  </si>
  <si>
    <t>TEC. ADM. I - ABASTECIMIENTO</t>
  </si>
  <si>
    <t>FERNANDEZ FASHE ALEX AMOS</t>
  </si>
  <si>
    <t>CONTADOR</t>
  </si>
  <si>
    <t>SUPERIOR UNIVERSITARIO</t>
  </si>
  <si>
    <t>TITULO DE CONTADOR</t>
  </si>
  <si>
    <t>AUXILIAR ADMINISTRATIVO I - RRHH</t>
  </si>
  <si>
    <t>GARCIA HUMPIRI EDWIN RICHARD</t>
  </si>
  <si>
    <t>COMPUTACION E INFORMATICA</t>
  </si>
  <si>
    <t>TITULO TECNICO EN COMPUTACION E INFORMATICA</t>
  </si>
  <si>
    <t>ESP. ADM. I - SISTEMA LEGIX - AYNI</t>
  </si>
  <si>
    <t>MORALES ZELADA PABLO PEDRO</t>
  </si>
  <si>
    <t>INGENIERO DE SISTEMAS Y COMPUTACION</t>
  </si>
  <si>
    <t>TITULO DE INGENIERO DE SISTEMAS Y COMPUTACION</t>
  </si>
  <si>
    <t>AUXILIAR ADMINISTRATIVO I - REMUNERACIONES</t>
  </si>
  <si>
    <t>CONDOR SEGURA DE AQUINO LISBETH JHOVANA</t>
  </si>
  <si>
    <t>LICENCIADO EN EDUCACION</t>
  </si>
  <si>
    <t>TITULO DE LICENCIADO EN EDUCACION</t>
  </si>
  <si>
    <t>PANDURO VALERIO JOSUE DAVID</t>
  </si>
  <si>
    <t>TECNICO EN DESARROLLO DE SOFTWARE</t>
  </si>
  <si>
    <t>TITULO TECNICO EN DESARROLLO DE SOFTWARE</t>
  </si>
  <si>
    <t>AUX. ADMINISTRATIVO - ALMACEN</t>
  </si>
  <si>
    <t>BRAVO MORALES MAGALY ESTHER</t>
  </si>
  <si>
    <t>TRABAJADOR DE SERVICIO</t>
  </si>
  <si>
    <t>YAURI VALERIO JUAN JOSE DANIEL</t>
  </si>
  <si>
    <t>SECUNDARIA COMPLETA</t>
  </si>
  <si>
    <t>SECUNDARIA</t>
  </si>
  <si>
    <t>SECRETARIA - ORIENTADOR</t>
  </si>
  <si>
    <t>MENDOZA CISNEROS YESSICA SOLEDAD</t>
  </si>
  <si>
    <t>ASESOR TECNICO</t>
  </si>
  <si>
    <t>ESPINOZA TICSE AMARILDO ELIAS</t>
  </si>
  <si>
    <t>INGENIERO ZOOTECNISTA</t>
  </si>
  <si>
    <t>TITULO DE INGENIERO ZOOTECNISTA</t>
  </si>
  <si>
    <t>SECRETARIA - NOTIFICADOR</t>
  </si>
  <si>
    <t>ROQUE TUCTO INDIRA AMELIA</t>
  </si>
  <si>
    <t>TECNICO ADMINISTRATIVO - ITINERANTE</t>
  </si>
  <si>
    <t>PAUCAR CONDOR ELIZABETH MAURA</t>
  </si>
  <si>
    <t>ESPECIALISTA ADMINISTRATIVO I  - PAD</t>
  </si>
  <si>
    <t>ARMAS EVANGELISTA DANNY ALEX</t>
  </si>
  <si>
    <t>ABOGADO</t>
  </si>
  <si>
    <t>TITULO DE ABOGADO</t>
  </si>
  <si>
    <t>TEC. ADM. I - ESCALAFON</t>
  </si>
  <si>
    <t>VILLANUEVA HUAMAN LENIN ALFONCIN</t>
  </si>
  <si>
    <t>HUAMAN VALLE FRANK JULIAN</t>
  </si>
  <si>
    <t>BACHILLER</t>
  </si>
  <si>
    <t>BACHILLER EN ING DE SISTEMAS Y COMPUTACION</t>
  </si>
  <si>
    <t>ESPINOZA PASQUEL JANET LILIANA</t>
  </si>
  <si>
    <t>304-1725: GOB. REG. DE PASCO - EDUCACION PUERTO BERMUDEZ</t>
  </si>
  <si>
    <t>10 SERVICIO DE TRANSPORTE TERRESTRE Y FLUVIAL (INCLUYE MODULADO) PARA LA DISTRIBUCIÓN DE MATERIALES EDUCATIVOS DOTACIÓN 2022, PARA LAS INSTITUCIONES EDUCATIVAS DE LOS NIVELES INICIAL, PRIMARIA, SECUNDARIA DE EBR, EBE, EBA Y PRONOEI DEL AMBITO DE LA UGEL PUERTO BERMÚDEZ</t>
  </si>
  <si>
    <t>AS-SM-1-2022-DUGEL/PB-1</t>
  </si>
  <si>
    <t>S/. 80,000.00</t>
  </si>
  <si>
    <t xml:space="preserve">10801630834 CONSORCIO PUERTO BERMUDEZ (ZEVALLOS GONZALES RONALD AMILTON , </t>
  </si>
  <si>
    <t>CONCLUIDO</t>
  </si>
  <si>
    <t>02 TRAMOS DE DIFERENTES FECHAS DE ACUERDO A LA LLEGADA DEL ME MINEDU ( 03 SALIDAS)</t>
  </si>
  <si>
    <t>AMPLIACIÓN  (S/ 19,348.25)</t>
  </si>
  <si>
    <t>11 ADQUISICIÓN DE MASCARILLAS FACIALES TEXTILES DE USO COMUNITARIO, MASCARILLA QUIRÚRGICA DE TRES PLIEGUES Y MASCARILLA KN 95 PARA EL RETORNO A LA PRESENCIALIDAD Y/O SEMIPRESENCIALDAD, EN EL ÁMBITO DE LA UNIDAD DE GESTIÓN EDUCATIVA LOCAL PUERTO BERMÚDEZ</t>
  </si>
  <si>
    <t>AS-SM-2-2022-DUGEL/PB-1</t>
  </si>
  <si>
    <t>S/. 204,703.50</t>
  </si>
  <si>
    <t>20605695265 VERLES PHARMA S.A.C.</t>
  </si>
  <si>
    <t>12 SERVICIO DE TRANSPORTE TERRESTRE Y FLUVIAL (INCLUYE MODULADO) PARA LA DISTRIBUCION DE MASCARILLAS KN95 Y MASCARILLAS QUIRURGICAS</t>
  </si>
  <si>
    <t>CONTRATACIÓN MENOR O IGUAL 8 UIT</t>
  </si>
  <si>
    <t>OS N 0000071</t>
  </si>
  <si>
    <t>S/. 33,400.00</t>
  </si>
  <si>
    <t>20608762524 BSA INVERSIONES S.A.C.</t>
  </si>
  <si>
    <t>15 DÍAS CALENDARIOS A PARTIR DE LA NOTIFICACION DE SALIDA</t>
  </si>
  <si>
    <t>13 SERVICIO DE MEJORAMIENTO Y AMPLIACIÓN DE LOCAL DE LAS OFICINAS ADMINISTRATIVAS DE LA UGEL PUERTO BERMÚDEZ</t>
  </si>
  <si>
    <t>OS N° 0000070</t>
  </si>
  <si>
    <t>S/. 36,718.00</t>
  </si>
  <si>
    <t>20486600889 J&amp;J RODRIGUEZ</t>
  </si>
  <si>
    <t>30 DÍAS CALENDARIOS</t>
  </si>
  <si>
    <t>14 ADQUISICIÓN DE ÚTILES DE ESCRITORIO</t>
  </si>
  <si>
    <t>CATALOGO ELECTRONICO</t>
  </si>
  <si>
    <t>OC N° 0000004</t>
  </si>
  <si>
    <t>S/. 24,499.61</t>
  </si>
  <si>
    <t>10447498681 VILCAPOMA VALER VENUS RUBI</t>
  </si>
  <si>
    <t>CON PENALIDAD</t>
  </si>
  <si>
    <t>EDUCACION PUERTO BERMUDEZ</t>
  </si>
  <si>
    <t>00-474-003809</t>
  </si>
  <si>
    <t>00-474-004287</t>
  </si>
  <si>
    <t>1. RECURSOS ORDINARIOS (CUT)</t>
  </si>
  <si>
    <t>DIRESA PASCO</t>
  </si>
  <si>
    <t>0501-019534</t>
  </si>
  <si>
    <t>2. RECURSOS DIRECTAM. RECAUD. (CUT)</t>
  </si>
  <si>
    <t>041-0501-019534</t>
  </si>
  <si>
    <t>CTAR PASCO- SALUD R.D.R</t>
  </si>
  <si>
    <t>0501-012882</t>
  </si>
  <si>
    <t>CTAR PASCO- SALUD MEDICAMENTOS RDR</t>
  </si>
  <si>
    <t>0501-012955</t>
  </si>
  <si>
    <t>3.- RECURSOS OPERACIONES (CUT)</t>
  </si>
  <si>
    <t>047-0501-019534</t>
  </si>
  <si>
    <t>4. DONACIONES Y TRANSFERENCIAS (CUT)</t>
  </si>
  <si>
    <t>044-0501-019534</t>
  </si>
  <si>
    <t>5. RECURSOS DETERMINADOS (CUT)</t>
  </si>
  <si>
    <t>042-0501-019534</t>
  </si>
  <si>
    <t>400-889: REGION PASCO-SALUD</t>
  </si>
  <si>
    <t>SECTOR o GOB. REGIONAL:UE 400 SALUD PASCO</t>
  </si>
  <si>
    <t>ALIMENTOS Y BEBIDAS</t>
  </si>
  <si>
    <t>COMBUSTIBLES, CARBURANTES, LUBRICANTES Y AFINES</t>
  </si>
  <si>
    <t>MATERIALES Y  UTILES</t>
  </si>
  <si>
    <t>ENSERES</t>
  </si>
  <si>
    <t>MATERIALES Y UTILES DE ENSEÑANZA</t>
  </si>
  <si>
    <t xml:space="preserve">SUMINISTROS PARA USO AGROPECUARIO, FORESTAL Y </t>
  </si>
  <si>
    <t/>
  </si>
  <si>
    <t>VIAJES</t>
  </si>
  <si>
    <t>SERVICIOS BASICOS, COMUNICACIONES, PUBLICIDAD Y DIFUSION</t>
  </si>
  <si>
    <t>SERVICIOS DE LIMPIEZA, SEGURIDAD Y VIGILANCIA</t>
  </si>
  <si>
    <t xml:space="preserve">SERVICIO DE MANTENIMIENTO, ACONDICIONAMIENTO Y  </t>
  </si>
  <si>
    <t>ALQUILERES DE MUEBLES E INMUEBLES</t>
  </si>
  <si>
    <t>SERVICIOS PROFESIONALES Y TECNICOS</t>
  </si>
  <si>
    <t>A OTRAS UNIDADES DEL GOBIERNO</t>
  </si>
  <si>
    <t>AL GOBIERNO NACIONAL</t>
  </si>
  <si>
    <t>PAGO DE SENTENCIAS JUDICIALES Y LAUDOS ARBITRALES</t>
  </si>
  <si>
    <t>ADQUISICION DE MAQUINARIAS, EQUIPO Y MOBILIARIO</t>
  </si>
  <si>
    <t>ADQUISICION DE OTROS ACTIVOS FIJOS</t>
  </si>
  <si>
    <t>PLIEGOS DEL SECTOR  o GOB. REGIONAL: UE 400 SALUD PASCO</t>
  </si>
  <si>
    <t>SECTOR o GOB. REGIONAL: UE 400 SALUD PASCO</t>
  </si>
  <si>
    <t>401-890: REGION PASCO-SALUD HOSPITAL DANIEL A.CARRION</t>
  </si>
  <si>
    <t xml:space="preserve">MANTENIMIENTO CORRECTIVO DE LAS BOMBAS CENTRIFUGAS MULTICELULARES VERTICALES EN LINEA </t>
  </si>
  <si>
    <t>ASP</t>
  </si>
  <si>
    <t>OM</t>
  </si>
  <si>
    <t>OS N°03</t>
  </si>
  <si>
    <t>10729884575   ARCOS CACERES JULIO ALVARO</t>
  </si>
  <si>
    <t>GIRADO Y PAGADO</t>
  </si>
  <si>
    <t>FECHA DE ENTREGA SE CONSIDERA LA FECHA DEL PAGO</t>
  </si>
  <si>
    <t xml:space="preserve">MANTENIMIENTO CORRECTIVO DE LA RED DE GLP (GAS LICUADO DE PETROLEO) DEL HRDAC  </t>
  </si>
  <si>
    <t>OS N°04</t>
  </si>
  <si>
    <t xml:space="preserve">10729884575   ARCOS CACERES JULIO ALVARO </t>
  </si>
  <si>
    <t xml:space="preserve">MANTENIMIENTO CORRECTIVO Y PREVENTIVO DE LA  AMBULANCIA MERCEDES BENZ DE PLACA N EUC                                                                                                                                 </t>
  </si>
  <si>
    <t>OS N°013</t>
  </si>
  <si>
    <t>20603755350   MULTISERVICIOS LOLITO SOCIEDAD COMERCIAL DE RESPONSABILIDAD LIMITADA</t>
  </si>
  <si>
    <t xml:space="preserve">POR SERVICIO DE ENERGIA ELECTRICA DE LA SEDE CENTRAL DEL HRDAC CORRESPONDIENBTE AL MES DE ENERO DEL                                                                                                                                  </t>
  </si>
  <si>
    <t>OS N°034</t>
  </si>
  <si>
    <t xml:space="preserve">20129646099   ELECTROCENTRO S.A.   </t>
  </si>
  <si>
    <t xml:space="preserve">SERVICIO DE RECOLECCION, TRANSPORTE Y DISPOSICION FINAL DE RESIDUOS  </t>
  </si>
  <si>
    <t>OS N°055</t>
  </si>
  <si>
    <t>20603535767   CORPORACION LOGISTICA Y AMBIENTAL SOCIEDAD ANONIMA CERRADA</t>
  </si>
  <si>
    <t xml:space="preserve">POR EL REQUERIMIENTO DE INSUMOS PARA LABPORATORIO                    </t>
  </si>
  <si>
    <t>OC N°84</t>
  </si>
  <si>
    <t xml:space="preserve">20505110651   W.P. BIOMED S.A.  </t>
  </si>
  <si>
    <t xml:space="preserve">POR EL SERVICIO DE LUZ DEL HOSPITAL REGIONAL DANIEL ALCIDES CARRION, CORRESPONDIENTE  A LOS MESES DE DICIEMBRE DEL 2020, ENERO, FEBRERO DEL 2021,                                                                                                                                     </t>
  </si>
  <si>
    <t>OS N°0186</t>
  </si>
  <si>
    <t xml:space="preserve">POR EL MANTENIMIENTO PREVENTIVO Y CORRECTIVO EN LO QUE VA DEL PRESENTE AÑO A LA AMBULANCIA PEUG                                                                                                                                      </t>
  </si>
  <si>
    <t>OS N°0358</t>
  </si>
  <si>
    <t xml:space="preserve">POR EL SERVICIO DE RECOLECCION, TRANSPORTE Y DISPOSICION FINAL DE LOS RESIDUOS BIOCONTAMINADOS                                                                                                                                       </t>
  </si>
  <si>
    <t>OS N°0351</t>
  </si>
  <si>
    <t xml:space="preserve">POR EL SERVICIO DE AGUA POTABLE DEL HOSPITAL DE CONTINGENCIA POR EL PERIODO DEL MES DE MARZO AL </t>
  </si>
  <si>
    <t>OS N°0348</t>
  </si>
  <si>
    <t xml:space="preserve">20209526523   EMAPA PASCO SOCIEDAD ANONIMA </t>
  </si>
  <si>
    <t xml:space="preserve">POR EL SERVICIO DE AGUA POTABLE DE LA SEDE CENTRAL POR EL PERIODO DEL MES DE MARZO AL MES DE DI           </t>
  </si>
  <si>
    <t>OS N°0349</t>
  </si>
  <si>
    <t xml:space="preserve">POR EL SERVICIO DE ENERGIA ELECTRICA DEL HOSPITAL DE CONTINGENCIA POR EL PERIODO DE MARZO AL ME   </t>
  </si>
  <si>
    <t>OS N°0347</t>
  </si>
  <si>
    <t xml:space="preserve">POR LA ADQUISICION DE TUBO DE ASPIRACION NO CONDUCTIVO ESTERIL 8mm X 11MM X 3 PARA EL AREA DE F             </t>
  </si>
  <si>
    <t>OC N°124</t>
  </si>
  <si>
    <t xml:space="preserve">20492574652   IMPORTACIONES L &amp; A MEDIC S.A.C. </t>
  </si>
  <si>
    <t xml:space="preserve">POR EL SERVICIO MOVILIDAD PARA TRASLADO DE BOTELLAS DE OXIGENO MEDICINAL POR TEMA DE EMERGENCIA  </t>
  </si>
  <si>
    <t>OS N°0410</t>
  </si>
  <si>
    <t>20542572958   WILDER &amp; RONIL SERVICIOS GENERALES SOCIEDAD ANONIMA CERRADA</t>
  </si>
  <si>
    <t xml:space="preserve">POR EL SERVICIO DE MANTENIMIENTO CORRECTIVO DE DE COMPONENTES E INSTALACIONES DE LA SALA DE BOM                                                                                                                                      </t>
  </si>
  <si>
    <t>OS N°0433</t>
  </si>
  <si>
    <t>20602746012   CORPORACION &amp; SOLUCIONES INTEGRALES OTINIANO SOCIEDAD ANONIMA CERRADA</t>
  </si>
  <si>
    <t xml:space="preserve">POR EL SERVICIO DE MANTENIMIENTO CORRECTIVO DEL SISTEMA DE CLORACION DEL HOSPITAL REGIONAL DANI                                                                                                                                      </t>
  </si>
  <si>
    <t>OS N°0434</t>
  </si>
  <si>
    <t xml:space="preserve">20542473542   CONSULTORA CONSTRUCTORA MULTISERVICIOS MINNO SOCIEDAD ANONIMA CERRADA </t>
  </si>
  <si>
    <t xml:space="preserve">POR LA ADQUISICION DE CONSUMIBLES QUE NO SE ENCUENTRAN EN EL PERU COMPRAS, PARA LAS DIFERENTES                                                                                                                                       </t>
  </si>
  <si>
    <t>OC N°146</t>
  </si>
  <si>
    <t>20601001293   DIGICONN S.A.C.</t>
  </si>
  <si>
    <t>POR EL REQUERIMIENTO DE MOBILIARIOS PARA EL AREA DE UNIDAD DE CUIDADOS INTENSIVOS - ADULTOS.</t>
  </si>
  <si>
    <t>OC N°147</t>
  </si>
  <si>
    <t>20602900992   EMMED EMPRESA INDIVIDUAL DE RESPONSABILIDAD LIMITADA</t>
  </si>
  <si>
    <t xml:space="preserve">POR EL REQUERIMIENTO DE INSUMOS DE LABORATORIO..-INFORME N° 025-2021-SLCYBS-HDAC                                                                                                                                                     </t>
  </si>
  <si>
    <t>OC N°149</t>
  </si>
  <si>
    <t xml:space="preserve">POR LA ADQUISICION  DE LONA PARA USO COMO COBERTOR PARA LA RED DE AGUA CALIENTE Y EQUIPOS CLIMA     </t>
  </si>
  <si>
    <t>OC N°181</t>
  </si>
  <si>
    <t xml:space="preserve">20601003946   EMPRESA DE SERVICIOS GENERALES ALVINO SOCIEDAD ANÓNIMA CERRADA </t>
  </si>
  <si>
    <t xml:space="preserve">ADQUISICIÓN DE COMPRA INSTITUCIONAL PARA MEDICAMENTOS QUE ABASTECERÁN AL HOSPITAL DANIEL ALCIDE  </t>
  </si>
  <si>
    <t>OC N°182</t>
  </si>
  <si>
    <t xml:space="preserve">20100018625   MEDIFARMA S A </t>
  </si>
  <si>
    <t xml:space="preserve">POR EL REQUERIMIENTO DE EQUIPOS DE PROTECCION PERSONAL PARA LOS TRABAJADORES DEL AREA DE MANTEN   </t>
  </si>
  <si>
    <t>OC N°198</t>
  </si>
  <si>
    <t>20542473542   CONSULTORA CONSTRUCTORA MULTISERVICIOS MINNO SOCIEDAD ANONIMA CERRADA</t>
  </si>
  <si>
    <t>ADQUISICION DE EQUIPOS PARA EL SERVICIO DE NEONATOLOGIA Y PEDIATRIA COVID</t>
  </si>
  <si>
    <t>CONTRATACION DIRECTA</t>
  </si>
  <si>
    <t>CA</t>
  </si>
  <si>
    <t>DIRECTA-PROC-1-2021-HDAC/PASCO-1</t>
  </si>
  <si>
    <t xml:space="preserve">ALBUJAR MEDICA S.A.C. </t>
  </si>
  <si>
    <t>SIN ORDEN</t>
  </si>
  <si>
    <t>CARRASCO MEDICAL IMPORT E.I.R.L.</t>
  </si>
  <si>
    <t>CONTRATACION PARA LA EJECUCION DE OBRA DEL PROYECTO "CONSTRUCCION DE AMBIENTE DEMANEJO DE RESIDUOS SOLIDOS Y SS.HH; EN EL (LA) EE.SS. DR. DANIEL ALCIDES CARRION GARCIA - YANACANCHA, DISTRITO DE YANACANCHA, PROVINCIA DE YANACANCHA - PASCO</t>
  </si>
  <si>
    <t>DIRECTA-PROC-2-2021-HDAC/PASCO-1</t>
  </si>
  <si>
    <t>CONSORCIO CENTRO</t>
  </si>
  <si>
    <t>SIN CONTRATO</t>
  </si>
  <si>
    <t>CONTRATACION PARA LA ADQUISICION DE CIRCUITO COMPLETO PARA RESPIRADOR NO INVASIVO (MASCARA SNORKEL INCLUIDO LOS ACCESORIOS), FILTROS DE HUMIFICADORES HM Y FILTRO ANTIVIRAL Y BACTERIAL PARA PACIENTES COVID-9 DEL HOSPITAL REGIONAL DANIEL A. CARRION DE PASCO, REGION PASCO</t>
  </si>
  <si>
    <t>COMPARACION DE PRECIOS</t>
  </si>
  <si>
    <t>COMPRE-SM-1-2021-OEC/HDAC-PASCO-1</t>
  </si>
  <si>
    <t>INVERSIONES GENERALES MACEDA E.I.R.L</t>
  </si>
  <si>
    <t>SIN ORDEN DE COMPRA</t>
  </si>
  <si>
    <t>CONTRATACION DE SUMINISTRO DE GAS LICUADO DE PETROLEO (GLP9 PARA EL ABASTECIMIENTO DEL HOSPITAL REGIONAL DR. DANIEL ALCIDES CARRION DE PASCO, REGION DE PASCO PARA EL AÑO 2021</t>
  </si>
  <si>
    <t>DIRECTA-PROC-3-2021-OEC/HDAC-PASCO-1</t>
  </si>
  <si>
    <t>KAI ZUT SOCIEDAD ANONIMA CERRADA</t>
  </si>
  <si>
    <t>PAGOS PERIODICOS</t>
  </si>
  <si>
    <t>CONTRATACION PARA LA AQUISICION DE BALON DE OXIGENO DE 10M3 CON CONTENIDO DE OXIGENO MEDICINAL PARA PACIENTES COVID - 19 DEL HOSPITAL REGIONAL DANIEL A. CARRION DE PASCO, REGION PASCO</t>
  </si>
  <si>
    <t>DIRECTA-PROC-4-2021-OEC/HDAC-PASCO-1</t>
  </si>
  <si>
    <t xml:space="preserve">DIBRAGEU PERU SOCIEDAD COMERCIAL DE RESPONSABILIDAD LIMITADA </t>
  </si>
  <si>
    <t>FECHA DE ENTREGA SE CONSIDERA FECHA DE PAGO</t>
  </si>
  <si>
    <t>CONTRATACION DE EMPRESA OPERADORA DE RESIDUOS SOLIDOS (EO-RS) PARA TRASLADO Y DISPOSICION FINAL DE RESIDUOS SOLIDOS PELIGROSOS (BIOCONTAMINADOS) ESPECIALES Y COMUNES HRDAC - 2021</t>
  </si>
  <si>
    <t>AS-SM-1-2021-OEC/HDAC-PASCO-1</t>
  </si>
  <si>
    <t>CORPORACION LOGISTICA Y AMBIENTAL SOCIEDAD ANONIMA CERRADA - CORLAM S.A.C.</t>
  </si>
  <si>
    <t>CONTRATACION DEL SERVICIO DE SEGURIDAD Y VIGILANCIA DEL HOSPITAL REGIONAL DOCTOR DANIEL ALCIDES CARRION GARCIA DE PASCO, REGION DE PASCO</t>
  </si>
  <si>
    <t>CONCURSO PUBLICO</t>
  </si>
  <si>
    <t>CP-SM-1-2021-OEC/HDAC-PASCO-1</t>
  </si>
  <si>
    <t>CONSORCIO SERCOSEG</t>
  </si>
  <si>
    <t>ADQUISICION DE BIENES PARA EL SERVICIO DE ALIMENTACIÓN A CARGO DEL ÁREA DE NUTRICIÓN Y DIETÉTICA</t>
  </si>
  <si>
    <t xml:space="preserve">Licitacion Publica </t>
  </si>
  <si>
    <t>LP-SM-1-2022-CS/HDAC-PASCO-1</t>
  </si>
  <si>
    <t>20510752938 - MANTENIMIENTO INDUSTRIAL Y COMERCIAL SAC</t>
  </si>
  <si>
    <t xml:space="preserve">COMPROMISO </t>
  </si>
  <si>
    <t>EXPEDIENTE EN TRAMITE DE FIRMA DE CONFORMIDAD</t>
  </si>
  <si>
    <t>ADQUISICIÓN DE LA TORRE LAPAROSCOPICA PARA EL SERVICIO DE CIRUGÍA GENERAL DEL HOSPITAL DANIEL ALCIDES CARRIÓN - PASCO</t>
  </si>
  <si>
    <t>LP-SM-2-2022-CS/HDAC-PASCO-1</t>
  </si>
  <si>
    <t>20101337261 - ROCA SAC</t>
  </si>
  <si>
    <t>CONTRATACION DE UNA EMPRESA PROVEEDORA PARA EL ABASTECIMIENTO DE GAS LICUADO DE PETROLEO (GLP) DEL HOSPITAL REGIONAL DOCTOR DANIEL ALCIDES CARRION - PASCO</t>
  </si>
  <si>
    <t xml:space="preserve">Subasta Inversa Electronica </t>
  </si>
  <si>
    <t>SIE-SIE-1-2022-OEC/HDAC-PASCO-1</t>
  </si>
  <si>
    <t xml:space="preserve">10040721172 - ESPINOZA DE PALACIOS ANTONIETA LUZ                                                                                                                    </t>
  </si>
  <si>
    <t xml:space="preserve">PAGOS PERIODICOS </t>
  </si>
  <si>
    <t>ADQUISICION DE PETROLEO DIESEL B5 S-50 PARA LOS GRUPOS ELECTROGENOS, CALDEROS Y AMBULANCIAS DEL HOSPITAL REGIONAL DANIEL ALCIDES CARRION</t>
  </si>
  <si>
    <t>SIE-SIE-2-2022-OEC/HDAC-PASCO-1</t>
  </si>
  <si>
    <t>CONTRATACIÓN DE PROFESIONALES MÉDICOS, ESPECIALISTAS, LICENCIADOS EN ENFERMERÍA ENTRE OTROS PROFESIONALES DE LA SALUD.</t>
  </si>
  <si>
    <t xml:space="preserve">Contratacion Directa </t>
  </si>
  <si>
    <t>DIRECTA-PROC-1-2022-HDAC/SERVICIOS/-1</t>
  </si>
  <si>
    <t>20603022344 - ARIZONA CORPORACION ESPECIALIZADA SOCIEDAD ANONIMA CERRADA</t>
  </si>
  <si>
    <t xml:space="preserve">PAGADO Y GIRADO </t>
  </si>
  <si>
    <t xml:space="preserve">FECHA DE ENTREGA SE CONSIDERA FECHA DE PAGO </t>
  </si>
  <si>
    <t>CONTRATACIÓN DE SERVICIO DE BIÓLOGOS, TECNOLOGOS MEDICOS Y PSICOLOGOS PROFESIONALES DE LA SALUD EN EL HOSPITAL REGIONAL DANIEL ALCIDES CARRION. POR SITUACION DE EMERGENCIA.</t>
  </si>
  <si>
    <t>DIRECTA-PROC-2-2022-HDAC/SERVICIOS/-1</t>
  </si>
  <si>
    <t>CONTRATACION DE PROFESIONALES MEDICOS TECNOLOGOS, BIOLOGOS y TECNICOS DE LABORATORIOS PARA EL HOSPITAL REGIONAL DANIEL ALCIDES CARRION - PASCO</t>
  </si>
  <si>
    <t>DIRECTA-PROC-3-2022-OEC/HDAC-PASCO-1</t>
  </si>
  <si>
    <t>CONTRATACION DE PROFESIONALES MEDICOS, ESPECIALISTAS, LICENCIADOS EN ENFERMERIA ENTRE OTROS PROFESIONALES DE LA SALUD DEL HOSPITAL REGIONAL DANIEL ALCIDES CARRION</t>
  </si>
  <si>
    <t>DIRECTA-PROC-7-2022-OEC/HDAC-PASCO-1</t>
  </si>
  <si>
    <t>ADQUISICIÓN DE DOS EQUIPOS DE EMISIÓN DE LASER CON BRAZO ARTICULADO PARA EL HOSPITAL DANIEL ALCIDES CARRION</t>
  </si>
  <si>
    <t>DIRECTA-PROC-9-2022-OEC/HDAC-PASCO-1</t>
  </si>
  <si>
    <t>20543855015 - BTL PERU S.A.C.</t>
  </si>
  <si>
    <t>CONTRATACIÓN DE PROFESIONALES LICENCIADOS EN ENFERMERÍA PARA EL HOSPITAL DANIEL ALCIDES CARRION.</t>
  </si>
  <si>
    <t>DIRECTA-PROC-11-2022-OEC/HDAC-PASCO-1</t>
  </si>
  <si>
    <t>08/042022</t>
  </si>
  <si>
    <t>CONTRATACION DEL SERVICIO CONTINUO DE LIMPIEZA, DESINFECCION DE AREAS, AMBIENTES Y SUPERFICIES HOSPITALARIOS PARA EL HOSPITAL DR. DANIEL ALCIDES CARRION GARCIA DE PASCO</t>
  </si>
  <si>
    <t>DIRECTA-PROC-12-2022-OEC/HDAC-PASCO-1</t>
  </si>
  <si>
    <t xml:space="preserve">INVERSIONES LIMPER S.A.C </t>
  </si>
  <si>
    <t>ADQUISICION DE EQUIPO DE INYECTOR DE CONTRASTE DE DOBLE CABEZAL PARA EL AREA DE IMAGENOLOGIA</t>
  </si>
  <si>
    <t>DIRECTA-PROC-13-2022-OEC/HDAC-PASCO-1</t>
  </si>
  <si>
    <t xml:space="preserve">CARDIO PERFUSION E.I.R.LTDA </t>
  </si>
  <si>
    <t>DIRECTA-PROC-14-2022-OEC/HDAC-PASCO-1</t>
  </si>
  <si>
    <t>DIRECTA-PROC-15-2022-OEC/HDAC-PASCO-1</t>
  </si>
  <si>
    <t>ADQUISICION DE GAS LICUADO DE PETROLEO (GLP)</t>
  </si>
  <si>
    <t>DIRECTA-PROC-16-2022-OEC/HDAC-PASCO-1</t>
  </si>
  <si>
    <t>SERVICIO DE DISPOSICION FINAL DE RESIDUOS SOLIDOS (RECOJO, TRANSPORTE, TRATAMIENTO) PARA EL HOSPITAL DANIEL ALCIDES CARRION</t>
  </si>
  <si>
    <t>DIRECTA-PROC-17-2022-OEC/HDAC-PASCO-1</t>
  </si>
  <si>
    <t>CONTRATACION DE PROFESIONALES TECNÓLOGO MÉDICO, BIÓLOGOS, TÉCNICOS DE LABORATORIO Y OTROS PROFESIONALES DE SALUD DEL HOSPITAL REGIONAL DANIEL ALCIDES CARRION PASCO (marzo 2022)</t>
  </si>
  <si>
    <t>DIRECTA-PROC-19-2022-OEC/HDAC-PASCO-1</t>
  </si>
  <si>
    <t>CONTRATACION DE PROFESIONALES MÉDICOS ESPECIALISTAS ENTRE OTROS PROFESIONALES DE LA SALUD DEL HOSPITAL REGIONAL DANIEL ALCIDES CARRION ¿ PASCO (marzo 2022)</t>
  </si>
  <si>
    <t>DIRECTA-PROC-20-2022-OEC/HDAC-PASCO-1</t>
  </si>
  <si>
    <t>CONTRATACION DE UNA EMPRESA PROVEEDORA PARA EL ABASTECIMIENTOS DE GAS LICUADO DE PETROLEO (GLP) PARA EL HOSPITAL REGIONAL DANIEL ALCIDES CARRION PASCO - PASCO (PERIODO MARZO Y ABRIL 2022)</t>
  </si>
  <si>
    <t>DIRECTA-PROC-21-2022-OEC/HDAC-PASCO-1</t>
  </si>
  <si>
    <t>ADQUISICION DE COMBUSTIBLE DIESEL B5 S-50 PARA EL HOSPITAL REGIONAL DANIEL ALCIDES CARRION (PERIODO MARZO Y ABRIL 2022)</t>
  </si>
  <si>
    <t>DIRECTA-PROC-22-2022-OEC/HDAC-PASCO-1</t>
  </si>
  <si>
    <t>DIRECTA-PROC-23-2022-OEC/HDAC-PASCO-1</t>
  </si>
  <si>
    <t>CONTRATACION DE PROFESIONALES TECNÓLOGO MÉDICO, BIÓLOGOS, TÉCNICOS DE LABORATORIO Y OTROS PROFESIONALES DE SALUD DEL HOSPITAL REGIONAL DANIEL ALCIDES CARRION PASCO (abril 2022)</t>
  </si>
  <si>
    <t>DIRECTA-PROC-24-2022-OEC/HDAC-PASCO-1</t>
  </si>
  <si>
    <t>CONTRATACION DE PROFESIONALES MÉDICOS ESPECIALISTAS ENTRE OTROS PROFESIONALES DE LA SALUD DEL HOSPITAL REGIONAL DANIEL ALCIDES CARRION PASCO (abril 2022)</t>
  </si>
  <si>
    <t>DIRECTA-PROC-25-2022-OEC/HDAC-PASCO-1</t>
  </si>
  <si>
    <t>CONTRATACION DEL SERVICIO DE UNA EMPRESA OPERADORA DE RESIDUOS SOLIDOS (EO-RS) PARA LA RECOLECCION, TRANSPORTE EXTERNO Y DISPOSICION FINAL DE LOS RESIDUOS SOLIDOS HOSPITALARIOS DEL HRDAC (marzo 2022)</t>
  </si>
  <si>
    <t>DIRECTA-PROC-26-2022-OEC/HDAC-PASCO-1</t>
  </si>
  <si>
    <t>CONTRATACION DE PROFESIONALES TECNÓLOGO MÉDICO, BIÓLOGOS, TÉCNICOS DE LABORATORIO Y OTROS PROFESIONALES DE SALUD DEL HOSPITAL REGIONAL DANIEL ALCIDES CARRION PASCO (mayo 2022)</t>
  </si>
  <si>
    <t>DIRECTA-PROC-27-2022-OEC/HDAC-PASCO-1</t>
  </si>
  <si>
    <t>CONTRATACION DE PROFESIONALES MÉDICOS ESPECIALISTAS ENTRE OTROS PROFESIONALES DE LA SALUD DEL HOSPITAL REGIONAL DANIEL ALCIDES CARRION PASCO (mayo 2022)</t>
  </si>
  <si>
    <t>DIRECTA-PROC-28-2022-OEC/HDAC-PASCO-1</t>
  </si>
  <si>
    <t>CONTRATACION DEL SERVICIO DE MANTENIMIENTO ESPECIALIZADO DE LA UNIDAD DE TOMOGRAFÍA COMPUTARIZADA DE 64 CORTES DEL HOSPITAL DANIEL ALCIDES CARRION DE PASCO PARA DOCE MESES</t>
  </si>
  <si>
    <t>DIRECTA-PROC-29-2022-OEC/HDAC-PASCO-1</t>
  </si>
  <si>
    <t>ADQUISICION DE GAS LICUADO DE PETROLEO (GLP) PARA ABASTECIMIENTO A LOS TANQUES DEL HOSPITAL REGIONAL DANIEL ALCIDES CARRION (junio, julio y agosto 2022)</t>
  </si>
  <si>
    <t>DIRECTA-PROC-30-2022-OEC/HDAC-PASCO-1</t>
  </si>
  <si>
    <t>CONTRATACION DEL SERVICIO DE LIMPIEZA, DESINFECCION DE ÁREAS, AMBIENTES Y SUPERFICIES HOSPITALARIOS A TODO COSTO PARA EL OSPITAL REGIONAL DANIEL ALCIDES CARRION - PASCO</t>
  </si>
  <si>
    <t>DIRECTA-PROC-31-2022-OEC/HDAC-PASCO-1</t>
  </si>
  <si>
    <t>CONTRATACION DE PROFESIONALES MÉDICOS ESPECIALISTAS ENTRE OTROS PROFESIONALES DE LA SALUD DEL HOSPITAL REGIONAL DANIEL ALCIDES CARRION - PASCO (JUNIO 2022)</t>
  </si>
  <si>
    <t>DIRECTA-PROC-34-2022-OEC/HDAC-PASCO-1</t>
  </si>
  <si>
    <t>CONTRATACION DE CONCESIONARIA Y/O EMPRESA PARA LA PREPARACION DE RACIONES ALIMENTARIAS (DESAYUNO, ALMUERZO Y CENA) PARA LOS PACIENTES Y PERSONAL ASISTENCIAL DEL HOSPITAL REGIONAL DANIEL ALCIDES CARRION DE LA REGION PASCO</t>
  </si>
  <si>
    <t>Concurso Publico</t>
  </si>
  <si>
    <t>CP-SM-1-2022-CS/HDAC-PASCO-1</t>
  </si>
  <si>
    <t>20607429082 - AMERICAN SUPPLY DEALERS E.I.R.L.</t>
  </si>
  <si>
    <t>CONTRATACIÓN DEL SERVICIO DE LIMPIEZA, DESINFECCIÓN DE ÁREAS, AMBIENTES Y SUPERFICIES HOSPITALARIOS A TODO COSTO PARA EL HOSPITAL REGIONAL DANIEL ALCIDES CARRION-PASCO</t>
  </si>
  <si>
    <t>CP-SM-2-2022-CS/HDAC-PASCO-1</t>
  </si>
  <si>
    <t xml:space="preserve">20608314581   SOMADA SOCIEDAD ANONIMA CERRADA  </t>
  </si>
  <si>
    <t>CONTRATACIÓN DEL SERVICIO DE SEGURIDAD Y VIGILANCIA PARA EL HOSPITAL REGIONAL DANIEL ALCIDES CARRIÓN - PASCO</t>
  </si>
  <si>
    <t>CP-SM-3-2022-CS/HDAC-PASCO-1</t>
  </si>
  <si>
    <t>20600092490 - GRUPO SECURITY ROCER S.A.C.</t>
  </si>
  <si>
    <t>SERVICIO DE DIGITALIZACION DE HISTORIAS CLINICAS DEL HOSPITAL REGIONAL DR. DANIEL ALCIDES CARRION</t>
  </si>
  <si>
    <t>CP-SM-5-2022-CS/HDAC-PASCO-1</t>
  </si>
  <si>
    <t xml:space="preserve">20607030295   COMPANY SECURE CRONOS SOCIEDAD ANÓNIMA CERRADA                                                                                                        </t>
  </si>
  <si>
    <t>CONTRATACIÓN DE SERVICIO DE INTERNET PARA EL HOSPITAL DANIEL ALCIDES CARRION</t>
  </si>
  <si>
    <t>Adjudicacion Simplificada</t>
  </si>
  <si>
    <t>AS-SM-1-2022-OEC/HDAC-PASCO-1</t>
  </si>
  <si>
    <t>SERVICIO DE DISPOSICION FINAL DE RESIDUOS SOLIDOS (RECOJO, TRANSPORTE, TRATAMIENTO) PARA EL HOSPITAL DANIEL ALCIDES CARRION.</t>
  </si>
  <si>
    <t>AS-SM-2-2022-OEC/HDAC-PASCO-1</t>
  </si>
  <si>
    <t>ADQUISICIÓN DE UN EQUIPO DE AFÉRESIS PARA EL HOSPITAL DANIEL ALCIDES CARRION</t>
  </si>
  <si>
    <t>AS-SM-3-2022-OEC/HDAC-PASCO-1</t>
  </si>
  <si>
    <t>ADQUISICION DE UN ANALIZADOR BIOQUIMICO AUTOMATIZADO PARA EL HOSPITAL DANIEL ALCIDES ACRRION</t>
  </si>
  <si>
    <t>AS-SM-4-2022-OEC/HDAC-PASCO-1</t>
  </si>
  <si>
    <t>ADQUISICION DE ANALIZADOR DE GASES - OXIGENO PARA EL HOSPITAL REGIONAL DANIEL ALCIDES CARRION</t>
  </si>
  <si>
    <t>AS-SM-6-2022-OEC/HDAC-PASCO-1</t>
  </si>
  <si>
    <t>ADQUISICIÓN DE GUANTE DE LATEX PARA EXAMENES EMPOLVADOS DESCARTABLE TALLA M PARA EL HOSPITAL REGIONAL DANIEL ALCIDES CARRION</t>
  </si>
  <si>
    <t>AS-SM-7-2022-OEC/HDAC-PASCO-1</t>
  </si>
  <si>
    <t>CONTRATACION DE SERVICIO MANTENIMIENTO PREVENTIVO DEL SISTEMA DEL TANQUE CRIOGENICO DEL HOSPITAL REGIONAL DANIEL ALCIDES CARRION DE PASCO</t>
  </si>
  <si>
    <t>AS-SM-8-2022-OEC/HDAC-PASCO-1</t>
  </si>
  <si>
    <t>ADQUISICION E INSTALACIÓN  DE ESTANTERIAS MOVILES PARA LA MEJOR ADMINISTRACION DE LAS HISTORIAS CLINICAS DEL HOSPITAL REGIONAL DR. DANIEL ALCIDES CARRION</t>
  </si>
  <si>
    <t>AS-SM-9-2022-OEC/HDAC-PASCO-1</t>
  </si>
  <si>
    <t>AS-SM-10-2022-CS/HDAC-PASCO-1</t>
  </si>
  <si>
    <t>CONTRATACION DEL SERVICIO DE MANTENIMIENTO EPSECIALIADO DE LOS ESTERILIZADORES DE VAPOR Y SUS COMPONENTES PERIFERICOS DEL SERVICIO CENTRAL DE ESTERILIZACION DEL HOSPITAL DANIEL ALCIDES CARRION DE PASCO</t>
  </si>
  <si>
    <t>AS-SM-11-2022-OEC/HDAC-PASCO-1</t>
  </si>
  <si>
    <t>ADQUISICION DE UNIFORMES PARA EL PERSONAL ADMINISTRATIVO Y ASISTENCIAL DEL HOSPITAL REGIONAL DANIEL ALCIDES CARRION - PASCO</t>
  </si>
  <si>
    <t>AS-SM-12-2022-OEC/HDAC-PASCO-1</t>
  </si>
  <si>
    <t>ADQUISICION DE INSTRUMENTOS Y/O ACCESORIOS PARA EL SERVICIO DE CIRUGIA GENERAL ¿ AREA DE LAPAROSCOPIA PARA LA ATENCIÓN DE PACIENTES CON DIAGNOSTICO QUIRURGICO DEL HOSPITAL DANIEL ALCIDES CARRIÓN - PASCO</t>
  </si>
  <si>
    <t>AS-SM-13-2022-OEC/HDAC-PASCO-1</t>
  </si>
  <si>
    <t>SERVICIO DE MANTENIMIENTO CORRECTIVO INMEDIATO DE DOS CALDEROS 80BHP DEL HOSPITAL REGIONAL DANIEL ALCIDES CARRIO</t>
  </si>
  <si>
    <t>AS-SM-14-2022-OEC/HDAC-PASCO-1</t>
  </si>
  <si>
    <t>CONTRATACIÓN PARA PRESTAR SERVICIOS DE MÉDICO CIRUJANO CON ESPECIALIDAD EN ANESTESIOLOGIA PARA EL ÁREA EL SERVICIO DE CENTRO QUIRURGICO DEL HOSPITAL REGIONAL DR. DANIEL ALCIDES CARRIÓN GARCÍA DE PASCO</t>
  </si>
  <si>
    <t>AS-SM-15-2022-OEC/HDAC-PASCO-1</t>
  </si>
  <si>
    <t>CONTRATACIÓN PARA PRESTAR SERVICIOS DE LICENCIADOS EN ENFERMERIA CON ESPECIALIDAD EN EMERGENCIA PARA EL SERVICIO DE ENFERMERIA PARA EL HOSPITAL REGIONAL DANIEL ALCIDES CARRIÓN GARCÍA DE PASCO</t>
  </si>
  <si>
    <t>AS-SM-16-2022-OEC/HDAC-PASCO-1</t>
  </si>
  <si>
    <t xml:space="preserve">DESIERTO </t>
  </si>
  <si>
    <t>CONTRATACIÓN PARA PRESTAR SERVICIOS DE MÉDICO CIRUJANO CON ESPECIALIDAD EN NEUMOLOGIA PARA EL SERVICIO DE MEDICINA DEL HOSPITAL REGIONAL DR. DANIEL ALCIDES CARRIÓN GARCÍA DE PASCO</t>
  </si>
  <si>
    <t>AS-SM-17-2022-OEC/HDAC-PASCO-1</t>
  </si>
  <si>
    <t>CONTRATACIÓN PARA PRESTAR SERVICIOS DE MÉDICO CIRUJANO CON ESPECIALIDAD EN UNIDAD DE CUIDADOS INTENSIVOS E INTERMEDIOS PARA EL ÁREA EL SERVICIO DE UCIN DEL HOSPITAL REGIONAL DR. DANIEL ALCIDES CARRIÓN GARCÍA DE PASCO</t>
  </si>
  <si>
    <t>AS-SM-18-2022-OEC/HDAC-PASCO-1</t>
  </si>
  <si>
    <t>CONTRATACIÓN PARA PRESTAR SERVICIOS DE MÉDICO CIRUJANO CON ESPECIALIDAD EN CIRUGIA GENERAL PARA EL ÁREA EL SERVICIO DE CIRUGIA DEL HOSPITAL REGIONAL DR. DANIEL ALCIDES CARRIÓN GARCÍA DE PASCO</t>
  </si>
  <si>
    <t>AS-SM-19-2022-OEC/HDAC-PASCO-1</t>
  </si>
  <si>
    <t>CONTRATACIÓN PARA PRESTAR SERVICIOS DE LICENCIADOS EN ENFERMERIA CON ESPECIALIDAD EN NEONATOLOGÍA PARA EL SERVICIO DE ENFERMERIA PARA EL HOSPITAL REGIONAL DANIEL ALCIDES CARRIÓN GARCÍA DE PASCO</t>
  </si>
  <si>
    <t>AS-SM-20-2022-OEC/HDAC-PASCO-1</t>
  </si>
  <si>
    <t>CONTRATACIÓN PARA PRESTAR SERVICIOS DE MÉDICO CIRUJANO CON ESPECIALIDAD EN TRAUMATOLOGÍA Y ORTOPEDIA PARA EL SERVICIO DE TRAUMATOLOGÍA DEL HOSPITAL REGIONAL DR. DANIEL ALCIDES CARRIÓN GARCÍA DE PASCO</t>
  </si>
  <si>
    <t>AS-SM-21-2022-OEC/HDAC-PASCO-1</t>
  </si>
  <si>
    <t>CONTRATACIÓN PARA PRESTAR SERVICIOS DE MÉDICO CIRUJANO CON EXPERIENCIA MAYOR A 1 AÑO EN PEDIATRIA PARA EL SERVICIO DE PEDIATRIA DEL HOSPITAL REGIONAL DANIEL ALCIDES CARRIÓN GARCÍA DE PASCO</t>
  </si>
  <si>
    <t>AS-SM-22-2022-OEC/HDAC-PASCO-1</t>
  </si>
  <si>
    <t>CONTRATACIÓN PARA PRESTAR SERVICIOS DE MÉDICO CIRUJANO CON ESPECIALIDAD EN GASTROENTEROLOGO PARA EL SERVICIO DE MEDICINA DEL HOSPITAL REGIONAL DR. DANIEL ALCIDES CARRIÓN GARCÍA DE PASCO</t>
  </si>
  <si>
    <t>AS-SM-23-2022-OEC/HDAC-PASCO-1</t>
  </si>
  <si>
    <t>CONTRATACIÓN PARA PRESTAR SERVICIOS DE TÉCNICOS DE LABORATORIO PARA EL AREA DE LABORATORIO CLINICO Y BANCO DE SANGRE PARA EL HOSPITAL REGIONAL DANIEL ALCIDES CARRIÓN GARCÍA DE PASCO</t>
  </si>
  <si>
    <t>AS-SM-24-2022-OEC/HDAC-PASCO-1</t>
  </si>
  <si>
    <t>PRESTAR SERVICIOS DE MÉDICO CIRUJANO CON ESPECIALIDAD EN GINECO OBSTETRICIA Y/O CULMINADO EL RESIDENTADO EN GINECO OBSTETRICIA PARA EL SERVICIO DE GINECO OBSTETRICIA PARA EL HOSPITAL REGIONAL DANIEL ALCIDES CARRIÓN GARCÍA DE PASCO</t>
  </si>
  <si>
    <t>AS-SM-25-2022-OEC/HDAC-PASCO-1</t>
  </si>
  <si>
    <t>CONTRATACIÓN PARA PRESTAR SERVICIOS DE MÉDICO CIRUJANO CON ESPECIALIDAD EN RADIOLOGÍA PARA EL ÁREA DIAGNÓSTICO POR IMÁGENES EN EL SERVICIO DE IMAGENOLOGÍA DEL HOSPITAL REGIONAL DR. DANIEL ALCIDES CARRIÓN GARCÍA DE PASCO</t>
  </si>
  <si>
    <t>AS-SM-26-2022-OEC/HDAC-PASCO-1</t>
  </si>
  <si>
    <t>CONTRATACIÓN PARA PRESTAR SERVICIOS DE MÉDICO CIRUJANO CON ESPECIALIDAD EN MEDICINA INTERNA PARA EL SERVICIO DE MEDICINA DEL HOSPITAL REGIONAL DR. DANIEL ALCIDES CARRIÓN GARCÍA DE PASCO</t>
  </si>
  <si>
    <t>AS-SM-27-2022-OEC/HDAC-PASCO-1</t>
  </si>
  <si>
    <t>CONTRATACIÓN PARA PRESTAR SERVICIOS DE MÉDICO CIRUJANO CON ESPECIALIDAD EN PEDIATRIA PARA EL SERVICIO DE PEDIATRIA DEL HOSPITAL REGIONAL DANIEL ALCIDES CARRIÓN GARCÍA DE PASCO</t>
  </si>
  <si>
    <t>AS-SM-28-2022-OEC/HDAC-PASCO-1</t>
  </si>
  <si>
    <t>SERVICIO DE MANTENIMIENTO ESPECIALIZADO DE LOS VENTILADORES MECANICOS DE LOS DIFERENTES SERVICIOS DEL HOSPITAL DANIEL ALCIDES CARRION DE PASCO</t>
  </si>
  <si>
    <t>AS-SM-29-2022-OEC/HDAC-PASCO-1</t>
  </si>
  <si>
    <t xml:space="preserve">EN FASE DE PROCESO </t>
  </si>
  <si>
    <t>MANTENIMIENTO DE TABLEROS EMPOTRADOS ESTABILIZADOS Y UPS DENTRO DE LAS INSTALACIONES DEL HDAC - PASCO (INCLUYEN INTERRUPTORES TERMICOS Y DIFERENCIALES)</t>
  </si>
  <si>
    <t>AS-SM-30-2022-OEC/HDAC-PASCO-1</t>
  </si>
  <si>
    <t>ADQUISICION DE BOMBA DE INFUSION DE DOBLE CANAL PARA EL HOSPITAL REGIONAL DANIEL ALCIDES CARRION</t>
  </si>
  <si>
    <t>AS-SM-31-2022-OEC/HDAC-PASCO-1</t>
  </si>
  <si>
    <t>ADQUISICION DE OXIMETRO DE PULSOS NEONATAL PARA EL HOSPITAL REGIONAL DANIEL ALCIDES CARRION</t>
  </si>
  <si>
    <t>AS-SM-32-2022-OEC/HDAC-PASCO-1</t>
  </si>
  <si>
    <t>ADQUISICIÓN DE INCUBADORA DE TRANSPORTE PARA EL SERVICIO DE NEONATOLOGIA DEL HOSPITAL REGIONAL DANIEL ALCIDES CARRION</t>
  </si>
  <si>
    <t>AS-SM-33-2022-OEC/HDAC-PASCO-1</t>
  </si>
  <si>
    <t xml:space="preserve">CONTRATACION DE SERVICIO DE BIOLOGOS, TECNOLOGOS MEDICOS Y PSICOLOGOS PROFESIONALES DE LA SALUD                                                                                                                                      </t>
  </si>
  <si>
    <t>OS N°002</t>
  </si>
  <si>
    <t>20603022344   ARIZONA CORPORACION ESPECIALIZADA SOCIEDAD ANONIMA CERRADA</t>
  </si>
  <si>
    <t>POR SERVICIO DE ENERGIA ELECTRICA  SEDE CENTRAL  DEL HOSPITAL DANIEL ALCIDES CARRION - PASCO</t>
  </si>
  <si>
    <t>OS N°003</t>
  </si>
  <si>
    <t>20129646099   ELECTROCENTRO S.A.</t>
  </si>
  <si>
    <t xml:space="preserve">POR CONSUMO DEL SERVICIO DE ENERGIA ELECTRICA DEL HOSPITAL DE CONTINGENCIA DEL HDAC. </t>
  </si>
  <si>
    <t>OS N°004</t>
  </si>
  <si>
    <t xml:space="preserve">CONTRATACIÓN DE UN ABOGADO PARA UNIDAD DE ASESORÍA LEGAL DEL HOSPITAL DANIEL ALCIDES CARRIÓN DU </t>
  </si>
  <si>
    <t>OS N°007</t>
  </si>
  <si>
    <t>10201139720   HUAMAN REYES MOISES ANGEL</t>
  </si>
  <si>
    <t xml:space="preserve">CONTRATACIÓN DE UN ASESOR LEGAL PARA EL HOSPITAL DANIEL ALCIDES CARRIÓN.                                                                                                                                                             </t>
  </si>
  <si>
    <t>OS N°008</t>
  </si>
  <si>
    <t>10040154669   LLANTOY MEZA JOSE LUIS</t>
  </si>
  <si>
    <t xml:space="preserve">REQUERIMIENTO DE UN MEDICO CIRUJANO CON ESPECIALIDAD EN CIRUGIA EN EL AREA DE CIRUGIA DEL HOSPI </t>
  </si>
  <si>
    <t>OS N°086</t>
  </si>
  <si>
    <t xml:space="preserve">15608352292   QUISPE BLANCO MARCOS RAFAEL </t>
  </si>
  <si>
    <t>Contratacion de servicios de Medico Auditor para la Unidad de Seguros.</t>
  </si>
  <si>
    <t>OS N°035</t>
  </si>
  <si>
    <t>10451380121   GÜERE CHUQUILLANQUI ROSA JACQUELINE</t>
  </si>
  <si>
    <t>Contratacion de servicios de Medico Auditor para la Unidad de Seguros</t>
  </si>
  <si>
    <t>OS N°043</t>
  </si>
  <si>
    <t>10421289056   FLORES NAJERA HUGO ALEJANDRO</t>
  </si>
  <si>
    <t xml:space="preserve">REQUERIMIENTO DE GLP POR DESABASTECIMIENTO PARA EL HOSPITAL DANIEL ALCIDES CARRION.SEGUN REQUE </t>
  </si>
  <si>
    <t>OC N°003</t>
  </si>
  <si>
    <t>10040203139   TORRES SALCEDO JUAN DE LA CRUZ</t>
  </si>
  <si>
    <t>SERVICIO DE RECOLECCION, TRANSPORTE EXTERNO Y DISPOSICION FINAL DE RESIDUOS SOLIDOS CORRESPONDI</t>
  </si>
  <si>
    <t>OS N°026</t>
  </si>
  <si>
    <t>20603535767   CORPORACION LOGISTICA Y AMBIENTAL SOCIEDAD ANONIMA CERRADA - CORLAM S.A.C.</t>
  </si>
  <si>
    <t xml:space="preserve">REQUERIMIENTO DE UN MEDICO CIRUJANO CON ESPECIALIDAD EN CIRUGIA EN EL AREA DE CIRUGIA DEL HDAC. </t>
  </si>
  <si>
    <t>OS N°056</t>
  </si>
  <si>
    <t>10419561547   YUPAYCCANA QUISPE CARLOS</t>
  </si>
  <si>
    <t xml:space="preserve"> PLIEGO                     :   456    GOBIERNO REGIONAL PASCO</t>
  </si>
  <si>
    <t>UNID. EJEC.</t>
  </si>
  <si>
    <t xml:space="preserve"> 401  HOSPITAL DANIEL ALCIDES CARRION PASCO</t>
  </si>
  <si>
    <t>ASISTENCIAL Y ADMINISTRATIVO</t>
  </si>
  <si>
    <t>RECURSOS DIRECTAMENTE RECAUDADOS</t>
  </si>
  <si>
    <t xml:space="preserve">RECURSOS OFICIALES </t>
  </si>
  <si>
    <t>Soles</t>
  </si>
  <si>
    <t xml:space="preserve">501013021	</t>
  </si>
  <si>
    <t>19R20TR</t>
  </si>
  <si>
    <t>soles</t>
  </si>
  <si>
    <t>NO SE CUENTA</t>
  </si>
  <si>
    <t>SALUD AIS UTES OXAPAMPA</t>
  </si>
  <si>
    <t>00-470-012749</t>
  </si>
  <si>
    <t>01/01/2005</t>
  </si>
  <si>
    <t>SOL</t>
  </si>
  <si>
    <t>08/02/2013</t>
  </si>
  <si>
    <t>22/02/2021</t>
  </si>
  <si>
    <t>19/06/2020</t>
  </si>
  <si>
    <t>15/02/2017</t>
  </si>
  <si>
    <t>28/08/2015</t>
  </si>
  <si>
    <t>28/06/2021</t>
  </si>
  <si>
    <t>402-891: REGION PASCO-SALUD UTES OXAPAMPA</t>
  </si>
  <si>
    <t>UTES OXAPAMPA</t>
  </si>
  <si>
    <t xml:space="preserve">RECURSOS ORDINARIOS </t>
  </si>
  <si>
    <t>ASISTENCIAL</t>
  </si>
  <si>
    <t>73247132</t>
  </si>
  <si>
    <t>ACEVEDO MEDINA CRISTOBAL</t>
  </si>
  <si>
    <t>TECNICO EN ENFERMERIA</t>
  </si>
  <si>
    <t>TITULO</t>
  </si>
  <si>
    <t xml:space="preserve">TECNICO </t>
  </si>
  <si>
    <t>75529742</t>
  </si>
  <si>
    <t>ACHO DE LA CRUZ YORCINA ESPERANZA</t>
  </si>
  <si>
    <t>ADMINISTRATIVO</t>
  </si>
  <si>
    <t>22759430</t>
  </si>
  <si>
    <t>ACUÑA GOMEZ MOISES</t>
  </si>
  <si>
    <t>DIRECTOR EJECUTIVO</t>
  </si>
  <si>
    <t>PROFESIONAL</t>
  </si>
  <si>
    <t>71319818</t>
  </si>
  <si>
    <t>ACUÑA TRINIDAD KARINA</t>
  </si>
  <si>
    <t>ENFERMERA(O)</t>
  </si>
  <si>
    <t>46971591</t>
  </si>
  <si>
    <t>ADAMA CRISTOBAL SHIRLAIN KARLA</t>
  </si>
  <si>
    <t>SECRETARIA</t>
  </si>
  <si>
    <t>45213114</t>
  </si>
  <si>
    <t>ADAMA HUAMAN JHONY DANIEL</t>
  </si>
  <si>
    <t>44676681</t>
  </si>
  <si>
    <t>AEDO VILLAGARAY ADRIEL RUBEN</t>
  </si>
  <si>
    <t>QUIMICO FARMACEUTICO</t>
  </si>
  <si>
    <t>41746101</t>
  </si>
  <si>
    <t>AEDO VILLAGARAY HAHYR ALAIN</t>
  </si>
  <si>
    <t>PROFESIONAL ADMINISTRATIVO</t>
  </si>
  <si>
    <t>74746276</t>
  </si>
  <si>
    <t>AGREDA TIRADO ALEXA FERNANDA</t>
  </si>
  <si>
    <t>MEDICO</t>
  </si>
  <si>
    <t>71243472</t>
  </si>
  <si>
    <t>AGUIRRE GALARRETA HUGO RAFAEL</t>
  </si>
  <si>
    <t>73383650</t>
  </si>
  <si>
    <t>AIRA BALDEON ROSSANA MILAGROS</t>
  </si>
  <si>
    <t>OBSTETRA</t>
  </si>
  <si>
    <t>74367726</t>
  </si>
  <si>
    <t>ALANIA AQUINO ARELY VIVIANA</t>
  </si>
  <si>
    <t>AUXILIAR ADMINISTRATIVO</t>
  </si>
  <si>
    <t>CAPACITACION</t>
  </si>
  <si>
    <t>44431813</t>
  </si>
  <si>
    <t>ALANIA HUAYNATE JEANET MARIBEL</t>
  </si>
  <si>
    <t>DIGITADOR(A)</t>
  </si>
  <si>
    <t>45348855</t>
  </si>
  <si>
    <t>ALANIA OREZANO ALI AIMEE</t>
  </si>
  <si>
    <t>74359343</t>
  </si>
  <si>
    <t>ALANIA RETES LUZMILA</t>
  </si>
  <si>
    <t>72441368</t>
  </si>
  <si>
    <t>ALANIA VILLANUEVA CESIA KAREN</t>
  </si>
  <si>
    <t>44786371</t>
  </si>
  <si>
    <t>ALARCON FLORES LADY ROSIO</t>
  </si>
  <si>
    <t>43945398</t>
  </si>
  <si>
    <t>ALAS RICHLE ABBUL HASSAN</t>
  </si>
  <si>
    <t>PILOTO DE AMBULANCIA</t>
  </si>
  <si>
    <t>04342023</t>
  </si>
  <si>
    <t>ALDABA NIEVES MARIBEL NOEMI</t>
  </si>
  <si>
    <t>40326450</t>
  </si>
  <si>
    <t>ALEGRE BAUMANN MELINDA ROSSI</t>
  </si>
  <si>
    <t>10760763</t>
  </si>
  <si>
    <t>ALEJOS TRUJILLO WILBER MARINO</t>
  </si>
  <si>
    <t>71447412</t>
  </si>
  <si>
    <t>ALMEYDA RIOJA PIERRE ALEXANDER DE JESUS</t>
  </si>
  <si>
    <t>BIOLOGO(A)</t>
  </si>
  <si>
    <t>22513017</t>
  </si>
  <si>
    <t>ALVARADO ROJAS MERCEDES</t>
  </si>
  <si>
    <t>72619649</t>
  </si>
  <si>
    <t>ALVAREZ ALVINO ADID ANN</t>
  </si>
  <si>
    <t>43677069</t>
  </si>
  <si>
    <t>ALVAREZ ARRIETA VIOLETA AIDE</t>
  </si>
  <si>
    <t>04341774</t>
  </si>
  <si>
    <t>ALVAREZ NEYRA ISABEL</t>
  </si>
  <si>
    <t>47339586</t>
  </si>
  <si>
    <t>ALZAMORA GARCIA LUZ BENITA</t>
  </si>
  <si>
    <t>TECNICO/A ADMINISTRATIVO/A</t>
  </si>
  <si>
    <t>72241135</t>
  </si>
  <si>
    <t>APAZA ESTRADA VIANEY ARELY</t>
  </si>
  <si>
    <t>41674150</t>
  </si>
  <si>
    <t>APAZA MEDRANO VANESSA GRIPS</t>
  </si>
  <si>
    <t>74035123</t>
  </si>
  <si>
    <t>APONTE ARENAS RENZO ARNOLD</t>
  </si>
  <si>
    <t>45492234</t>
  </si>
  <si>
    <t>AQUINO CHIPANA PAVEL IVAN</t>
  </si>
  <si>
    <t>MEDICO PEDIATRA</t>
  </si>
  <si>
    <t>47248053</t>
  </si>
  <si>
    <t>AQUISE CALLOAPAZA RENZO ANDRES</t>
  </si>
  <si>
    <t>43696567</t>
  </si>
  <si>
    <t>ARANDA CORDOVA BELINDA</t>
  </si>
  <si>
    <t>76275992</t>
  </si>
  <si>
    <t>ARANGUREN SAAVEDRA ALINSON DAYSI</t>
  </si>
  <si>
    <t>TECNOLOGO MED-ESPEC.RADIOLOGIA</t>
  </si>
  <si>
    <t>04340964</t>
  </si>
  <si>
    <t>ARGANDOÑA GALARZA VICTOR RAUL</t>
  </si>
  <si>
    <t>43709204</t>
  </si>
  <si>
    <t>ARIAS CAYETANO JORGE BRUNO</t>
  </si>
  <si>
    <t>70393979</t>
  </si>
  <si>
    <t>ARIAS ROJAS DANYTZA VICTORIA</t>
  </si>
  <si>
    <t>04307140</t>
  </si>
  <si>
    <t>ARRIETA DELGADO FREDY</t>
  </si>
  <si>
    <t>73524919</t>
  </si>
  <si>
    <t>ARZAPALO TERREL PAMELA CINTYA</t>
  </si>
  <si>
    <t>42524451</t>
  </si>
  <si>
    <t>ASTUYAURI DE LA CRUZ LADY ROCIO</t>
  </si>
  <si>
    <t>70804665</t>
  </si>
  <si>
    <t>AYALA PANDURO LIZETH KATHERINE</t>
  </si>
  <si>
    <t>46486578</t>
  </si>
  <si>
    <t>AYALA YUNCAR NOHEMI ESTHER</t>
  </si>
  <si>
    <t>41746553</t>
  </si>
  <si>
    <t>AYLAS ARROYO DANNY CRISTIAN</t>
  </si>
  <si>
    <t>MEDICO ANESTESIOLOGO</t>
  </si>
  <si>
    <t>46964064</t>
  </si>
  <si>
    <t>AYUQUE OSORES ELENA ELIZABETH</t>
  </si>
  <si>
    <t>71460569</t>
  </si>
  <si>
    <t>AZABAMBA GOMEZ KATHIA STEPANNY</t>
  </si>
  <si>
    <t>44423679</t>
  </si>
  <si>
    <t>BALLESTEROS SCHULER KIMBERLYN JOHANNY</t>
  </si>
  <si>
    <t>TECNICO EN LABORATORIO</t>
  </si>
  <si>
    <t>44316610</t>
  </si>
  <si>
    <t>BALMACEDA NAVARRO AKIAN LUIS</t>
  </si>
  <si>
    <t>44322573</t>
  </si>
  <si>
    <t>BANEO VASQUEZ PETTER JOHN</t>
  </si>
  <si>
    <t>75425105</t>
  </si>
  <si>
    <t>BAQUEDANO CARMONA GRETTEL NICOLE</t>
  </si>
  <si>
    <t>45256467</t>
  </si>
  <si>
    <t>BARDALES AGUERO JORGE ALBERTO</t>
  </si>
  <si>
    <t>NUTRICIONISTA</t>
  </si>
  <si>
    <t>46334368</t>
  </si>
  <si>
    <t>BARDALES AGUERO JUAN CARLOS</t>
  </si>
  <si>
    <t>TRABAJADORA SOCIAL</t>
  </si>
  <si>
    <t>44235540</t>
  </si>
  <si>
    <t>BARRERA GARAY MARLITT CORINA</t>
  </si>
  <si>
    <t>70185718</t>
  </si>
  <si>
    <t>BARRETO YANTAS GERALDINE DELIA</t>
  </si>
  <si>
    <t>48153797</t>
  </si>
  <si>
    <t>BAUTISTA OLARTE JUAN MANUEL</t>
  </si>
  <si>
    <t>VIGILANTE</t>
  </si>
  <si>
    <t>44966631</t>
  </si>
  <si>
    <t>BAUTISTA ORTIZ ROLY ROLANDO</t>
  </si>
  <si>
    <t>44129550</t>
  </si>
  <si>
    <t>BECERRA FLORES RENZO PAVEL</t>
  </si>
  <si>
    <t>INGENIERO ELECTRONICO</t>
  </si>
  <si>
    <t>42498177</t>
  </si>
  <si>
    <t>BENITES GONZALES DIANA ROSS BRIGGITH</t>
  </si>
  <si>
    <t>44755545</t>
  </si>
  <si>
    <t>BENITEZ BENITEZ ANDREA LIZ</t>
  </si>
  <si>
    <t>07635301</t>
  </si>
  <si>
    <t>BERNARDO ECHEVARRIA GRICELDA ROSALIA</t>
  </si>
  <si>
    <t>44467004</t>
  </si>
  <si>
    <t>BERNUY RAMOS ZELMIRA</t>
  </si>
  <si>
    <t>44393009</t>
  </si>
  <si>
    <t>BERROSPI BECERRA BRANDON MANUEL</t>
  </si>
  <si>
    <t>06177655</t>
  </si>
  <si>
    <t>BORJA MENA ROBERTO</t>
  </si>
  <si>
    <t>MEDICO INTERNISTA</t>
  </si>
  <si>
    <t>46307388</t>
  </si>
  <si>
    <t>BRAVO DURAN JAIME ALBERTO</t>
  </si>
  <si>
    <t>45851479</t>
  </si>
  <si>
    <t>BUITRON CAIRO SANDY ROSLYN</t>
  </si>
  <si>
    <t>43515380</t>
  </si>
  <si>
    <t>BURGA ARISA KARINA</t>
  </si>
  <si>
    <t>46101568</t>
  </si>
  <si>
    <t>BURGOS HIDALGO KATHERYN DENYS</t>
  </si>
  <si>
    <t>PSICOLOGO(A)</t>
  </si>
  <si>
    <t>71275911</t>
  </si>
  <si>
    <t>CABUDIBO TAYPE ESTEFANI</t>
  </si>
  <si>
    <t>70237951</t>
  </si>
  <si>
    <t>CAHUANA VELASQUEZ ROSELY HAYME</t>
  </si>
  <si>
    <t>71019036</t>
  </si>
  <si>
    <t>CAJAHUAMAN PRADO RUBEN ROGELIO</t>
  </si>
  <si>
    <t>MEDICO ESP. GINECOLOGIA Y OBST</t>
  </si>
  <si>
    <t>46028352</t>
  </si>
  <si>
    <t>CAJALEON RAMIREZ GISELA IRMA</t>
  </si>
  <si>
    <t>70867872</t>
  </si>
  <si>
    <t>CALDERON AGUILAR CINDY MELISSA</t>
  </si>
  <si>
    <t>42411363</t>
  </si>
  <si>
    <t>CALDERON ESPINOZA LOURDES ELIZABETH</t>
  </si>
  <si>
    <t>42775965</t>
  </si>
  <si>
    <t>CALDERON VIDAL DENIS EFREN</t>
  </si>
  <si>
    <t>45376473</t>
  </si>
  <si>
    <t>CALIXTO PUELLES SOFONIAS</t>
  </si>
  <si>
    <t>72076028</t>
  </si>
  <si>
    <t>CALLUPE ARZAPALO AMANDA SEGUNDINA</t>
  </si>
  <si>
    <t>46258646</t>
  </si>
  <si>
    <t>CALLUPE LLANA BETZABE MARGOTH</t>
  </si>
  <si>
    <t>48188992</t>
  </si>
  <si>
    <t>CANCHAN HUARACA ANDY BRAYAN</t>
  </si>
  <si>
    <t>TECNICO EN INFORMATICA Y SISTE</t>
  </si>
  <si>
    <t>43327749</t>
  </si>
  <si>
    <t>CANO ESPINOZA MARIA DEL CARMEN</t>
  </si>
  <si>
    <t>48195119</t>
  </si>
  <si>
    <t>CANTALICIO HURTADO JOSEFINA MARIA</t>
  </si>
  <si>
    <t>04340957</t>
  </si>
  <si>
    <t>CARBAJAL NANO WALTER</t>
  </si>
  <si>
    <t>CHOFER</t>
  </si>
  <si>
    <t>44080769</t>
  </si>
  <si>
    <t>CARBAJAL NAPA WILMER FAVIAN</t>
  </si>
  <si>
    <t>46895865</t>
  </si>
  <si>
    <t>CARDENAS RODRIGUEZ JUAN IGNACIO</t>
  </si>
  <si>
    <t>47561823</t>
  </si>
  <si>
    <t>CARDENAS TORRES SHARON DEL ROSARIO</t>
  </si>
  <si>
    <t>71057312</t>
  </si>
  <si>
    <t>CARHUA DURAN MILEY SHERLY</t>
  </si>
  <si>
    <t>44123905</t>
  </si>
  <si>
    <t>CARHUAMACA LINO TEOFILO JUAN</t>
  </si>
  <si>
    <t>71597810</t>
  </si>
  <si>
    <t>CARO RIVERA ESTEPHANY GABRIELA</t>
  </si>
  <si>
    <t>76131023</t>
  </si>
  <si>
    <t>CARRANZA AGUIRRE GERALD ENRIQUE</t>
  </si>
  <si>
    <t>44892298</t>
  </si>
  <si>
    <t>CARRANZA OROSCO MARIBEL</t>
  </si>
  <si>
    <t>42312811</t>
  </si>
  <si>
    <t>CARRERA ALEGRE CARLOS ROBERTO</t>
  </si>
  <si>
    <t>40108827</t>
  </si>
  <si>
    <t>CARRERA HUAMAN DEVORA PILAR</t>
  </si>
  <si>
    <t>46209932</t>
  </si>
  <si>
    <t>CASIMIRO ARIAS SABINA</t>
  </si>
  <si>
    <t>46911514</t>
  </si>
  <si>
    <t>CASIMIRO LOPEZ YANINA</t>
  </si>
  <si>
    <t>71072184</t>
  </si>
  <si>
    <t>CASIMIRO PANIAGUA MARIELA JANET</t>
  </si>
  <si>
    <t>71545276</t>
  </si>
  <si>
    <t>CASTAÑEDA VARGAS ERNESTO ANTONIO</t>
  </si>
  <si>
    <t>43509753</t>
  </si>
  <si>
    <t>CASTILLEJOS ROJAS AUGUSTO SAMUEL</t>
  </si>
  <si>
    <t>71066465</t>
  </si>
  <si>
    <t>CASTRO HUAROC JESTIN WILLIAMS</t>
  </si>
  <si>
    <t>43126780</t>
  </si>
  <si>
    <t>CASTRO MENDOZA IVAN ROY</t>
  </si>
  <si>
    <t>04322431</t>
  </si>
  <si>
    <t>CCOICCA DELGADO EDEIN ALCIDES</t>
  </si>
  <si>
    <t>43986446</t>
  </si>
  <si>
    <t>CERNA MACHACA JENNY ANDREA</t>
  </si>
  <si>
    <t>76238528</t>
  </si>
  <si>
    <t>CHACON DEL AGUILA LINDA VANESSA</t>
  </si>
  <si>
    <t>TECNICO EN COMPUTACION</t>
  </si>
  <si>
    <t>04340928</t>
  </si>
  <si>
    <t>CHAGUA CARRERA NURIA JEANETTE</t>
  </si>
  <si>
    <t>04072663</t>
  </si>
  <si>
    <t>CHAMORRO AMPUDIA JHON</t>
  </si>
  <si>
    <t>71690535</t>
  </si>
  <si>
    <t>CHAMORRO DE LA CRUZ FLOR DE MARIA</t>
  </si>
  <si>
    <t>43739031</t>
  </si>
  <si>
    <t>CHAMORRO LUNA MAGALY CELIA</t>
  </si>
  <si>
    <t>42403123</t>
  </si>
  <si>
    <t>CHANGANA ARROYO ARTURO MARTIN</t>
  </si>
  <si>
    <t>MEDICO PSIQUIATRA</t>
  </si>
  <si>
    <t>46636545</t>
  </si>
  <si>
    <t>CHANGANO OLIVARES ANTHONY ROGER FERNANDO</t>
  </si>
  <si>
    <t>62471625</t>
  </si>
  <si>
    <t>CHAPARRO LARA ANDERSON JONATHAN</t>
  </si>
  <si>
    <t>71095461</t>
  </si>
  <si>
    <t>CHAVEZ ESTRELLA DAISY EDITH</t>
  </si>
  <si>
    <t>70083601</t>
  </si>
  <si>
    <t>CHAVEZ SALAZAR SILVANA DE LOS ANGELES</t>
  </si>
  <si>
    <t>70496337</t>
  </si>
  <si>
    <t>CHI CHUMBE AN LY CLAUDIA</t>
  </si>
  <si>
    <t>40370268</t>
  </si>
  <si>
    <t>CHIHUANCO AMBROCIO BENIGNA TIRSA</t>
  </si>
  <si>
    <t>46709791</t>
  </si>
  <si>
    <t>CHIPANA CHAVEZ MARINO ISMAEL</t>
  </si>
  <si>
    <t>70258487</t>
  </si>
  <si>
    <t>CHIPANA PARVINA JOSELYN ELIZABETH</t>
  </si>
  <si>
    <t>74420671</t>
  </si>
  <si>
    <t>CONDOR LEDESMA ELVI</t>
  </si>
  <si>
    <t>45573833</t>
  </si>
  <si>
    <t>CONDORI BLANCO RUTH MABEL</t>
  </si>
  <si>
    <t>43962128</t>
  </si>
  <si>
    <t>CONTRERAS ESPEJO MONSERRAT ROMINA</t>
  </si>
  <si>
    <t>45559134</t>
  </si>
  <si>
    <t>CORDOVA HUAROC LIDIA VICTORIA</t>
  </si>
  <si>
    <t>43241622</t>
  </si>
  <si>
    <t>CORREA JULCARIMA ROSANA KARINA</t>
  </si>
  <si>
    <t>47517970</t>
  </si>
  <si>
    <t>CRESPO ZEVALLOS CARLOS AUGUSTO</t>
  </si>
  <si>
    <t>45624009</t>
  </si>
  <si>
    <t>CRISPIN ARMAS DARWIN WENDY</t>
  </si>
  <si>
    <t>71578086</t>
  </si>
  <si>
    <t>CRUZ CALVAY YESSENIA</t>
  </si>
  <si>
    <t>45113634</t>
  </si>
  <si>
    <t>CRUZ LUCANO DENISE NATALI</t>
  </si>
  <si>
    <t>43322307</t>
  </si>
  <si>
    <t>CRUZ PUÑIRO YANET</t>
  </si>
  <si>
    <t>02259797</t>
  </si>
  <si>
    <t>CRUZ RAMIREZ EFREN TOMAS</t>
  </si>
  <si>
    <t>74207869</t>
  </si>
  <si>
    <t>CUBA CARBAJAL MILUSKA</t>
  </si>
  <si>
    <t>41520495</t>
  </si>
  <si>
    <t>CUBA LOPEZ REDELINA</t>
  </si>
  <si>
    <t>48474429</t>
  </si>
  <si>
    <t>CUCHILLA JARA DELIA</t>
  </si>
  <si>
    <t>75211993</t>
  </si>
  <si>
    <t>CUELA MARTINEZ KAREN TATIANA</t>
  </si>
  <si>
    <t>20579769</t>
  </si>
  <si>
    <t>CUETO ALARCON TOM GERMAN</t>
  </si>
  <si>
    <t>43968460</t>
  </si>
  <si>
    <t>CUEVA JUMANGA MARTA INES</t>
  </si>
  <si>
    <t>42478269</t>
  </si>
  <si>
    <t>CUMAPA CHINCHUYA ENITH EVA</t>
  </si>
  <si>
    <t>45782695</t>
  </si>
  <si>
    <t>CUÑIVO GUIZADO YINA LORENA</t>
  </si>
  <si>
    <t>72619542</t>
  </si>
  <si>
    <t>CUSI VARGAS ODELI DEYSI</t>
  </si>
  <si>
    <t>45803607</t>
  </si>
  <si>
    <t>DAMIANO ROLDAN SILVIA LIZBETH</t>
  </si>
  <si>
    <t>40939564</t>
  </si>
  <si>
    <t>DAVILA BRAVO EDITH PAULINA</t>
  </si>
  <si>
    <t>71480972</t>
  </si>
  <si>
    <t>DE LA CRUZ LINO AMARILIS ALBA</t>
  </si>
  <si>
    <t>41659482</t>
  </si>
  <si>
    <t>DE LA TORRE SUAREZ LUZ MARLENE</t>
  </si>
  <si>
    <t>02635576</t>
  </si>
  <si>
    <t>DELGADO PEREZ CRISTIAN ANTONIO</t>
  </si>
  <si>
    <t>71116366</t>
  </si>
  <si>
    <t>DELGADO ROBERTSON MARCO ANTONIO ROLANDO</t>
  </si>
  <si>
    <t>47657940</t>
  </si>
  <si>
    <t>DIAZ AVELINO SAUL JANSSEN</t>
  </si>
  <si>
    <t>71270599</t>
  </si>
  <si>
    <t>DIAZ BALLESTEROS NORA MARCELA</t>
  </si>
  <si>
    <t>44328991</t>
  </si>
  <si>
    <t>DIAZ CALLE YULMER</t>
  </si>
  <si>
    <t>71214639</t>
  </si>
  <si>
    <t>DIAZ DIAZ DIEGO ALFREDO</t>
  </si>
  <si>
    <t>40349788</t>
  </si>
  <si>
    <t>DIAZ RAU ROCIO ANGELA</t>
  </si>
  <si>
    <t>44568612</t>
  </si>
  <si>
    <t>DIEGO ASCENCIO CARLOS ANTONIO</t>
  </si>
  <si>
    <t>73022127</t>
  </si>
  <si>
    <t>DIONISIO SALIS ELIA MARIBEL</t>
  </si>
  <si>
    <t>71303089</t>
  </si>
  <si>
    <t>DOMINGUEZ OLIVAS SHERLY ANGELICA</t>
  </si>
  <si>
    <t>71204595</t>
  </si>
  <si>
    <t>ECHEVARRIA JURADO JHONATAN ITALO</t>
  </si>
  <si>
    <t>21274052</t>
  </si>
  <si>
    <t>EGOAVIL IZQUIERDO ADOLFO RAMIRO</t>
  </si>
  <si>
    <t>PROGRAMADOR PAD</t>
  </si>
  <si>
    <t>46246925</t>
  </si>
  <si>
    <t>ENRIQUEZ FERNANDEZ JUAN RICHAR</t>
  </si>
  <si>
    <t>45860825</t>
  </si>
  <si>
    <t>ESPAÑA GUTIERREZ MELISSA REYNA</t>
  </si>
  <si>
    <t>72612412</t>
  </si>
  <si>
    <t>ESPINOZA ARENAZA MARISOL MARGOTH</t>
  </si>
  <si>
    <t>47097528</t>
  </si>
  <si>
    <t>ESPINOZA CARDENAS MARICARMEN KAROL</t>
  </si>
  <si>
    <t>80008705</t>
  </si>
  <si>
    <t>ESPINOZA OSHIKAWUA KATY YUDY</t>
  </si>
  <si>
    <t>22471168</t>
  </si>
  <si>
    <t>ESPINOZA PUENTE SUSY NORMA</t>
  </si>
  <si>
    <t>71080016</t>
  </si>
  <si>
    <t>ESPINOZA REYNOSO YOSY KATY</t>
  </si>
  <si>
    <t>09782663</t>
  </si>
  <si>
    <t>ESPINOZA ZUMAETA DORIS VERONICA</t>
  </si>
  <si>
    <t>42219084</t>
  </si>
  <si>
    <t>ESQUIVEL CISNEROS JOHN RAUL</t>
  </si>
  <si>
    <t>47766979</t>
  </si>
  <si>
    <t>ESTRADA BACA JHON ROLANDO</t>
  </si>
  <si>
    <t>76187158</t>
  </si>
  <si>
    <t>ESTRADA QUISPE MEDALID GUADALUPE</t>
  </si>
  <si>
    <t>04341628</t>
  </si>
  <si>
    <t>ESTRELLA HUAMAN JACINTA</t>
  </si>
  <si>
    <t>04320992</t>
  </si>
  <si>
    <t>ESTRELLA RODRIGUEZ YOLANDA ELITA</t>
  </si>
  <si>
    <t>70220350</t>
  </si>
  <si>
    <t>FERNANDEZ BOCANEGRA FRANCISCO JHOSIMAR</t>
  </si>
  <si>
    <t>73532058</t>
  </si>
  <si>
    <t>FERNANDEZ QUISPE ROSMERI</t>
  </si>
  <si>
    <t>48151785</t>
  </si>
  <si>
    <t>FLORES CARHUARICRA HEYDI ROCIO</t>
  </si>
  <si>
    <t>72651550</t>
  </si>
  <si>
    <t>FLORES CRUZ LEIDI VANESA</t>
  </si>
  <si>
    <t>45100883</t>
  </si>
  <si>
    <t>FLORES MARTINEZ YONY</t>
  </si>
  <si>
    <t>71318407</t>
  </si>
  <si>
    <t>FLORES PAREDES DAYANA DEL ROSARIO</t>
  </si>
  <si>
    <t>ENFERMERO/A</t>
  </si>
  <si>
    <t>42781064</t>
  </si>
  <si>
    <t>FLORES RODRIGO RAQUEL ELIZABETH</t>
  </si>
  <si>
    <t>20714245</t>
  </si>
  <si>
    <t>FLORES ROSALES ISABEL</t>
  </si>
  <si>
    <t>71413179</t>
  </si>
  <si>
    <t>FLORES TORRES CINTHIA PAMELA</t>
  </si>
  <si>
    <t>72395806</t>
  </si>
  <si>
    <t>FRANCISCO MATEO LOURDES LESLIE</t>
  </si>
  <si>
    <t>46511739</t>
  </si>
  <si>
    <t>GABRIEL SEBASTIAN WILDER</t>
  </si>
  <si>
    <t>71249791</t>
  </si>
  <si>
    <t>GALARZA RICRA HEYDY JHERALDYN</t>
  </si>
  <si>
    <t>80447036</t>
  </si>
  <si>
    <t>GALLO ALVAREZ WILDER ALEXANDER</t>
  </si>
  <si>
    <t>70221909</t>
  </si>
  <si>
    <t>GAMEZ ANTAY MARITZA MARIBEL</t>
  </si>
  <si>
    <t>72126507</t>
  </si>
  <si>
    <t>GARCIA AGUILAR DYLAN ALESSANDRO</t>
  </si>
  <si>
    <t>47330713</t>
  </si>
  <si>
    <t>GARCIA GUTIERREZ MADELEINE JULISSA</t>
  </si>
  <si>
    <t>04309585</t>
  </si>
  <si>
    <t>GARCIA HUANSI HECTOR</t>
  </si>
  <si>
    <t>43574776</t>
  </si>
  <si>
    <t>GARCIA HUARACHE GENNIFER MARLENY HAYDEE</t>
  </si>
  <si>
    <t>45354104</t>
  </si>
  <si>
    <t>GASPAR BELLUDAS RODI YANETH</t>
  </si>
  <si>
    <t>04342180</t>
  </si>
  <si>
    <t>GASTELU PERALTA HAYDEE VERONICA</t>
  </si>
  <si>
    <t>74828753</t>
  </si>
  <si>
    <t>GAVIDIA MIRANDA EDSON ALFREDO</t>
  </si>
  <si>
    <t>46847929</t>
  </si>
  <si>
    <t>GAVILAN CORTEZ JORGE LUIS FERMIN</t>
  </si>
  <si>
    <t>44146016</t>
  </si>
  <si>
    <t>GOMEZ CONDEZO LESIEVICH ALEJANDRO</t>
  </si>
  <si>
    <t>70191220</t>
  </si>
  <si>
    <t>GOMEZ FLORES KAREN HELEN</t>
  </si>
  <si>
    <t>20069766</t>
  </si>
  <si>
    <t>GOMEZ HUAMAN MARIA SENAIDA</t>
  </si>
  <si>
    <t>40670264</t>
  </si>
  <si>
    <t>GOMEZ JANAMPA MIRIAM EDITH</t>
  </si>
  <si>
    <t>44739623</t>
  </si>
  <si>
    <t>GOMEZ SILVA TATIANA MARICELA</t>
  </si>
  <si>
    <t>04300557</t>
  </si>
  <si>
    <t>GONZALES ANTONIO MARCOS FELIPE</t>
  </si>
  <si>
    <t>48512176</t>
  </si>
  <si>
    <t>GONZALES MARTEL BETZABE KATHERINE</t>
  </si>
  <si>
    <t>OBSTETRIZ</t>
  </si>
  <si>
    <t>45394614</t>
  </si>
  <si>
    <t>GRADOS CELIS DENISSE GIOVANA</t>
  </si>
  <si>
    <t>46084873</t>
  </si>
  <si>
    <t>GSTIR BAUMANN ROSS MARIE</t>
  </si>
  <si>
    <t>21136089</t>
  </si>
  <si>
    <t>GUADALUPE OLLERO JUAN RAMON</t>
  </si>
  <si>
    <t xml:space="preserve">RECURSOS DIRECTAMENTE RECAUDADO </t>
  </si>
  <si>
    <t>44995482</t>
  </si>
  <si>
    <t>GUERRA MEZA VICTORIA ADELA</t>
  </si>
  <si>
    <t>04317811</t>
  </si>
  <si>
    <t>GUEVARA ABEL ARCELES</t>
  </si>
  <si>
    <t>71888604</t>
  </si>
  <si>
    <t>GUILLEN ANDIA BRENDA NADITZA</t>
  </si>
  <si>
    <t>40206690</t>
  </si>
  <si>
    <t>HASSINGER ACOSTA GLADIS</t>
  </si>
  <si>
    <t>41914261</t>
  </si>
  <si>
    <t>HASSINGER ACOSTA RAQUEL JUDITH</t>
  </si>
  <si>
    <t>76313305</t>
  </si>
  <si>
    <t>HERBAS RAMIREZ MARLITH ADELY</t>
  </si>
  <si>
    <t>20070537</t>
  </si>
  <si>
    <t>HIDALGO ROMERO BERNARGO</t>
  </si>
  <si>
    <t>71969167</t>
  </si>
  <si>
    <t>HUACHHUACO SANCHEZ JUDITH ROCIO</t>
  </si>
  <si>
    <t>22920809</t>
  </si>
  <si>
    <t>HUAMAN CHAVEZ KAREN JASMINE</t>
  </si>
  <si>
    <t>76674758</t>
  </si>
  <si>
    <t>HUAMAN FIGUEROA ARACELY LOISY</t>
  </si>
  <si>
    <t>42448273</t>
  </si>
  <si>
    <t>HUAMAN HURTADO FLOR GLORIA</t>
  </si>
  <si>
    <t>71064003</t>
  </si>
  <si>
    <t>HUAMAN LOPEZ VILMA ISABEL</t>
  </si>
  <si>
    <t>45859472</t>
  </si>
  <si>
    <t>HUAMAN RIVERA VICTOR FIDEL</t>
  </si>
  <si>
    <t>42019956</t>
  </si>
  <si>
    <t>HUAMANI PALOMINO ELVA DIANA</t>
  </si>
  <si>
    <t>46595325</t>
  </si>
  <si>
    <t>HUARCAYA GALDOS CYNDY ROXANA</t>
  </si>
  <si>
    <t>04338122</t>
  </si>
  <si>
    <t>HUAROC TOLENTINO MARTHA FLOR</t>
  </si>
  <si>
    <t>45486130</t>
  </si>
  <si>
    <t>HUAYHUACURI CALACHUA JOSUE FREDY</t>
  </si>
  <si>
    <t>44161600</t>
  </si>
  <si>
    <t>HUERTA OLLERO ANA MARIA</t>
  </si>
  <si>
    <t>44391978</t>
  </si>
  <si>
    <t>HUIDOBRO NIETO ROCIO</t>
  </si>
  <si>
    <t>71924951</t>
  </si>
  <si>
    <t>HURTADO CUCHO CRISTIAN EMERSON</t>
  </si>
  <si>
    <t>46421901</t>
  </si>
  <si>
    <t>HURTADO FRANCIS TESSY GISSELA</t>
  </si>
  <si>
    <t>61639288</t>
  </si>
  <si>
    <t>HURTADO MATEO LICELY ALICIA</t>
  </si>
  <si>
    <t>43819263</t>
  </si>
  <si>
    <t>ILLESCA TAMANI MARILUZ ROXANA</t>
  </si>
  <si>
    <t>72371117</t>
  </si>
  <si>
    <t>INJANTE PASACHE RONALD KEVIN</t>
  </si>
  <si>
    <t>70185173</t>
  </si>
  <si>
    <t>INOCENTE BORDA JHONATAN JUNIOR</t>
  </si>
  <si>
    <t>71206059</t>
  </si>
  <si>
    <t>IPANAQUE TANANTA GINO ENRIQUE</t>
  </si>
  <si>
    <t>45623880</t>
  </si>
  <si>
    <t>JAIMES GENEBROSO SOLEDAD</t>
  </si>
  <si>
    <t>45450810</t>
  </si>
  <si>
    <t>JANAMPA BARZOLA ESTHER PAMELA</t>
  </si>
  <si>
    <t>43254239</t>
  </si>
  <si>
    <t>JANJACHI PALERMO ROBERTO CARLOS</t>
  </si>
  <si>
    <t>47554957</t>
  </si>
  <si>
    <t>JAPA ESTRELLA CHRIS ERIKA</t>
  </si>
  <si>
    <t>41332106</t>
  </si>
  <si>
    <t>JAYO CALDERON MERY PAULINA</t>
  </si>
  <si>
    <t>70180177</t>
  </si>
  <si>
    <t>JERI ESTEBAN NAHELI KATHERINE</t>
  </si>
  <si>
    <t>75518850</t>
  </si>
  <si>
    <t>JIMENEZ GALVEZ BRYAN ALEXIS</t>
  </si>
  <si>
    <t>60509163</t>
  </si>
  <si>
    <t>JIMENEZ MIGUEL DEISY</t>
  </si>
  <si>
    <t>60625711</t>
  </si>
  <si>
    <t>JIMENEZ MIGUEL IRIS RAQUEL</t>
  </si>
  <si>
    <t>76126871</t>
  </si>
  <si>
    <t>JUAREZ JUAREZ PAULINA ALILI</t>
  </si>
  <si>
    <t>46131217</t>
  </si>
  <si>
    <t>JULCA PANDURO SARITA PALMIR</t>
  </si>
  <si>
    <t>48386136</t>
  </si>
  <si>
    <t>JUSTINIANO ALVINO NOEMI SOLEDAD</t>
  </si>
  <si>
    <t>42728807</t>
  </si>
  <si>
    <t>LA TORRE LOPEZ ROSARIO ELIZABETH</t>
  </si>
  <si>
    <t>74720980</t>
  </si>
  <si>
    <t>LA TORRE MELENDEZ STEPHANIE</t>
  </si>
  <si>
    <t>47047666</t>
  </si>
  <si>
    <t>LANDEO VILLANUEVA GUILLERMO ERNESTO</t>
  </si>
  <si>
    <t>73101196</t>
  </si>
  <si>
    <t>LAURENCIO LLANOS MARJORIE MELISSA</t>
  </si>
  <si>
    <t>40661015</t>
  </si>
  <si>
    <t>LAURENCIO YALICO LUCILA</t>
  </si>
  <si>
    <t>71926688</t>
  </si>
  <si>
    <t>LAURENTE ESPINOZA EVELYN REBECA</t>
  </si>
  <si>
    <t>LICENCIADO EN ENFERMERIA</t>
  </si>
  <si>
    <t>48256365</t>
  </si>
  <si>
    <t>LAZARO CORI ROSSMEL</t>
  </si>
  <si>
    <t>46062026</t>
  </si>
  <si>
    <t>LEGOAS VERA DARWI FELIX</t>
  </si>
  <si>
    <t>41400424</t>
  </si>
  <si>
    <t>LEGUIA CASTAÑEDA KARINA BETZABETH</t>
  </si>
  <si>
    <t>62001291</t>
  </si>
  <si>
    <t>LEIVA YACE INES ZENAIDA</t>
  </si>
  <si>
    <t>21110921</t>
  </si>
  <si>
    <t>LEON PAUCAR ROBERT MIGUEL</t>
  </si>
  <si>
    <t>46293172</t>
  </si>
  <si>
    <t>LEON PRESENTACION ESTHER YANINA</t>
  </si>
  <si>
    <t>74913287</t>
  </si>
  <si>
    <t>LEON SALAZAR MIGUEL FELIPE</t>
  </si>
  <si>
    <t>20565373</t>
  </si>
  <si>
    <t>LEONARDO AGUILAR RAUL FREDY</t>
  </si>
  <si>
    <t>08879511</t>
  </si>
  <si>
    <t>LINARES SOTO ROCIO MILAGROS ISABEL</t>
  </si>
  <si>
    <t>72441377</t>
  </si>
  <si>
    <t>LINO MALPARTIDA WILDER</t>
  </si>
  <si>
    <t>TECNICO EN COMPUTACION E INFOR</t>
  </si>
  <si>
    <t>72912868</t>
  </si>
  <si>
    <t>LITARDO ESTRELLA DEYSSI ELITA</t>
  </si>
  <si>
    <t>41732056</t>
  </si>
  <si>
    <t>LIVIAS HUISA JANETH VILMA</t>
  </si>
  <si>
    <t>74062336</t>
  </si>
  <si>
    <t>LLACCTAS CABANILLAS REYNA TAVITA</t>
  </si>
  <si>
    <t>44934902</t>
  </si>
  <si>
    <t>LLANOS CANCHUCAJA GIULIANA JACQUELIN</t>
  </si>
  <si>
    <t>71555742</t>
  </si>
  <si>
    <t>LOARDO CERRON DAYANA LEYDI</t>
  </si>
  <si>
    <t>46669000</t>
  </si>
  <si>
    <t>LOAYZA SUMIANO ALEX</t>
  </si>
  <si>
    <t>48192581</t>
  </si>
  <si>
    <t>LOAYZA SUMIANO LISBETH</t>
  </si>
  <si>
    <t>46761052</t>
  </si>
  <si>
    <t>LOPEZ DIESTRA JEFFERSON</t>
  </si>
  <si>
    <t>44621404</t>
  </si>
  <si>
    <t>LOPEZ HEREÑA JUAN GRIMALDO</t>
  </si>
  <si>
    <t>62038510</t>
  </si>
  <si>
    <t>LOPEZ ORDOÑEZ ELKY BETTZY</t>
  </si>
  <si>
    <t>77564529</t>
  </si>
  <si>
    <t>LOPEZ VELASCO MIGUEL ANGEL</t>
  </si>
  <si>
    <t>46439591</t>
  </si>
  <si>
    <t>LORENZO RIMAS CANDY JADDIRA</t>
  </si>
  <si>
    <t>42641555</t>
  </si>
  <si>
    <t>LORENZO TUCTO YELINDA</t>
  </si>
  <si>
    <t>73690456</t>
  </si>
  <si>
    <t>LOZA FIGUEROA CESAR AUGUSTIN</t>
  </si>
  <si>
    <t>76696570</t>
  </si>
  <si>
    <t>LOZA TORRES YESENIA AMPARO</t>
  </si>
  <si>
    <t>72190656</t>
  </si>
  <si>
    <t>LUCANO QUISPE YERALDINE DANA</t>
  </si>
  <si>
    <t>70811611</t>
  </si>
  <si>
    <t>MACURI YACHACHIN EDSON AMMER</t>
  </si>
  <si>
    <t>45435813</t>
  </si>
  <si>
    <t>MACURI YACHACHIN WILFREDO ROLANDO</t>
  </si>
  <si>
    <t>43078377</t>
  </si>
  <si>
    <t>MALLQUI CHUQUILLANQUI ALFONSO GENARO</t>
  </si>
  <si>
    <t>70234868</t>
  </si>
  <si>
    <t>MALPARTIDA CHUCO SUSAN</t>
  </si>
  <si>
    <t>41527653</t>
  </si>
  <si>
    <t>MALPARTIDA CONDOR VILMA INES</t>
  </si>
  <si>
    <t>41407381</t>
  </si>
  <si>
    <t>MAMANI ESPINOZA JAVIER</t>
  </si>
  <si>
    <t>45278165</t>
  </si>
  <si>
    <t>MAMANI ESPINOZA YOVANA</t>
  </si>
  <si>
    <t>41005918</t>
  </si>
  <si>
    <t>MAMANI PACHECO ADA RAQUEL</t>
  </si>
  <si>
    <t>46527459</t>
  </si>
  <si>
    <t>MANDARACHI FLORES PAUL CRISTIAN</t>
  </si>
  <si>
    <t>70177787</t>
  </si>
  <si>
    <t>MANDUJANO TORALVA VERONICA NOEMI</t>
  </si>
  <si>
    <t>43446629</t>
  </si>
  <si>
    <t>MANRIQUE HUERTA MELISSA ALEJANDRINA</t>
  </si>
  <si>
    <t>22516998</t>
  </si>
  <si>
    <t>MANRIQUE SANTA MARIA WILLIAM PERCY</t>
  </si>
  <si>
    <t>43779624</t>
  </si>
  <si>
    <t>MANTARI LOPEZ SANTIAGO</t>
  </si>
  <si>
    <t>40044300</t>
  </si>
  <si>
    <t>MARIN SALAZAR LUIS ALBERTO</t>
  </si>
  <si>
    <t>47961003</t>
  </si>
  <si>
    <t>MARIÑO LOPEZ LIZ SARINA</t>
  </si>
  <si>
    <t>71642314</t>
  </si>
  <si>
    <t>MARROQUIN VILCHEZ DIEGO EDUARDO</t>
  </si>
  <si>
    <t>80660862</t>
  </si>
  <si>
    <t>MARZANO SCHMIDT LIDICE JUANA</t>
  </si>
  <si>
    <t>40532759</t>
  </si>
  <si>
    <t>MATAMOROS SOTO LILIANA DORIS</t>
  </si>
  <si>
    <t>45335474</t>
  </si>
  <si>
    <t>MATEO ALVA ROY GILDARDO</t>
  </si>
  <si>
    <t>44763217</t>
  </si>
  <si>
    <t>MATEO HINOSTROZA ALINA NOEMI</t>
  </si>
  <si>
    <t>72201076</t>
  </si>
  <si>
    <t>MATOS MUCHA ADRIANA LUCIA</t>
  </si>
  <si>
    <t>MEDICO/A CIRUJANO/A</t>
  </si>
  <si>
    <t>71347186</t>
  </si>
  <si>
    <t>MAYHUA PALOMINO SYNTHIA MAGALY</t>
  </si>
  <si>
    <t>04342031</t>
  </si>
  <si>
    <t>MEDRANO MEZA PEDRO HUMBERTO</t>
  </si>
  <si>
    <t>77419257</t>
  </si>
  <si>
    <t>MEJIA NAVARRO YVAN LUIS</t>
  </si>
  <si>
    <t>44517219</t>
  </si>
  <si>
    <t>MENDEZ VARAS EDER JHONNATAN</t>
  </si>
  <si>
    <t>43858630</t>
  </si>
  <si>
    <t>MENDOZA CHAVARRIA YANINA FLOR</t>
  </si>
  <si>
    <t>45348672</t>
  </si>
  <si>
    <t>MENDOZA SOTO FRANK LUIS</t>
  </si>
  <si>
    <t>70265156</t>
  </si>
  <si>
    <t>MERCADO ESPINOZA MARIA ANGELICA</t>
  </si>
  <si>
    <t>04340893</t>
  </si>
  <si>
    <t>MERCADO YALICO FREDDY CARLOS</t>
  </si>
  <si>
    <t>44741416</t>
  </si>
  <si>
    <t>MEZA ASTUHUAMAN ROXANA ROCIO</t>
  </si>
  <si>
    <t>43199913</t>
  </si>
  <si>
    <t>MEZA HERRERA REBECA ABILIA</t>
  </si>
  <si>
    <t>44735566</t>
  </si>
  <si>
    <t>MILIANO REYES SUSY LUZ</t>
  </si>
  <si>
    <t>25773719</t>
  </si>
  <si>
    <t>MISARI CARRANZA MANUEL GODOFREDO</t>
  </si>
  <si>
    <t>04326410</t>
  </si>
  <si>
    <t>MISHARI DOMINOTE DELIA JULIZA</t>
  </si>
  <si>
    <t>41503629</t>
  </si>
  <si>
    <t>MISHARI LAZARO RUTH ESTER</t>
  </si>
  <si>
    <t>42474318</t>
  </si>
  <si>
    <t>MISHARI MEZA MARTILUZ EVA</t>
  </si>
  <si>
    <t>44929796</t>
  </si>
  <si>
    <t>MOALI ZAVALA DIANA MELISSA</t>
  </si>
  <si>
    <t>47592771</t>
  </si>
  <si>
    <t>MONTES MELGAREJO NILDA LUZ</t>
  </si>
  <si>
    <t>46359356</t>
  </si>
  <si>
    <t>MONTES SALAZAR MICHAEL JAIR</t>
  </si>
  <si>
    <t>62136544</t>
  </si>
  <si>
    <t>MOQUE AMPICHI ADILIA</t>
  </si>
  <si>
    <t>41869225</t>
  </si>
  <si>
    <t>MORA CRUZ YOBANA</t>
  </si>
  <si>
    <t>73242460</t>
  </si>
  <si>
    <t>MORALES ADRIANZEN PAMELA SUGGEY</t>
  </si>
  <si>
    <t>70121468</t>
  </si>
  <si>
    <t>MORALES ROMERO EDUARDO ANDREE</t>
  </si>
  <si>
    <t>44174066</t>
  </si>
  <si>
    <t>MORI RENGIFO EDILBERTO</t>
  </si>
  <si>
    <t>71088658</t>
  </si>
  <si>
    <t>MOROCHO ZELADA MAHELY GIANINA</t>
  </si>
  <si>
    <t>04074034</t>
  </si>
  <si>
    <t>MOSCOSO MENDOZA YESENIA</t>
  </si>
  <si>
    <t>04066381</t>
  </si>
  <si>
    <t>MOSQUERA COLLAZOS DORIS NANCY</t>
  </si>
  <si>
    <t>71235231</t>
  </si>
  <si>
    <t>MUNGUIA ALVARADO LUIS CRISOSTOMO</t>
  </si>
  <si>
    <t>80138632</t>
  </si>
  <si>
    <t>MUÑOZ CARRASCO EDITH NANCY</t>
  </si>
  <si>
    <t>77075737</t>
  </si>
  <si>
    <t>MUÑOZ MORALES ERIKA GRICELDA</t>
  </si>
  <si>
    <t>00499007</t>
  </si>
  <si>
    <t>NAVARRO ESCALERA OLIVER OMAR</t>
  </si>
  <si>
    <t>MEDICO GINECO-OBSTETRA</t>
  </si>
  <si>
    <t>44321838</t>
  </si>
  <si>
    <t>NAVARRO HUAMAN LIDIA FIORELLA</t>
  </si>
  <si>
    <t>10267454</t>
  </si>
  <si>
    <t>NEVADO CORDOVA VANESA</t>
  </si>
  <si>
    <t>47306735</t>
  </si>
  <si>
    <t>NEYRA CHATA KAREN</t>
  </si>
  <si>
    <t>45872887</t>
  </si>
  <si>
    <t>NOREÑA TASSA KATHLEEN GUILIANA</t>
  </si>
  <si>
    <t>76445852</t>
  </si>
  <si>
    <t>NUNTA FERNANDEZ CARLOS</t>
  </si>
  <si>
    <t>47519335</t>
  </si>
  <si>
    <t>OLAZA CIERTO KELY</t>
  </si>
  <si>
    <t>73735836</t>
  </si>
  <si>
    <t>OLIVEROS GARCIA MARDYORIE LIZCETH</t>
  </si>
  <si>
    <t>48155460</t>
  </si>
  <si>
    <t>ORDOÑEZ HURTADO ACENCIA CELIS</t>
  </si>
  <si>
    <t>72187106</t>
  </si>
  <si>
    <t>ORDOÑEZ RETTIS GREACE KELLY</t>
  </si>
  <si>
    <t>42532212</t>
  </si>
  <si>
    <t>ORELLANA MOSQUERA CHRISTIAN ROSSE</t>
  </si>
  <si>
    <t>ODONTOLOGO(A)</t>
  </si>
  <si>
    <t>72559981</t>
  </si>
  <si>
    <t>ORIHUELA ZARATE IVONE LIZZET</t>
  </si>
  <si>
    <t>73506509</t>
  </si>
  <si>
    <t>ORIZANO LOPEZ DORCAS OLINDA</t>
  </si>
  <si>
    <t>70784569</t>
  </si>
  <si>
    <t>ORIZANO MONAGO CARMEN ROSA</t>
  </si>
  <si>
    <t>70156277</t>
  </si>
  <si>
    <t>ORIZANO QUIROZ ELVIS FROILAN</t>
  </si>
  <si>
    <t>70506374</t>
  </si>
  <si>
    <t>ORIZANO QUISPE DIANA LUISA</t>
  </si>
  <si>
    <t>43521693</t>
  </si>
  <si>
    <t>ORIZANO ROMERO ELIDA</t>
  </si>
  <si>
    <t>70506386</t>
  </si>
  <si>
    <t>ORIZANO SAMAR SANDRA MARIA</t>
  </si>
  <si>
    <t>TECNICO EN SALUD AMBIENTAL</t>
  </si>
  <si>
    <t>42716779</t>
  </si>
  <si>
    <t>ORTIZ BALLESTEROS BEATRIZ HORTENCIA</t>
  </si>
  <si>
    <t>71093301</t>
  </si>
  <si>
    <t>ORTIZ CHAMORRO MIRTHA VERONICA</t>
  </si>
  <si>
    <t>44309457</t>
  </si>
  <si>
    <t>ORTIZ CHAMORRO YIRLEY JOSMARY</t>
  </si>
  <si>
    <t>43834142</t>
  </si>
  <si>
    <t>ORTIZ URRUTIA BELSY PAULINA</t>
  </si>
  <si>
    <t>41734876</t>
  </si>
  <si>
    <t>ORTIZ URRUTIA RENATO</t>
  </si>
  <si>
    <t>45660170</t>
  </si>
  <si>
    <t>OSCCO PEREZ MARYLIN</t>
  </si>
  <si>
    <t>47587349</t>
  </si>
  <si>
    <t>PACHECO CONTRERAS LIZBETH NICIDA</t>
  </si>
  <si>
    <t>72977129</t>
  </si>
  <si>
    <t>PACHECO JARA ROSMEL JHON</t>
  </si>
  <si>
    <t>42238443</t>
  </si>
  <si>
    <t>PACHECO PAUCAR MARLENI</t>
  </si>
  <si>
    <t>42439080</t>
  </si>
  <si>
    <t>PACHECO QUISPE VANESA VICTORIA</t>
  </si>
  <si>
    <t>46449329</t>
  </si>
  <si>
    <t>PACHECO RAMOS CLAUDIA</t>
  </si>
  <si>
    <t>44426007</t>
  </si>
  <si>
    <t>PADILLA RUEDA MARCCIO KASSILDO</t>
  </si>
  <si>
    <t>48085621</t>
  </si>
  <si>
    <t>PALOMINO DEUDOR LIZ ANDREA</t>
  </si>
  <si>
    <t>42626489</t>
  </si>
  <si>
    <t>PALOMINO ORTIZ YEEF BRIAN</t>
  </si>
  <si>
    <t>18900685</t>
  </si>
  <si>
    <t>PAREDES AGUILAR OSWALDO GUILLERMO</t>
  </si>
  <si>
    <t>44739279</t>
  </si>
  <si>
    <t>PAREDES GRANADOS MAYRA LIZBETH</t>
  </si>
  <si>
    <t>45623114</t>
  </si>
  <si>
    <t>PARIONA CENTENO JHOVANA LOURDES</t>
  </si>
  <si>
    <t>46988832</t>
  </si>
  <si>
    <t>PARRA RIVAS JESSICA DAMARIS</t>
  </si>
  <si>
    <t>43754192</t>
  </si>
  <si>
    <t>PASHCO SUAREZ MAGALY</t>
  </si>
  <si>
    <t>43672774</t>
  </si>
  <si>
    <t>PATAZCA PALOMINO LORENA PAOLA</t>
  </si>
  <si>
    <t>45551757</t>
  </si>
  <si>
    <t>PAUCAR ALCALA YESENNIA</t>
  </si>
  <si>
    <t>70439922</t>
  </si>
  <si>
    <t>PEÑA GARCIA SELENE RUBI</t>
  </si>
  <si>
    <t>41205409</t>
  </si>
  <si>
    <t>PEÑA MENDIZABAL DE RAMIREZ RAQUEL</t>
  </si>
  <si>
    <t>04338584</t>
  </si>
  <si>
    <t>PEÑA MENDIZABAL EDITH MARGOTT</t>
  </si>
  <si>
    <t>70322600</t>
  </si>
  <si>
    <t>PEÑA RIVERA SOFIA MONICA</t>
  </si>
  <si>
    <t>46335396</t>
  </si>
  <si>
    <t>PEREZ CAMONES BRIYETT YESICA</t>
  </si>
  <si>
    <t>44574249</t>
  </si>
  <si>
    <t>PEREZ DIAZ NOHELY JULIA</t>
  </si>
  <si>
    <t>44566856</t>
  </si>
  <si>
    <t>PEREZ DIPAS LESLY DEYSI</t>
  </si>
  <si>
    <t>77346096</t>
  </si>
  <si>
    <t>PEREZ GUTIERREZ DEYSI ANTUANET</t>
  </si>
  <si>
    <t>20100394</t>
  </si>
  <si>
    <t>PEREZ HUAMANLAZO PAUL</t>
  </si>
  <si>
    <t>41134034</t>
  </si>
  <si>
    <t>PEREZ MIRANDA MILAGROS JACKELINE</t>
  </si>
  <si>
    <t>71515295</t>
  </si>
  <si>
    <t>PEREZ RUIZ CARLOS RODNNY</t>
  </si>
  <si>
    <t>71828988</t>
  </si>
  <si>
    <t>PINTO LOPEZ FRANKLIN</t>
  </si>
  <si>
    <t>71286934</t>
  </si>
  <si>
    <t>PIZANGO LANARO EVELYN CHEPA</t>
  </si>
  <si>
    <t>47515350</t>
  </si>
  <si>
    <t>PIZARRO GONZAGA CARLOS PABLO</t>
  </si>
  <si>
    <t>MEDICO INTENSIVISTA</t>
  </si>
  <si>
    <t>46468431</t>
  </si>
  <si>
    <t>POMA HUAUYA SARITA CONSUELO</t>
  </si>
  <si>
    <t>42208039</t>
  </si>
  <si>
    <t>POMACHAGUA CAÑETE GEMMA AMANDA</t>
  </si>
  <si>
    <t>TECNICO EN FARMACIA</t>
  </si>
  <si>
    <t>44218013</t>
  </si>
  <si>
    <t>POMACHAGUA KOELL JHOANNA MAYRA</t>
  </si>
  <si>
    <t>43429569</t>
  </si>
  <si>
    <t>POMACHAGUA KOELL NICK DAVID</t>
  </si>
  <si>
    <t>41952231</t>
  </si>
  <si>
    <t>POMAZONGO RICALDI HENRY CHRISTIAN</t>
  </si>
  <si>
    <t>71381693</t>
  </si>
  <si>
    <t>PONCE VERDE SHANDERY XIOMARA</t>
  </si>
  <si>
    <t>70479059</t>
  </si>
  <si>
    <t>PORRAS GALLO JEANELINE LIZETH</t>
  </si>
  <si>
    <t>72261951</t>
  </si>
  <si>
    <t>PORRAS PANTOJA CESAR AUGUSTO</t>
  </si>
  <si>
    <t>62072356</t>
  </si>
  <si>
    <t>POTESTA FRANCISCO AYDE YULIANA</t>
  </si>
  <si>
    <t>80138694</t>
  </si>
  <si>
    <t>POZO PICHIHUA EVANGELINA VIRGINIA</t>
  </si>
  <si>
    <t>71564122</t>
  </si>
  <si>
    <t>PRIETO VILLANUEVA BRIGGIT SUSAN</t>
  </si>
  <si>
    <t>71036451</t>
  </si>
  <si>
    <t>PUCHOC MANSILLA ALEX EMERSON</t>
  </si>
  <si>
    <t>76961220</t>
  </si>
  <si>
    <t>PUMALLANQUI PILLACA GENDERSON TEODOMIRO</t>
  </si>
  <si>
    <t>42448698</t>
  </si>
  <si>
    <t>PURIS CABELLO JULISSA</t>
  </si>
  <si>
    <t>46937915</t>
  </si>
  <si>
    <t>QUENAYA YAÑEZ ERICK SANTIAGO</t>
  </si>
  <si>
    <t>45725371</t>
  </si>
  <si>
    <t>QUEVEDO CORDOVA ALBERT PERSEO</t>
  </si>
  <si>
    <t>48507371</t>
  </si>
  <si>
    <t>QUINCHO RUIZ EILEEN ANN</t>
  </si>
  <si>
    <t>45610889</t>
  </si>
  <si>
    <t>QUINDE CHAVEZ CRISTIAN IVAN</t>
  </si>
  <si>
    <t>71280962</t>
  </si>
  <si>
    <t>QUINTANA PAREDES HENRY JOHN</t>
  </si>
  <si>
    <t>42391076</t>
  </si>
  <si>
    <t>QUIÑONES NAVARRO LIZ VERONICA</t>
  </si>
  <si>
    <t>41854510</t>
  </si>
  <si>
    <t>QUISPE AMAO SAMUEL</t>
  </si>
  <si>
    <t>72460290</t>
  </si>
  <si>
    <t>QUISPE AUCALLANCHI JENNYFER SABINA</t>
  </si>
  <si>
    <t>80660786</t>
  </si>
  <si>
    <t>QUISPE CORTIJO ROCIO DEL PILAR</t>
  </si>
  <si>
    <t>70494111</t>
  </si>
  <si>
    <t>QUISPE DOMINOTE VERONICA</t>
  </si>
  <si>
    <t>47346237</t>
  </si>
  <si>
    <t>QUISPE ORELLANA ANA NELYDA</t>
  </si>
  <si>
    <t>46525990</t>
  </si>
  <si>
    <t>QUISPE PAUCAR LAURA BEATRIZ</t>
  </si>
  <si>
    <t>47097278</t>
  </si>
  <si>
    <t>QUISPE VASQUEZ ANDREA MASIEL</t>
  </si>
  <si>
    <t>71928171</t>
  </si>
  <si>
    <t>RAFAEL NAVARRO DAVID ELIAS</t>
  </si>
  <si>
    <t>75723164</t>
  </si>
  <si>
    <t>RAFFO CARRERA FABRICIO</t>
  </si>
  <si>
    <t>73115999</t>
  </si>
  <si>
    <t>RAMIREZ ABARCA MARIA JOSE</t>
  </si>
  <si>
    <t>77062676</t>
  </si>
  <si>
    <t>RAMIREZ CUPE BRAYAN JHAIR</t>
  </si>
  <si>
    <t>47871154</t>
  </si>
  <si>
    <t>RAMOS BALAREZO FREDDY CHRISTOPFER</t>
  </si>
  <si>
    <t>46519266</t>
  </si>
  <si>
    <t>RAMOS VELASCO JOHAN</t>
  </si>
  <si>
    <t>47596439</t>
  </si>
  <si>
    <t>RAYMUNDO ZEVALLOS YULIZA THALIA</t>
  </si>
  <si>
    <t>45568457</t>
  </si>
  <si>
    <t>REATEGUI AREVALO ESPERANZA MCLENNE</t>
  </si>
  <si>
    <t>47538985</t>
  </si>
  <si>
    <t>REBAZA CALDERON ALICIA SHIRLEY</t>
  </si>
  <si>
    <t>44365200</t>
  </si>
  <si>
    <t>RENGIFO SILVA LALYS ELIZABETH</t>
  </si>
  <si>
    <t>47864887</t>
  </si>
  <si>
    <t>RENTERA CAMPOS MIRIAM JANETH</t>
  </si>
  <si>
    <t>45900595</t>
  </si>
  <si>
    <t>RICALDI ASTAHUAMAN FRANCISCA BETSABE</t>
  </si>
  <si>
    <t>47331683</t>
  </si>
  <si>
    <t>RICCE SALVADOR ELIZABETH GABRIELA</t>
  </si>
  <si>
    <t>02219215</t>
  </si>
  <si>
    <t>RINCON RENDON NANCY CAROLINA</t>
  </si>
  <si>
    <t>47216090</t>
  </si>
  <si>
    <t>RIOS HUAROC NINA AURORA</t>
  </si>
  <si>
    <t>10238616</t>
  </si>
  <si>
    <t>RIVAS JAVIER JOHNNY ALEX</t>
  </si>
  <si>
    <t>44674085</t>
  </si>
  <si>
    <t>RIVERA ALONZO JOSE ANTONIO</t>
  </si>
  <si>
    <t>10233138</t>
  </si>
  <si>
    <t>RIVERA JAVIER ALFONSO ULISES</t>
  </si>
  <si>
    <t>43208689</t>
  </si>
  <si>
    <t>RIVERA JAVIER LIZ MARLENI</t>
  </si>
  <si>
    <t>41117780</t>
  </si>
  <si>
    <t>RIVERA OCHOA WILLIAMS NICK</t>
  </si>
  <si>
    <t>10779646</t>
  </si>
  <si>
    <t>ROBALINO RAMIREZ RUTH MARIELA</t>
  </si>
  <si>
    <t>44521809</t>
  </si>
  <si>
    <t>ROCA TORRES DEISSY</t>
  </si>
  <si>
    <t>ABOGADO(A)</t>
  </si>
  <si>
    <t>42279988</t>
  </si>
  <si>
    <t>ROCA TORRES MIKER</t>
  </si>
  <si>
    <t>INGENIERO CIVIL</t>
  </si>
  <si>
    <t>46040116</t>
  </si>
  <si>
    <t>ROCA YUPANQUI GUISELLA BETZHABE</t>
  </si>
  <si>
    <t>76467636</t>
  </si>
  <si>
    <t>RODRIGUEZ CARBAJAL GLORIA STEFANY</t>
  </si>
  <si>
    <t>44672981</t>
  </si>
  <si>
    <t>RODRIGUEZ GUILLERMO PAOLA</t>
  </si>
  <si>
    <t>75900278</t>
  </si>
  <si>
    <t>RODRIGUEZ INFANTE JHON ANDERSON</t>
  </si>
  <si>
    <t>48546174</t>
  </si>
  <si>
    <t>RODRIGUEZ MUCHA MADELEINE OCTAVIA</t>
  </si>
  <si>
    <t>42302348</t>
  </si>
  <si>
    <t>RODRIGUEZ RIVEROS JOHANNA ELIZETH</t>
  </si>
  <si>
    <t>42716784</t>
  </si>
  <si>
    <t>RODRIGUEZ SINARAHUA JUAN LUIS</t>
  </si>
  <si>
    <t>INGENIERO AMBIENTAL</t>
  </si>
  <si>
    <t>44038238</t>
  </si>
  <si>
    <t>RODRIGUEZ TOLEDO ROCIO CARMIN</t>
  </si>
  <si>
    <t>70780093</t>
  </si>
  <si>
    <t>ROJAS ATENCIO KATTERIN EDUARDA</t>
  </si>
  <si>
    <t>40356970</t>
  </si>
  <si>
    <t>ROJAS CONTRERAS SANDRO</t>
  </si>
  <si>
    <t>04349687</t>
  </si>
  <si>
    <t>ROJAS HUAMAN GINEZ</t>
  </si>
  <si>
    <t>40366259</t>
  </si>
  <si>
    <t>ROJAS HUILLCAS GERARDINA</t>
  </si>
  <si>
    <t>42264868</t>
  </si>
  <si>
    <t>ROJAS LINO FREDDY MANUEL</t>
  </si>
  <si>
    <t>04351443</t>
  </si>
  <si>
    <t>ROMAN MORENO CHELA</t>
  </si>
  <si>
    <t>04340933</t>
  </si>
  <si>
    <t>ROMERO ALHUAY JENNY</t>
  </si>
  <si>
    <t>43970140</t>
  </si>
  <si>
    <t>ROMERO AQUINO GUDELIA</t>
  </si>
  <si>
    <t>45594866</t>
  </si>
  <si>
    <t>ROMERO CHAMORRO MARIBEL VANESSA</t>
  </si>
  <si>
    <t>42493612</t>
  </si>
  <si>
    <t>ROMERO MONAGO JUSTA GLADYS</t>
  </si>
  <si>
    <t>40802898</t>
  </si>
  <si>
    <t>ROMERO SUSANIVAR DEMETRIO ANTONIO</t>
  </si>
  <si>
    <t>04330084</t>
  </si>
  <si>
    <t>RONCAL ISAIAS WILMER</t>
  </si>
  <si>
    <t>04325997</t>
  </si>
  <si>
    <t>ROSAS ACO FLORINDA</t>
  </si>
  <si>
    <t>04322227</t>
  </si>
  <si>
    <t>RUBIO BIJAR ELVA MARUJA</t>
  </si>
  <si>
    <t>04321453</t>
  </si>
  <si>
    <t>RUBIO RICALDE JENNY MARILU</t>
  </si>
  <si>
    <t>10494276</t>
  </si>
  <si>
    <t>RUEDA MEZA GLORIA BEATRIZ</t>
  </si>
  <si>
    <t>04306611</t>
  </si>
  <si>
    <t>RUFFNER ARANDA MARCO ANTONIO</t>
  </si>
  <si>
    <t>04307881</t>
  </si>
  <si>
    <t>RUIZ ALEGRE MIGUEL ANGEL</t>
  </si>
  <si>
    <t>70146117</t>
  </si>
  <si>
    <t>RUIZ MOGOLLON MILAGROS DE JESUS</t>
  </si>
  <si>
    <t>45246625</t>
  </si>
  <si>
    <t>RUIZ SALAS CINDY MARIBEL</t>
  </si>
  <si>
    <t>74881597</t>
  </si>
  <si>
    <t>RUPAY CHAMORRO SILVIA ROSSIO</t>
  </si>
  <si>
    <t>47077464</t>
  </si>
  <si>
    <t>SALAS LAOS EUCLEDER</t>
  </si>
  <si>
    <t>75432450</t>
  </si>
  <si>
    <t>SALINAS CHACALTANA NELLY ALLISON JAZMIN</t>
  </si>
  <si>
    <t>70358914</t>
  </si>
  <si>
    <t>SALINAS HUAMAN HELEN ROSMERY</t>
  </si>
  <si>
    <t>72687740</t>
  </si>
  <si>
    <t>SALVADOR MAYS KEVIN CRISTIAM</t>
  </si>
  <si>
    <t>43322130</t>
  </si>
  <si>
    <t>SALVATIERRA TOVAR DE REYNAFARJE KELLY PAOLA</t>
  </si>
  <si>
    <t>40389388</t>
  </si>
  <si>
    <t>SAMAR PANIAGUA VANESSA MILAGROS</t>
  </si>
  <si>
    <t>71266531</t>
  </si>
  <si>
    <t>SAMILLAN SANDOVAL GLORIA STEFFANY</t>
  </si>
  <si>
    <t>ASISTENTE ADMINISTRATIVO</t>
  </si>
  <si>
    <t>46172942</t>
  </si>
  <si>
    <t>SANCHEZ MUÑOZ SUSI MARLES</t>
  </si>
  <si>
    <t>72964705</t>
  </si>
  <si>
    <t>SANCHEZ RAMIREZ CRISTHIAN</t>
  </si>
  <si>
    <t>73603231</t>
  </si>
  <si>
    <t>SANCHEZ VARGAS LALY</t>
  </si>
  <si>
    <t>04321424</t>
  </si>
  <si>
    <t>SANDOVAL MICHI ROSANA JOBANA</t>
  </si>
  <si>
    <t>70217306</t>
  </si>
  <si>
    <t>SANTOS QUINCHUYA RAQUEL EUNICE</t>
  </si>
  <si>
    <t>77083142</t>
  </si>
  <si>
    <t>SELANO DOMINOTI LUZVITH ELVIRA</t>
  </si>
  <si>
    <t>44646788</t>
  </si>
  <si>
    <t>SILVA BALDEON NADIA GELIN</t>
  </si>
  <si>
    <t>60289574</t>
  </si>
  <si>
    <t>SILVA VILLAR CRISTINA MARISOL</t>
  </si>
  <si>
    <t>72715664</t>
  </si>
  <si>
    <t>SIMBALA VILLAFUERTE ASHLEY XIOMARA</t>
  </si>
  <si>
    <t>46122085</t>
  </si>
  <si>
    <t>SIMEON SANTOS GABY PILAR</t>
  </si>
  <si>
    <t>47150541</t>
  </si>
  <si>
    <t>SIMON GOMEZ REYNA ISABEL</t>
  </si>
  <si>
    <t>47063553</t>
  </si>
  <si>
    <t>SINARAHUA LAZARO BLISTER LIKELY</t>
  </si>
  <si>
    <t>74708229</t>
  </si>
  <si>
    <t>SOLORZANO ALVAREZ MIRKO ALEXIS</t>
  </si>
  <si>
    <t>21134594</t>
  </si>
  <si>
    <t>SOTA CAPARACHIN DENIA</t>
  </si>
  <si>
    <t>45348669</t>
  </si>
  <si>
    <t>SOTO ANDRADE DORA LUZ</t>
  </si>
  <si>
    <t>04307364</t>
  </si>
  <si>
    <t>SOTO FERNANDEZ HEVERSON CERGIO</t>
  </si>
  <si>
    <t>76013795</t>
  </si>
  <si>
    <t>SOTO GANZ ANDHERSON</t>
  </si>
  <si>
    <t>41653870</t>
  </si>
  <si>
    <t>SOTO VICENTE DARWIN HENRY</t>
  </si>
  <si>
    <t>46801027</t>
  </si>
  <si>
    <t>SOTOMAYOR INGARUCA MARILIA PAMELA</t>
  </si>
  <si>
    <t>43551657</t>
  </si>
  <si>
    <t>SUAREZ ANCHIRAICO ELIDA LUZ</t>
  </si>
  <si>
    <t>04341336</t>
  </si>
  <si>
    <t>SUAREZ CRUZ GELGA ELVIRA</t>
  </si>
  <si>
    <t>45558852</t>
  </si>
  <si>
    <t>TABORI POMA JHON HAYRO</t>
  </si>
  <si>
    <t>73897854</t>
  </si>
  <si>
    <t>TACANGA LOPEZ PAMELA XIMENA</t>
  </si>
  <si>
    <t>47290276</t>
  </si>
  <si>
    <t>TACURI CORONADO KATHERIN ESTEFANIE</t>
  </si>
  <si>
    <t>45154867</t>
  </si>
  <si>
    <t>TACURI MATEO LENIN ROBERTH</t>
  </si>
  <si>
    <t>42051450</t>
  </si>
  <si>
    <t>TAFUR LINO LIDIA ELVA</t>
  </si>
  <si>
    <t>22530131</t>
  </si>
  <si>
    <t>TARAZONA TUCTO AITA</t>
  </si>
  <si>
    <t>70799775</t>
  </si>
  <si>
    <t>TELLO ACERO MARCOS</t>
  </si>
  <si>
    <t>04351777</t>
  </si>
  <si>
    <t>TELLO IZQUIERDO SILVINA DIVINA</t>
  </si>
  <si>
    <t>45606090</t>
  </si>
  <si>
    <t>TELLO NIETO NORA FLORENCIA</t>
  </si>
  <si>
    <t>77226979</t>
  </si>
  <si>
    <t>TERRONES POMA PAOLA THALIA</t>
  </si>
  <si>
    <t>70786607</t>
  </si>
  <si>
    <t>THEO ORNA DANNEI DANIEL</t>
  </si>
  <si>
    <t>70353932</t>
  </si>
  <si>
    <t>TICLLASUCA RAMOS JAKELIN</t>
  </si>
  <si>
    <t>70747856</t>
  </si>
  <si>
    <t>TICONA GUTIERREZ SULEYRA SIMBRI</t>
  </si>
  <si>
    <t>72109806</t>
  </si>
  <si>
    <t>TIMOTEO SOLANO JHON WILLIAMS</t>
  </si>
  <si>
    <t>70232813</t>
  </si>
  <si>
    <t>TIRADO MUÑOZ JORDAN ANTHONY</t>
  </si>
  <si>
    <t>46279553</t>
  </si>
  <si>
    <t>TOLENTINO HILARIO CELINDA SILVIA</t>
  </si>
  <si>
    <t>73381243</t>
  </si>
  <si>
    <t>TOLENTINO HILARIO CLEVER FIDENCIO</t>
  </si>
  <si>
    <t>48033911</t>
  </si>
  <si>
    <t>TOLENTINO MEGO DEILIS</t>
  </si>
  <si>
    <t>60622355</t>
  </si>
  <si>
    <t>TOMAS MATIRI JOSE LUIS</t>
  </si>
  <si>
    <t>04085618</t>
  </si>
  <si>
    <t>TORRES CALLUPE ZULEMA CAROLINA</t>
  </si>
  <si>
    <t>73463891</t>
  </si>
  <si>
    <t>TORRES CRISTOBAL NERCY ALVINA</t>
  </si>
  <si>
    <t>40684796</t>
  </si>
  <si>
    <t>TORRES LIVIA KARINA LISBETH</t>
  </si>
  <si>
    <t>46724046</t>
  </si>
  <si>
    <t>TORRES QUISPE JUAN CARLOS</t>
  </si>
  <si>
    <t>43271079</t>
  </si>
  <si>
    <t>TRINIDAD PRINCIPE ISABEL ELENA</t>
  </si>
  <si>
    <t>46516394</t>
  </si>
  <si>
    <t>TUCTO GARAY EDUARDO HERMILIO</t>
  </si>
  <si>
    <t>76091826</t>
  </si>
  <si>
    <t>UNTIVEROS BALTAZAR LUIS MIGUEL</t>
  </si>
  <si>
    <t>70884735</t>
  </si>
  <si>
    <t>VALLE SANCHEZ KATTY ESTER</t>
  </si>
  <si>
    <t>42312802</t>
  </si>
  <si>
    <t>VALLE SANCHEZ YEANETHE ERIKA</t>
  </si>
  <si>
    <t>71345013</t>
  </si>
  <si>
    <t>VARGAS CRUZ GRETY</t>
  </si>
  <si>
    <t>72672065</t>
  </si>
  <si>
    <t>VARGAS LICLA JOSELIN SHEYLA</t>
  </si>
  <si>
    <t>60045444</t>
  </si>
  <si>
    <t>VARGAS PAUCAR HADA EDITH</t>
  </si>
  <si>
    <t>40170361</t>
  </si>
  <si>
    <t>VARGAS ROJAS MELINA SARA</t>
  </si>
  <si>
    <t>73804948</t>
  </si>
  <si>
    <t>VARGAS ROMERO LUIS MIGUEL</t>
  </si>
  <si>
    <t>43812854</t>
  </si>
  <si>
    <t>VARGAS YARUPAITA ROSALIA LUCILA</t>
  </si>
  <si>
    <t>45209988</t>
  </si>
  <si>
    <t>VASQUEZ CHILCA UBALDINO</t>
  </si>
  <si>
    <t>40630975</t>
  </si>
  <si>
    <t>VASQUEZ LOPEZ DANIEL</t>
  </si>
  <si>
    <t>46102672</t>
  </si>
  <si>
    <t>VASQUEZ VIDARTE ANDERSON JAVIER</t>
  </si>
  <si>
    <t>44900337</t>
  </si>
  <si>
    <t>VASQUEZ YANTAS SHEILLA GIOVANA</t>
  </si>
  <si>
    <t>41686794</t>
  </si>
  <si>
    <t>VEGA ATAUCUSI LUZ VICTORIA</t>
  </si>
  <si>
    <t>21124770</t>
  </si>
  <si>
    <t>VEGA PUCHUC BEATRIZ ENMA</t>
  </si>
  <si>
    <t>60454530</t>
  </si>
  <si>
    <t>VELA DOMINGO RONALD</t>
  </si>
  <si>
    <t>42665784</t>
  </si>
  <si>
    <t>VELASQUEZ PICHIHUA JANNET</t>
  </si>
  <si>
    <t>47642551</t>
  </si>
  <si>
    <t>VELEZ DE VILLA PONCE YOLANDA</t>
  </si>
  <si>
    <t>42478589</t>
  </si>
  <si>
    <t>VENEGAS MAURTUA KELLY JUDITH</t>
  </si>
  <si>
    <t>TECNICO COMPUTACION  INFORMATI</t>
  </si>
  <si>
    <t>04342287</t>
  </si>
  <si>
    <t>VERDE ARCE MICHAEL YESSBI</t>
  </si>
  <si>
    <t>44886160</t>
  </si>
  <si>
    <t>VERDE HERRERA YENY YANET</t>
  </si>
  <si>
    <t>41021330</t>
  </si>
  <si>
    <t>VERDE YALTA CLAUDIA</t>
  </si>
  <si>
    <t>42893942</t>
  </si>
  <si>
    <t>VERGARA GONZALES CARMEN</t>
  </si>
  <si>
    <t>MEDICO VETERINARIO</t>
  </si>
  <si>
    <t>21568726</t>
  </si>
  <si>
    <t>VICENTE HUARIPATA SOFIA ESPERANZA</t>
  </si>
  <si>
    <t>02234748</t>
  </si>
  <si>
    <t>VIEIRA BRITO CESAR ENRIQUE</t>
  </si>
  <si>
    <t>VILA BAUTISTA LIZETH ESTEFANY</t>
  </si>
  <si>
    <t>21128487</t>
  </si>
  <si>
    <t>VILLAJUAN HUAYNATES FELIX</t>
  </si>
  <si>
    <t>INGENIERO QUIMICO</t>
  </si>
  <si>
    <t>48525616</t>
  </si>
  <si>
    <t>VILLANUEVA CCANTO EDISON MARINO</t>
  </si>
  <si>
    <t>71924343</t>
  </si>
  <si>
    <t>VILLANUEVA CHAVEZ CESAR</t>
  </si>
  <si>
    <t>45645867</t>
  </si>
  <si>
    <t>VILLANUEVA SEDANO LINA</t>
  </si>
  <si>
    <t>10702521</t>
  </si>
  <si>
    <t>VILLAR DIAZ SARA ISABEL</t>
  </si>
  <si>
    <t>45810455</t>
  </si>
  <si>
    <t>VILLAVICENCIO DEL CASTILLO NARCISO MARIO</t>
  </si>
  <si>
    <t>29285948</t>
  </si>
  <si>
    <t>VIRRUETA MEDINA FREDDY RONALD</t>
  </si>
  <si>
    <t>72128733</t>
  </si>
  <si>
    <t>VIVANCO ESPINOZA PAUL ROY</t>
  </si>
  <si>
    <t>47125347</t>
  </si>
  <si>
    <t>YAJAHUANCA FLORES NILTON IVAN</t>
  </si>
  <si>
    <t>46565113</t>
  </si>
  <si>
    <t>YARASCA CHUMPITAZ ANTONNY ALVARO</t>
  </si>
  <si>
    <t>43523612</t>
  </si>
  <si>
    <t>YOVERA VARGAS GUSTAVO ALEXANDER</t>
  </si>
  <si>
    <t>71488307</t>
  </si>
  <si>
    <t>YUPANQUI DE LA CRUZ NICOLE IRIS</t>
  </si>
  <si>
    <t>41366693</t>
  </si>
  <si>
    <t>YUPANQUI GABINO JACKELINE ELIZABETH</t>
  </si>
  <si>
    <t>42130396</t>
  </si>
  <si>
    <t>YURIVILCA LEON MICHEL JHOVANI</t>
  </si>
  <si>
    <t>INGENIERO DE SISTEMAS</t>
  </si>
  <si>
    <t>45051431</t>
  </si>
  <si>
    <t>ZARATE FLORES JHAYRA NATHALY</t>
  </si>
  <si>
    <t>44077858</t>
  </si>
  <si>
    <t>ZARATE SANCHEZ LACEY MERIBETH</t>
  </si>
  <si>
    <t>46378139</t>
  </si>
  <si>
    <t>ZAVALA RAMOS PILAR DETSY</t>
  </si>
  <si>
    <t>46104345</t>
  </si>
  <si>
    <t>ZAVALA VICUÑA LIZBETH ROXANA</t>
  </si>
  <si>
    <t>43724270</t>
  </si>
  <si>
    <t>ZAVALETA AREVALO MARIA ISABEL</t>
  </si>
  <si>
    <t>71093277</t>
  </si>
  <si>
    <t>ZAVALETA CORDOVA SARA MORELIA</t>
  </si>
  <si>
    <t>21139150</t>
  </si>
  <si>
    <t>AYALA COLANA GENISIS ROXANA</t>
  </si>
  <si>
    <t>73567681</t>
  </si>
  <si>
    <t>CORASMA QUISPE RICHARD</t>
  </si>
  <si>
    <t>INGENIERO BIOMEDICO</t>
  </si>
  <si>
    <t>43706627</t>
  </si>
  <si>
    <t>GUERRA DIAZ BEATRIZ ALDEIDE</t>
  </si>
  <si>
    <t>GUTIERREZ HUAMAN IVAN PERCY</t>
  </si>
  <si>
    <t>46762429</t>
  </si>
  <si>
    <t>72007640</t>
  </si>
  <si>
    <t>TORRES ALVAREZ JHIAN FRANCO</t>
  </si>
  <si>
    <t>71326458</t>
  </si>
  <si>
    <t>VARGAS CASTILLO ALICIA LUCILA</t>
  </si>
  <si>
    <t>04078387</t>
  </si>
  <si>
    <t>AZURIN ICAZA JAZMINE ALESANDRA</t>
  </si>
  <si>
    <t>76472175</t>
  </si>
  <si>
    <t>CANCHARIS CALIXTO ANGELA MARIELL</t>
  </si>
  <si>
    <t>70440394</t>
  </si>
  <si>
    <t>CORTEZ VILLALTA DANNIA MILAGROS</t>
  </si>
  <si>
    <t>71608631</t>
  </si>
  <si>
    <t>ESQUECHE BERRU ANTHONY SMITH</t>
  </si>
  <si>
    <t>72517274</t>
  </si>
  <si>
    <t>FERNANDEZ MATTOS NICOLD CORAIMA</t>
  </si>
  <si>
    <t>77801416</t>
  </si>
  <si>
    <t>IBARRA ERVIN SEBASTIAN</t>
  </si>
  <si>
    <t>75686856</t>
  </si>
  <si>
    <t>MELENDEZ CALDERON MILKA LOIDA</t>
  </si>
  <si>
    <t>04338519</t>
  </si>
  <si>
    <t>NAVARRO ESPINOZA RICHARD JHONATAN</t>
  </si>
  <si>
    <t>MEDICO CIRUJANO</t>
  </si>
  <si>
    <t>OROSCO PANDURO WILMER DAVID</t>
  </si>
  <si>
    <t>45400230</t>
  </si>
  <si>
    <t>PAREDES BREÐA LIZBETH NATALI</t>
  </si>
  <si>
    <t>21286797</t>
  </si>
  <si>
    <t>PAYTAN PARI MELODY</t>
  </si>
  <si>
    <t>43831195</t>
  </si>
  <si>
    <t>45469200</t>
  </si>
  <si>
    <t>PEREZ ZUMAETA GABRIELA</t>
  </si>
  <si>
    <t>48131120</t>
  </si>
  <si>
    <t>POMA TELLO ERIKA MARIA</t>
  </si>
  <si>
    <t>PRATO DE LA FUENTE VANESSA LUCIA</t>
  </si>
  <si>
    <t>MEDICO MEDICINA FISICA Y REHAB</t>
  </si>
  <si>
    <t>43669047</t>
  </si>
  <si>
    <t>45831885</t>
  </si>
  <si>
    <t>RICALDI NANO EVERT WENCESLAO</t>
  </si>
  <si>
    <t>RIVEROS CASTELLARES CESAR HUMBERTO</t>
  </si>
  <si>
    <t>40082984</t>
  </si>
  <si>
    <t>07200967</t>
  </si>
  <si>
    <t>ROQUE CALLUPE MARIA ANDREA</t>
  </si>
  <si>
    <t>70807168</t>
  </si>
  <si>
    <t>VILCAPUMA PALACIOS FLOR DE MARIA CRISTINA</t>
  </si>
  <si>
    <t>WOO RIOS CESAR ARMANDO</t>
  </si>
  <si>
    <t>45861271</t>
  </si>
  <si>
    <t>09413474</t>
  </si>
  <si>
    <t>CARDENAS TEMBLADERA KATHERYNE LESLY</t>
  </si>
  <si>
    <t>74360278</t>
  </si>
  <si>
    <t>JUAQUIN ALVA MARLEY GLANDY</t>
  </si>
  <si>
    <t>42893116</t>
  </si>
  <si>
    <t>LINO UBALDO ROSA JUDITH</t>
  </si>
  <si>
    <t>72081738</t>
  </si>
  <si>
    <t>ALVAREZ PRIETO LISETTE JOSEFINA</t>
  </si>
  <si>
    <t>ARECHE MUCHA SOLEDAD DEL PILAR</t>
  </si>
  <si>
    <t>003616242</t>
  </si>
  <si>
    <t>71499438</t>
  </si>
  <si>
    <t>HERRERA . VANESSA LORENA</t>
  </si>
  <si>
    <t>41937973</t>
  </si>
  <si>
    <t>RAFAEL HUERTA GABRIEL RICARDO</t>
  </si>
  <si>
    <t>REYES HURTADO MARLENE CAROL</t>
  </si>
  <si>
    <t>42208034</t>
  </si>
  <si>
    <t>71700546</t>
  </si>
  <si>
    <t>PIZAN AVILA BENITO</t>
  </si>
  <si>
    <t>ADMINISTRADOR(A)</t>
  </si>
  <si>
    <t>SANTANA GONZALES STEFANNY ZULEMA</t>
  </si>
  <si>
    <t>45931708</t>
  </si>
  <si>
    <t>ARIAS DE LA CRUZ LUZ MEDY</t>
  </si>
  <si>
    <t>73999358</t>
  </si>
  <si>
    <t>GALLO ESPINOZA TAMARA</t>
  </si>
  <si>
    <t>43327746</t>
  </si>
  <si>
    <t>JULIAN GALVAN MARIA ELENA</t>
  </si>
  <si>
    <t>41052087</t>
  </si>
  <si>
    <t>40535652</t>
  </si>
  <si>
    <t>ANCO RICALDI HELLDY GIMENA</t>
  </si>
  <si>
    <t>48283193</t>
  </si>
  <si>
    <t>MACEDO GAMBOA GUILLERMO RODRIGO</t>
  </si>
  <si>
    <t>73984547</t>
  </si>
  <si>
    <t>VERDE QUISPE SANDRA MARUTZIA</t>
  </si>
  <si>
    <t>71921491</t>
  </si>
  <si>
    <t>ZEGARRA GUZMAN ADOLFO ANTONIO</t>
  </si>
  <si>
    <t>10285881</t>
  </si>
  <si>
    <t>ESPINOZA CODINA ROSALINA CECILIA</t>
  </si>
  <si>
    <t>47153148</t>
  </si>
  <si>
    <t>SABALLO MOSQUEDA MARIAN DEL CARMEN</t>
  </si>
  <si>
    <t>001953121</t>
  </si>
  <si>
    <t>SANTOS RICALDE ANA LIZ</t>
  </si>
  <si>
    <t>ESTRELLA AYALA ESTELA MARIBEL</t>
  </si>
  <si>
    <t>GALLEGOS GALARZA ROXANA</t>
  </si>
  <si>
    <t>29678103</t>
  </si>
  <si>
    <t>VILLALOBOS JIMENEZ BETZAIDA RAFAELA</t>
  </si>
  <si>
    <t>004050655</t>
  </si>
  <si>
    <t>COLINA GASPERI YOSELIN ADRIANA</t>
  </si>
  <si>
    <t>002873951</t>
  </si>
  <si>
    <t>RAMON LOPEZ DILTHEY MAO</t>
  </si>
  <si>
    <t>75823645</t>
  </si>
  <si>
    <t>ANTAZU LOPEZ DAVID ISRAEL</t>
  </si>
  <si>
    <t>42145699</t>
  </si>
  <si>
    <t>MENDOZA QUISPE EDITH ARACELY</t>
  </si>
  <si>
    <t>80864479</t>
  </si>
  <si>
    <t>FLORES ESPINOZA JACKELYN FABIOLA</t>
  </si>
  <si>
    <t>73211734</t>
  </si>
  <si>
    <t>MEDRANO PORRAS BRIAN KENNY</t>
  </si>
  <si>
    <t>73306720</t>
  </si>
  <si>
    <t>42635630</t>
  </si>
  <si>
    <t>AQUINO CALERO ELIDA</t>
  </si>
  <si>
    <t>72102337</t>
  </si>
  <si>
    <t>AMBROSIO BARTOLO RICHARD</t>
  </si>
  <si>
    <t>22753342</t>
  </si>
  <si>
    <t>CASALLO POMA MARCO ANTONIO</t>
  </si>
  <si>
    <t>42880789</t>
  </si>
  <si>
    <t>GUERRA DAMACEN SHERLY HESTER</t>
  </si>
  <si>
    <t>47019228</t>
  </si>
  <si>
    <t>PEÑA ROMERO KATHERINE PATRICIA</t>
  </si>
  <si>
    <t>70444918</t>
  </si>
  <si>
    <t>SANCHEZ RUIZ RUTH PAOLA</t>
  </si>
  <si>
    <t>73440788</t>
  </si>
  <si>
    <t>TORRES OLIVO JUNIOR ANTHONY</t>
  </si>
  <si>
    <t>71321651</t>
  </si>
  <si>
    <t>VASQUEZ SANCHEZ LLERMETH</t>
  </si>
  <si>
    <t>43397197</t>
  </si>
  <si>
    <t>LAZARO PAREDES ISMAEL OLIVER</t>
  </si>
  <si>
    <t>MACHARI CRISTOBAL CANDY</t>
  </si>
  <si>
    <t>44260860</t>
  </si>
  <si>
    <t>60098918</t>
  </si>
  <si>
    <t>MEJIA ESPINOZA GISELA</t>
  </si>
  <si>
    <t>LOPEZ GASPAR NELCI JONILA</t>
  </si>
  <si>
    <t>70515184</t>
  </si>
  <si>
    <t>46143224</t>
  </si>
  <si>
    <t>ABREGU DORREGARAY SIZLEY SHAITHMY</t>
  </si>
  <si>
    <t>70033489</t>
  </si>
  <si>
    <t>HEREDIA VALLEJOS MARIA ELIZABETH</t>
  </si>
  <si>
    <t>001592028</t>
  </si>
  <si>
    <t>NAVARRETE CABRERA YADITH ADRIANA</t>
  </si>
  <si>
    <t>72409909</t>
  </si>
  <si>
    <t>SAMANIEGO MARTEL XIMENA GENESIS</t>
  </si>
  <si>
    <t>48086149</t>
  </si>
  <si>
    <t>ARDILES HINOSTROZA MARIA IVONE</t>
  </si>
  <si>
    <t>40194124</t>
  </si>
  <si>
    <t>CORONADO SUNCION GINO PAUL</t>
  </si>
  <si>
    <t>ESTRELLA BRAVO LIZBETH GANDY</t>
  </si>
  <si>
    <t>48351268</t>
  </si>
  <si>
    <t>45993665</t>
  </si>
  <si>
    <t>GUERRA ROSALES WERLEN</t>
  </si>
  <si>
    <t>GUTIERREZ GUTIERREZ CARLOS MANUEL</t>
  </si>
  <si>
    <t>42479072</t>
  </si>
  <si>
    <t>48158365</t>
  </si>
  <si>
    <t>ÑIQUE APOLINARIO JIM ANDRES</t>
  </si>
  <si>
    <t>70583481</t>
  </si>
  <si>
    <t>SULCA BENDEZU MELISSA CELITA</t>
  </si>
  <si>
    <t>72803242</t>
  </si>
  <si>
    <t>GONZALES MARTINEZ YOSSY LADY</t>
  </si>
  <si>
    <t>BAUTISTA BAUTISTA JUVENCIO</t>
  </si>
  <si>
    <t>04309417</t>
  </si>
  <si>
    <t>DIEGO RODRIGUEZ MAYK BRAYAN</t>
  </si>
  <si>
    <t>75283065</t>
  </si>
  <si>
    <t>CIGUEÐAS TEJADA YALITZA OLENKA</t>
  </si>
  <si>
    <t>HUAMANI NAJARRO EDGARD WILSON</t>
  </si>
  <si>
    <t>72463446</t>
  </si>
  <si>
    <t>LAOS MELITON ELENA INES</t>
  </si>
  <si>
    <t>43058353</t>
  </si>
  <si>
    <t>AQUISE AYBAR JANET DARIA</t>
  </si>
  <si>
    <t>70340605</t>
  </si>
  <si>
    <t>46603839</t>
  </si>
  <si>
    <t>GONZALES FLORES GELVIS</t>
  </si>
  <si>
    <t>40278862</t>
  </si>
  <si>
    <t>ANDIA TELLO JULIETA</t>
  </si>
  <si>
    <t>43758591</t>
  </si>
  <si>
    <t>ARANDA GALA RENEE MARLENI</t>
  </si>
  <si>
    <t>43275781</t>
  </si>
  <si>
    <t>BARON VILLELA CLAUDIA ALEJANDRA</t>
  </si>
  <si>
    <t>70417528</t>
  </si>
  <si>
    <t>COCA MARMOLEJO ROCIO CINTHIA</t>
  </si>
  <si>
    <t>TECNOLOGO MEDICO</t>
  </si>
  <si>
    <t>CRUZ GUTIERREZ GISELLA MILAGROS</t>
  </si>
  <si>
    <t>42664782</t>
  </si>
  <si>
    <t>42047972</t>
  </si>
  <si>
    <t>FIERRO BALDEON KATHIA LORENA</t>
  </si>
  <si>
    <t>46633593</t>
  </si>
  <si>
    <t>LOPEZ MAMANI CLINT</t>
  </si>
  <si>
    <t>80130920</t>
  </si>
  <si>
    <t>MORALES MEZA YESMIN MARILIZ</t>
  </si>
  <si>
    <t>70870240</t>
  </si>
  <si>
    <t>PALOMINO CHANCA JESSICA MILAGROS</t>
  </si>
  <si>
    <t>71522652</t>
  </si>
  <si>
    <t>RICSE SALVADOR ELIZABETH GABRIELA</t>
  </si>
  <si>
    <t>72659449</t>
  </si>
  <si>
    <t>RIOS HIDALGO HILDA ROSA</t>
  </si>
  <si>
    <t>40626314</t>
  </si>
  <si>
    <t>TORRES MENDOZA JOSE ANTONIO</t>
  </si>
  <si>
    <t>21546134</t>
  </si>
  <si>
    <t>VICENTE TERAN FELIX OSWALDO</t>
  </si>
  <si>
    <t>VILLA SANTOS YESSICA EDITH</t>
  </si>
  <si>
    <t>70431878</t>
  </si>
  <si>
    <t>42563794</t>
  </si>
  <si>
    <t>DURAND AMBICHO JHON ROBERT</t>
  </si>
  <si>
    <t>48359035</t>
  </si>
  <si>
    <t>GUTIERREZ CHIPANA LEIDA AMELIA</t>
  </si>
  <si>
    <t>40978606</t>
  </si>
  <si>
    <t>42920809</t>
  </si>
  <si>
    <t>HUAMAN REYES MOISES ANGEL</t>
  </si>
  <si>
    <t>20113972</t>
  </si>
  <si>
    <t>PORTILLO CONTRERAS CRISTHIAN ALFREDO</t>
  </si>
  <si>
    <t>45884003</t>
  </si>
  <si>
    <t>RENGIFO RUIZ BATSHEBA MARINA</t>
  </si>
  <si>
    <t>73539397</t>
  </si>
  <si>
    <t>URRUTIA QUIROZ SAUL</t>
  </si>
  <si>
    <t>43721129</t>
  </si>
  <si>
    <t>MENDOZA HUERTO ELMER EDWARDO</t>
  </si>
  <si>
    <t>40464346</t>
  </si>
  <si>
    <t>BENDEZU PUMACHAHUA JHENY EVELYN</t>
  </si>
  <si>
    <t>JUSTINIANO YUPANQUI ANYELA KEYLLA</t>
  </si>
  <si>
    <t>45356585</t>
  </si>
  <si>
    <t>71584244</t>
  </si>
  <si>
    <t>40945837</t>
  </si>
  <si>
    <t>RUIZ LAOS LUIS FERNANDO</t>
  </si>
  <si>
    <t>71220527</t>
  </si>
  <si>
    <t>MERINO ROJAS BEATRIZ GERALDINE STEFANI</t>
  </si>
  <si>
    <t>73225527</t>
  </si>
  <si>
    <t>FLORES MATIAS HEIDY STEPHANY</t>
  </si>
  <si>
    <t>44744084</t>
  </si>
  <si>
    <t>DOMINOTTI SELANO EVARISTO</t>
  </si>
  <si>
    <t>22499944</t>
  </si>
  <si>
    <t>OYANGUREN CURIMOZON LUIS ALBERTO</t>
  </si>
  <si>
    <t>71440061</t>
  </si>
  <si>
    <t>ORTIZ CASTILLO JOSE CARLOS</t>
  </si>
  <si>
    <t>74213466</t>
  </si>
  <si>
    <t>CANO ZACARIAS YAMILE LUZ</t>
  </si>
  <si>
    <t>TECNICO ADMINISTRATIVO CONTABL</t>
  </si>
  <si>
    <t>71206005</t>
  </si>
  <si>
    <t>TRUJILLO CARRERA KENY JORDAN</t>
  </si>
  <si>
    <t>70693537</t>
  </si>
  <si>
    <t>YOHANN NIETO LUIS PIERRE</t>
  </si>
  <si>
    <t>76357319</t>
  </si>
  <si>
    <t>CUEVA HERNANDEZ WINIVERT XIAMARA</t>
  </si>
  <si>
    <t>71946029</t>
  </si>
  <si>
    <t>CASTILLO PASCUAL HEYNI ANAI</t>
  </si>
  <si>
    <t>71065398</t>
  </si>
  <si>
    <t>AGUILAR GUIZADO ABIGAIL CANDY</t>
  </si>
  <si>
    <t>05417039</t>
  </si>
  <si>
    <t>PEREZ YAMACITA JENNI GIOVANA</t>
  </si>
  <si>
    <t>43970145</t>
  </si>
  <si>
    <t>CORDOVA DEL AGUILA JOSE MIGUEL</t>
  </si>
  <si>
    <t>71225483</t>
  </si>
  <si>
    <t>CUADROS BARRERA KEYLA MISHELL</t>
  </si>
  <si>
    <t>48829269</t>
  </si>
  <si>
    <t>GONZALES SIMON AIDER</t>
  </si>
  <si>
    <t>AUXILIAR DE MANTENIMIENTO</t>
  </si>
  <si>
    <t>46902119</t>
  </si>
  <si>
    <t>HUAMAN PARI JOSE LUIS</t>
  </si>
  <si>
    <t>46384171</t>
  </si>
  <si>
    <t>PARIONA GALVAN ESTHER MERCEDES</t>
  </si>
  <si>
    <t>43733520</t>
  </si>
  <si>
    <t>ARRIETA SALAZAR VITZEN JAVIER</t>
  </si>
  <si>
    <t>INGENIERA DE SISTEMAS</t>
  </si>
  <si>
    <t>PROFESIONAL ADMINISTRATIVO/A</t>
  </si>
  <si>
    <t>46221956</t>
  </si>
  <si>
    <t>SANCHEZ ORDOÐEZ PAOLA MERCEDES</t>
  </si>
  <si>
    <t>44379255</t>
  </si>
  <si>
    <t>TUANAMA TUANAMA EDMITH</t>
  </si>
  <si>
    <t>44379256</t>
  </si>
  <si>
    <t>VARGAS ENTAZU JANETH MARGARETH</t>
  </si>
  <si>
    <t>16022793</t>
  </si>
  <si>
    <t>COLAN PANANA ALINSON ANTUANET</t>
  </si>
  <si>
    <t>71563819</t>
  </si>
  <si>
    <t>RUFFNER PAREDES SAMUEL NICOLAS</t>
  </si>
  <si>
    <t>47397362</t>
  </si>
  <si>
    <t>ADARMES ORNA YERALD CESAR</t>
  </si>
  <si>
    <t>45070039</t>
  </si>
  <si>
    <t>BOTTGER BOTTGER GISELLA INES</t>
  </si>
  <si>
    <t>04080174</t>
  </si>
  <si>
    <t>RIVERA ASTO CLEVER RAFAEL</t>
  </si>
  <si>
    <t>76503101</t>
  </si>
  <si>
    <t>ENCARNACION CANDELARIO NELSON</t>
  </si>
  <si>
    <t>46634423</t>
  </si>
  <si>
    <t>GONZALES GALVEZ DEYSI LISBETH</t>
  </si>
  <si>
    <t>76604053</t>
  </si>
  <si>
    <t>IGLESIAS JUSTO REYNA ERICA</t>
  </si>
  <si>
    <t>74865575</t>
  </si>
  <si>
    <t>MENDOZA SIMBRON MARYSOL EMELY ISABEL</t>
  </si>
  <si>
    <t>70494106</t>
  </si>
  <si>
    <t>WESTREICHER JAEN ERNESTO LARRY</t>
  </si>
  <si>
    <t>75526399</t>
  </si>
  <si>
    <t>HERBAS RAMIREZ MARY MELISA</t>
  </si>
  <si>
    <t>43436929</t>
  </si>
  <si>
    <t>JURADO ORDOÐEZ RODO ALI</t>
  </si>
  <si>
    <t>73929176</t>
  </si>
  <si>
    <t>VASQUEZ LAVADO RAQUEL DIANA</t>
  </si>
  <si>
    <t>62465400</t>
  </si>
  <si>
    <t>ALANIA INOCENTE HERMINIO</t>
  </si>
  <si>
    <t>CHAMORRO AMPUDIA EVER JHON</t>
  </si>
  <si>
    <t>45491809</t>
  </si>
  <si>
    <t>HERRERA ESTEBAN YIMI RONALD</t>
  </si>
  <si>
    <t>45265548</t>
  </si>
  <si>
    <t>SELANO DOMINOTTI ALONSO MARCOS</t>
  </si>
  <si>
    <t>73583467</t>
  </si>
  <si>
    <t>MASLUCAN CORREA ROXANA</t>
  </si>
  <si>
    <t>45169854</t>
  </si>
  <si>
    <t>LUIS RODRIGUEZ AMALDA JALIA</t>
  </si>
  <si>
    <t>41326515</t>
  </si>
  <si>
    <t>ROCHA CADILLO HENRY RAFAEL</t>
  </si>
  <si>
    <t>45970841</t>
  </si>
  <si>
    <t>CENTENO GONZALES CRISTHIAN ANDERSON</t>
  </si>
  <si>
    <t>19992400</t>
  </si>
  <si>
    <t>COLLAZOS REBAZA ARTUR LEONARDO</t>
  </si>
  <si>
    <t>72554253</t>
  </si>
  <si>
    <t>MARCHAN SILVA ALYZON PATRICIA</t>
  </si>
  <si>
    <t>71883367</t>
  </si>
  <si>
    <t>MENDOZA HUANSI DIANDRA LISETH</t>
  </si>
  <si>
    <t>44434663</t>
  </si>
  <si>
    <t>ORTIZ CABEZAS MERI MONICA</t>
  </si>
  <si>
    <t>70202056</t>
  </si>
  <si>
    <t>ANTONIO APAZA ROMELIA</t>
  </si>
  <si>
    <t>72267670</t>
  </si>
  <si>
    <t>CHOQUE ESPINOZA CARLOS ALBERTO</t>
  </si>
  <si>
    <t>70990812</t>
  </si>
  <si>
    <t>AROSEMENA ALIAGA ALEJANDRA</t>
  </si>
  <si>
    <t>70692342</t>
  </si>
  <si>
    <t>CARTOLIN HUAMAN JAZMIN LEIDY</t>
  </si>
  <si>
    <t>06461927</t>
  </si>
  <si>
    <t>CASTILLO GARCIA ANA SUSY</t>
  </si>
  <si>
    <t>72977454</t>
  </si>
  <si>
    <t>ESTRADA MENESES KARLA</t>
  </si>
  <si>
    <t>72500488</t>
  </si>
  <si>
    <t>MENDOZA JACINTO CLAUDIA CRISTINA</t>
  </si>
  <si>
    <t>PAREDES BREÑA LIZBETH NATALI</t>
  </si>
  <si>
    <t>41379264</t>
  </si>
  <si>
    <t>REYNAFARJE KATAYAMA JUAN CARLOS</t>
  </si>
  <si>
    <t>42031958</t>
  </si>
  <si>
    <t>ROMANI BOTTGER GABRIELA ROSMERY</t>
  </si>
  <si>
    <t>70670888</t>
  </si>
  <si>
    <t>TUESTA MURRUGARRA AUGUSTO ALONSO</t>
  </si>
  <si>
    <t>43872690</t>
  </si>
  <si>
    <t>TURPO HEREDIA ALBERTI</t>
  </si>
  <si>
    <t>73704435</t>
  </si>
  <si>
    <t>URBINA QUISPE KATHERINE ELIZABETH</t>
  </si>
  <si>
    <t>70261095</t>
  </si>
  <si>
    <t>CHERO TUNCAR JAKELINE NATALI</t>
  </si>
  <si>
    <t>70615681</t>
  </si>
  <si>
    <t>RAMIREZ MENDOZA JUAN FRANCISCO</t>
  </si>
  <si>
    <t>75131225</t>
  </si>
  <si>
    <t>ALMEYDA YGLESIAS MARIA ANTOINETTE</t>
  </si>
  <si>
    <t>48477710</t>
  </si>
  <si>
    <t>BALLESTEROS CIRINEO LOURDES ROSALIA</t>
  </si>
  <si>
    <t>43336171</t>
  </si>
  <si>
    <t>CIRIACO WESTREICHER LUCINA AURORA</t>
  </si>
  <si>
    <t>TECNICO EN MANTENIMIENTO</t>
  </si>
  <si>
    <t>002635576</t>
  </si>
  <si>
    <t>44695201</t>
  </si>
  <si>
    <t>VALLEJOS POMA VICTOR OMAR</t>
  </si>
  <si>
    <t>44289698</t>
  </si>
  <si>
    <t>72978420</t>
  </si>
  <si>
    <t>CHAVEZ MENDOZA MELANY ALEXANDA LIDIA</t>
  </si>
  <si>
    <t>45289649</t>
  </si>
  <si>
    <t>70063715</t>
  </si>
  <si>
    <t>GOMEZ GUZMAN LEYDI ANAIS</t>
  </si>
  <si>
    <t>72180438</t>
  </si>
  <si>
    <t>JIMENEZ MAYANGA LESLY MARITZA</t>
  </si>
  <si>
    <t>72847138</t>
  </si>
  <si>
    <t>MONTALVO JUANPEDRO MILDA LUCILA</t>
  </si>
  <si>
    <t>46563697</t>
  </si>
  <si>
    <t>ROJAS GALARZA LUIS MIGUEL</t>
  </si>
  <si>
    <t>72170180</t>
  </si>
  <si>
    <t>SALDAÐA CRUZADO SERGIO DANIEL</t>
  </si>
  <si>
    <t>TECNICO EN SEGURIDAD</t>
  </si>
  <si>
    <t>75728125</t>
  </si>
  <si>
    <t>RIVERA VEGA RUTH DEL ROSARIO</t>
  </si>
  <si>
    <t>71237253</t>
  </si>
  <si>
    <t>ZAVALA GELDRES JULIO CESAR</t>
  </si>
  <si>
    <t>47210081</t>
  </si>
  <si>
    <t>CASTAÑEDA VILLANUEVA DELIA</t>
  </si>
  <si>
    <t>74761557</t>
  </si>
  <si>
    <t>CAPELLA LOPEZA MARZIO NINO</t>
  </si>
  <si>
    <t>PENÑ ROMERO KATHERINE PATRICIA</t>
  </si>
  <si>
    <t>31187452</t>
  </si>
  <si>
    <t>VASQUEZ VARGAS POLINARIA</t>
  </si>
  <si>
    <t>45242250</t>
  </si>
  <si>
    <t>AQUINO DIAZ JAIME HENRY</t>
  </si>
  <si>
    <t>40526435</t>
  </si>
  <si>
    <t>CHUNGA BERMEJO YESSICA ARACELLI</t>
  </si>
  <si>
    <t>72174459</t>
  </si>
  <si>
    <t>GIRALDO VEGA PERCY ENRIQUE</t>
  </si>
  <si>
    <t>75931870</t>
  </si>
  <si>
    <t>LOPE SULCA PAOLA LISSET</t>
  </si>
  <si>
    <t>47331825</t>
  </si>
  <si>
    <t>CHARRE REYES MARTINES</t>
  </si>
  <si>
    <t>40245609</t>
  </si>
  <si>
    <t>HURTADO ANTAZU ABRAHAM CESAR</t>
  </si>
  <si>
    <t>48574122</t>
  </si>
  <si>
    <t>48437139</t>
  </si>
  <si>
    <t>FELIX CRUZ RUBBENS VIANNEY</t>
  </si>
  <si>
    <t>72508854</t>
  </si>
  <si>
    <t>PEREZ APONTE DIEGO ALONSO</t>
  </si>
  <si>
    <t>06255741</t>
  </si>
  <si>
    <t>QUINTANILLA DIAZ MANUEL EMILIANO</t>
  </si>
  <si>
    <t>62649600</t>
  </si>
  <si>
    <t>QUISPE QUISPE SAMUEL ESTEBAN</t>
  </si>
  <si>
    <t>72161449</t>
  </si>
  <si>
    <t>RIOS PANAIFO JESSICA KATHERINE</t>
  </si>
  <si>
    <t>76164409</t>
  </si>
  <si>
    <t>LOPEZ PEREZ GLEINY GEMILA</t>
  </si>
  <si>
    <t>MACURI YACHACHIN EDSON AMNER</t>
  </si>
  <si>
    <t>1. ADQUISICION DE CERCO PERIMETRICO, ESTERILIZADOR, ANALIZADOR BIOQUIMICO AUTOMATIZADO Y CENTRIFUGA PARA TUBOS; ADEMÁS DE OTROS ACTIVOS EN DOS ESTABLECIMIENTOS DE SALUD II.1 A NIVEL PROVINCIAL</t>
  </si>
  <si>
    <t>ADMINISTRACION DIRECTA</t>
  </si>
  <si>
    <t>VARIOS</t>
  </si>
  <si>
    <t>REFRIGERADORA CONSERVADORA DE MEDICAMENTOS DE 129 L</t>
  </si>
  <si>
    <t>SIN PROCEDIMIENTO</t>
  </si>
  <si>
    <t xml:space="preserve">17/05/2021 </t>
  </si>
  <si>
    <t>BESAMEH E.I.R.L.</t>
  </si>
  <si>
    <t>MANOMETRO CON HUMIDIFICADOR</t>
  </si>
  <si>
    <t>INVERSIONES HIKARI S.A.C.</t>
  </si>
  <si>
    <t>ROTADOR SEROLOGICO</t>
  </si>
  <si>
    <t>EQUIPO DE RAYOS X</t>
  </si>
  <si>
    <t xml:space="preserve">18/05/2021 </t>
  </si>
  <si>
    <t>PRODUCTOS MEDICOS DENTALES Y SEGURIDAD INDUSTRIAL SAC</t>
  </si>
  <si>
    <t>CENTRIFUGA CLINICA PARA 24 TUBOS</t>
  </si>
  <si>
    <t xml:space="preserve">24/05/2021 </t>
  </si>
  <si>
    <t>MICROCENTRIFUGA</t>
  </si>
  <si>
    <t xml:space="preserve"> BESMEDICAL E.I.R.L.</t>
  </si>
  <si>
    <t>EQUIPO DE BAÑO MARIA</t>
  </si>
  <si>
    <t xml:space="preserve">01/06/2021 </t>
  </si>
  <si>
    <t>EQUIPO ECOGRAFO RODABLE CON DOPPLER COLOR 3D CON TRANSDUCTOR ECOENDOSCOPICO (LINEAL), (SECTORIAL)</t>
  </si>
  <si>
    <t xml:space="preserve">08/06/2021 </t>
  </si>
  <si>
    <t>ANALIZADOR DE GASES Y ELECTROLITOS</t>
  </si>
  <si>
    <t xml:space="preserve">14/06/2021 </t>
  </si>
  <si>
    <t>INVERSIONES GONZAMED S.A.C</t>
  </si>
  <si>
    <t>BALON DE OXIGENO</t>
  </si>
  <si>
    <t xml:space="preserve">07/07/2021 </t>
  </si>
  <si>
    <t>BOMBA DE INFUSION</t>
  </si>
  <si>
    <t xml:space="preserve">12/07/2021 </t>
  </si>
  <si>
    <t>EQUIPOS MEDICOS DEL PERU S.A.C.</t>
  </si>
  <si>
    <t>ESTERILIZADOR A VAPOR - AUTOCLAVE DE 200 L</t>
  </si>
  <si>
    <t xml:space="preserve">16/07/2021 </t>
  </si>
  <si>
    <t>SOLUCIONES MEDICAS Y SERVICIOS EIRL</t>
  </si>
  <si>
    <t>ANALIZADOR BIOQUIMICO AUTOMATIZADO</t>
  </si>
  <si>
    <t xml:space="preserve">01/10/2021 </t>
  </si>
  <si>
    <t>TERRA MEDICA E.I.R.L</t>
  </si>
  <si>
    <t>FILTROS ANTIBACTERIAL VIRAL, SET DE CORRUGADOS PARA VENTILADORES</t>
  </si>
  <si>
    <t xml:space="preserve">15/10/2021 </t>
  </si>
  <si>
    <t>IMPORTADORA Y DISTRIBUIDORA EDAL MED S.A.C.</t>
  </si>
  <si>
    <t>MODULO PRE FABRICADO DE METAL DE 1 AMBIENTE</t>
  </si>
  <si>
    <t xml:space="preserve">29/10/2021 </t>
  </si>
  <si>
    <t>VALLE CAPCHA EDGAR</t>
  </si>
  <si>
    <t>CONTRATACION DE SERVICIO PARA LIQUIDACION DE IOARR CUI 2502946</t>
  </si>
  <si>
    <t>BARZOLA FIERRO JORDAN YOLITO</t>
  </si>
  <si>
    <t>GOREPA - PASCO</t>
  </si>
  <si>
    <t>AIS SALUD UTES OXAPAMPA</t>
  </si>
  <si>
    <t>GALVAN AVILA ELIZABETH</t>
  </si>
  <si>
    <t>04077648</t>
  </si>
  <si>
    <t>TRAMITE</t>
  </si>
  <si>
    <t>ENERO - DICIEMBRE</t>
  </si>
  <si>
    <t>MENSUAL (10 CADA MES)</t>
  </si>
  <si>
    <t>PEÑA MENDIZABAL ROSA ELIZABETH</t>
  </si>
  <si>
    <t>GALLEGOS GUEROVICH JANINA ROCIO</t>
  </si>
  <si>
    <t>MAYO - DICIEMBRE</t>
  </si>
  <si>
    <t>NO APLICA</t>
  </si>
  <si>
    <t>1. Adquisicion de mesa de parto</t>
  </si>
  <si>
    <t>Comparacion de Precios</t>
  </si>
  <si>
    <t>Administracion Directa</t>
  </si>
  <si>
    <t>COMPRE-SM-15-2021-/RS OXAPAMPA.-1</t>
  </si>
  <si>
    <t>20486757354 - INVERSIONES ANDROMEDA SAC</t>
  </si>
  <si>
    <t>Contratado</t>
  </si>
  <si>
    <t>2. Adquisición de Bolsas de Polietileno 3 micras de 70 cm X 50 cm</t>
  </si>
  <si>
    <t>COMPRE-SM-14-2021-/RS OXAPAMPA.-1</t>
  </si>
  <si>
    <t>20606706171 - KAREM´S MEDIC S.A.C.</t>
  </si>
  <si>
    <t>3. Adquisición de set instrumental para atención de partos por 9 piezas</t>
  </si>
  <si>
    <t>COMPRE-SM-13-2021-/RS OXAPAMPA.-1</t>
  </si>
  <si>
    <t>20486764997 - GRUPO SALGUE E.I.R.L.</t>
  </si>
  <si>
    <t>4. Adquisicion de cuna de calor radiante para el Hospital "Román Egoavil Pando" Villa Rica del ámbito de la Red de salud Oxapampa</t>
  </si>
  <si>
    <t>AS-SM-1-2021-C.S.A.S-R.S.OXA-1</t>
  </si>
  <si>
    <t>20548839433 - SOLUCIONES MEDICAS Y SERVICIOS E.I.R.L.</t>
  </si>
  <si>
    <t>5. Adquisición de estabilizadores</t>
  </si>
  <si>
    <t>COMPRE-SM-12-2021-/RS OXAPAMPA.-1</t>
  </si>
  <si>
    <t>6. ADQUISICION DE EQUIPOS DE LABORATORIO</t>
  </si>
  <si>
    <t>COMPRE-SM-10-2021-/RS OXAPAMPA.-1</t>
  </si>
  <si>
    <t>20605081569 - SD DIAGNOSTICS PERU S.A.C.</t>
  </si>
  <si>
    <t>7. ADQUISICION DE UNIDAD DENTAL</t>
  </si>
  <si>
    <t>COMPRE-SM-5-2021-/RS OXAPAMPA.-1</t>
  </si>
  <si>
    <t>20601583039 - IC ARDILA S.A.C.</t>
  </si>
  <si>
    <t>8. Servicio de mantenimiento preventivo y correctivo de ventiladores mecánicos y volumétricos y generadores de oxigeno del Hospital Ernesto German Guzmán Gonzales y del Hospital Román Egoavil Pando del ámbito de la Red de Salud Oxapampa</t>
  </si>
  <si>
    <t>Contratacion Directa</t>
  </si>
  <si>
    <t>DIRECTA-PROC-19-2021-/RS OXAPAMPA.-1</t>
  </si>
  <si>
    <t>20565331419 - LTC SERVICIOS GENERALES HOSPITALARIOS S.A.C.</t>
  </si>
  <si>
    <t>9. Contratación de servicios de especialista en salud (Pediatría) para el Hospital ¿Román Egoavil Pando ¿ Villa Rica</t>
  </si>
  <si>
    <t>DIRECTA-PROC-18-2021-/RS OXAPAMPA.-1</t>
  </si>
  <si>
    <t>10413666932 - YUPANQUI GABINO JACKELINE ELIZABETH</t>
  </si>
  <si>
    <t>10. Contratación de servicios de especialista en salud (Médico Internista) para el Hospital ¿Ernesto German Guzmán Gonzales¿ ¿ Oxapampa</t>
  </si>
  <si>
    <t>DIRECTA-PROC-17-2021-/RS OXAPAMPA.-1</t>
  </si>
  <si>
    <t>17283851613 - ALONSO ERAZO WILLY ALCIBIADES</t>
  </si>
  <si>
    <t>11. Adquisición de Analizador Bioquímica automático para el IOARR CIU 2502911</t>
  </si>
  <si>
    <t>DIRECTA-PROC-12-2021-/RS OXAPAMPA.-1</t>
  </si>
  <si>
    <t>20602481809 - TERRA MEDICA E.I.R.L.-TERRAMED E.I.R.L.</t>
  </si>
  <si>
    <t>12. Servicio de mantenimiento correctivo de ambulancias</t>
  </si>
  <si>
    <t>DIRECTA-PROC-16-2021-/RS OXAPAMPA.-1</t>
  </si>
  <si>
    <t>20518680057 - HUANCA AUTOS S.A.C.</t>
  </si>
  <si>
    <t>13. ADQUISICION DE MONITOR FETAL</t>
  </si>
  <si>
    <t>COMPRE-SM-8-2021-/RS OXAPAMPA.-1</t>
  </si>
  <si>
    <t>20607070921 - BESMEDICAL E.I.R.L.</t>
  </si>
  <si>
    <t>14. Adquisición de detector de latidos fetales</t>
  </si>
  <si>
    <t>COMPRE-SM-7-2021-/RS OXAPAMPA.-1</t>
  </si>
  <si>
    <t>15. Contratación de servicios de especialista en salud Medico General para el Centro de salud Puerto Bermúdez</t>
  </si>
  <si>
    <t>DIRECTA-PROC-15-2021-/RS OXAPAMPA.-1</t>
  </si>
  <si>
    <t>10462946967 - RICCI LEIVA ARMANDO ENRIQUE</t>
  </si>
  <si>
    <t>16. Contratación de servicios de especialista en salud Pediatra para el Centro de salud Constitución</t>
  </si>
  <si>
    <t>DIRECTA-PROC-14-2021-/RS OXAPAMPA.-1</t>
  </si>
  <si>
    <t>20605636188 - SERVICIOS MULTIPLES BOSQUECINO SOCIEDAD ANONIMA CERRADA - BOSQUECINO S.A.C.</t>
  </si>
  <si>
    <t>17. Adquisición de microcubetas descartables para hemoclinometro hemocontrol</t>
  </si>
  <si>
    <t>COMPRE-SM-6-2021-/RS OXAPAMPA.-1</t>
  </si>
  <si>
    <t>20501887286 - DIAGNOSTICA PERUANA S.A.C.</t>
  </si>
  <si>
    <t>18. ADQUISCION DE MANDIL NO ESTERIL</t>
  </si>
  <si>
    <t>DIRECTA-PROC-13-2021-/RS OXAPAMPA.-1</t>
  </si>
  <si>
    <t>19. adquisición de suministros de laboratorio</t>
  </si>
  <si>
    <t>COMPRE-SM-4-2021-/RS OXAPAMPA.-1</t>
  </si>
  <si>
    <t>20562726315 - PACIFIC INDUSTRIAL TRADE S.A.C.</t>
  </si>
  <si>
    <t>20. Contratación de servicios de especialista en salud para el Centro de salud Constitución</t>
  </si>
  <si>
    <t>DIRECTA-PROC-11-2021-/RS OXAPAMPA.-1</t>
  </si>
  <si>
    <t>10800236431 - PEREZ ESPINOZA GIAN ALBERTO</t>
  </si>
  <si>
    <t>21. Autoclave horizontal de 250 litros ¿ incluido instalación, adecuación, funcionamiento y puesta en marcha en instalaciones del Hospital de Contingencia ¿Ernesto German Guzmán Gonzales¿.</t>
  </si>
  <si>
    <t>DIRECTA-PROC-10-2021-/RS OXAPAMPA.-1</t>
  </si>
  <si>
    <t>22. ADQUISICIÓN DE BOLSAS PARA LA DISPOSICIÓN  Y/O TRATAMIENTO DE RESIDUOS SÓLIDOS DE IPRESS</t>
  </si>
  <si>
    <t>COMPRE-SM-3-2021-/RS OXAPAMPA.-1</t>
  </si>
  <si>
    <t>20521738333 - ANTELOVA E.I.R.L.</t>
  </si>
  <si>
    <t>23. ADQUISCION DE  BOMBA DE INFUSIÓN DE 2 CANALES PARA EL IOARR CUI Nº 2502911 ¿ HOSPITAL ERNESTO GERMAN GUZMÁN GONZALES ¿ OXAPAMPA Y HOSPITAL ROMÁN EGUAVIL PANDO ¿ VILLA RICA</t>
  </si>
  <si>
    <t>DIRECTA-PROC-9-2021-/RS OXAPAMPA.-1</t>
  </si>
  <si>
    <t>20544867408 - EQUIPOS MEDICOS DEL PERU S.A.C.</t>
  </si>
  <si>
    <t>24. Adquisición de balones de oxígeno de 10 m3 para el IOARR CIU 2502911 - Hospital Ernesto German Guzman Gonzales - Oxapampa y Hospital Roman Eguavil Pando - Villa Rica</t>
  </si>
  <si>
    <t>DIRECTA-PROC-8-2021-/RS OXAPAMPA.-1</t>
  </si>
  <si>
    <t>20521982081 - INVERSIONES HIKARI S.A.C.</t>
  </si>
  <si>
    <t>25. ADQUISICION DE OXIGENO MEDICINAL</t>
  </si>
  <si>
    <t>DIRECTA-PROC-7-2021-/RS OXAPAMPA.-1</t>
  </si>
  <si>
    <t>20338570041 - LINDE PERU S.R.L.</t>
  </si>
  <si>
    <t>26. SERVICIO DE IMPRESIÓN DE FORMATOS ÚNICOS DE ATENCIÓN (FUA) ¿ SIS PARA SER DISTRIBUIDOS A LOS ESTABLECIMIENTOS DE SALUD DE LA JURISDICCIÓN DE LA RED DE SALUD OXAPAMPA</t>
  </si>
  <si>
    <t>COMPRE-SM-2-2021-/RS OXAPAMPA.-1</t>
  </si>
  <si>
    <t>20486635089 - SOLUCIONES GRAFICAS SOCIEDAD ANONIMA CERRADA</t>
  </si>
  <si>
    <t>27. Contratación del servicio de trasporte de Productos farmacéuticos, dispositivos médicos y productos sanitaria  para el abastecimiento de los establecimientos de salud de la Red Oxapampa - 2021</t>
  </si>
  <si>
    <t>DIRECTA-PROC-6-2021-/RS OXAPAMPA.-1</t>
  </si>
  <si>
    <t>10712021379 - BORDA CRISPIN RAUL JUAN</t>
  </si>
  <si>
    <t>28. Adquisición de equipo para Analizador de Gases Arteriales y Electrolitos para el IOARR CIU 2502911 - Hospital Ernesto German Guzman Gonzales - Oxapampa</t>
  </si>
  <si>
    <t>DIRECTA-PROC-5-2021-/RS OXAPAMPA.-1</t>
  </si>
  <si>
    <t>20511399506 - INVERSIONES GONZAMED SAC</t>
  </si>
  <si>
    <t>29. Adquisición de ecógrafo 3D con transductores para el IOARR CIU 2502911 - Hospital Ernesto German Guzmán Gonzales - Oxapampa</t>
  </si>
  <si>
    <t>DIRECTA-PROC-4-2021-/RS OXAPAMPA.-1</t>
  </si>
  <si>
    <t>20538194868 - PRODUCTOS MEDICOS DENTALES Y SEGURIDAD INDUSTRIAL SAC</t>
  </si>
  <si>
    <t>30. ADQUISCION DE MASCARRILLAS DESCARTABLES DE TRES PLIEGUEZ</t>
  </si>
  <si>
    <t>DIRECTA-PROC-3-2021-/RS OXAPAMPA.-1</t>
  </si>
  <si>
    <t>31. Adquisición de equipo de rayos X para el IOARR CIU 2502911 - HOSPITAL ERNESTO GERMAN GUZMAN GONZALES - OXAPAMPA</t>
  </si>
  <si>
    <t>DIRECTA-PROC-2-2021-/RS OXAPAMPA.-1</t>
  </si>
  <si>
    <t>32. ADQUISCION DE MANDIL QUIRURGICO DESCARTABLE NO ESTERIL</t>
  </si>
  <si>
    <t>COMPRE-SM-1-2021-/RS OXAPAMPA.-1</t>
  </si>
  <si>
    <t>33. Contratación del servicio de alquiler de infraestructura para el almacén especializado de medicamentos</t>
  </si>
  <si>
    <t>DIRECTA-PROC-1-2021-/RS OXAPAMPA.-1</t>
  </si>
  <si>
    <t>10040776481 - GALVAN AVILA ELIZABETH</t>
  </si>
  <si>
    <t>1. Adquisición de microcubetas descartables para hemoglobinometro para el programa articulado nutricional correspondiente al ejercicio 2022</t>
  </si>
  <si>
    <t>DIRECTA-PROC-10-2022-/RS OXAPAMPA.-1</t>
  </si>
  <si>
    <t>falta presentar documentos para suscribir contrato</t>
  </si>
  <si>
    <t>2. Adquisición de Carbonato de calcio</t>
  </si>
  <si>
    <t>AS-SM-4-2022-/RS OXAPAMPA.-1</t>
  </si>
  <si>
    <t>en proceso</t>
  </si>
  <si>
    <t>el otorgamiento de la buena pro s efectuara el 17/10/22</t>
  </si>
  <si>
    <t>3. Adquisición de tiras, limas y fresas para la Estrategia Sanitaria de Salud Bucal para la Red de Salud Oxapampa</t>
  </si>
  <si>
    <t>COMPRE-SM-4-2022-/RS OXAPAMPA.-1</t>
  </si>
  <si>
    <t>20523290194 - IMPORT MEDICA M&amp;T S.A.C.</t>
  </si>
  <si>
    <t>4. Servicio para la adecuación ambiente para cámara frigorífica de vacunas para la Red de Salud Oxapampa</t>
  </si>
  <si>
    <t>AS-SM-3-2022-/RS OXAPAMPA.-1</t>
  </si>
  <si>
    <t>20563074940 - INVERSIONES EL TIROL S.A.C.</t>
  </si>
  <si>
    <t>5. Servicio de mantenimiento de equipos de cadena de frio para establecimientos de la Red de Salud Oxapampa</t>
  </si>
  <si>
    <t>AS-SM-2-2022-/RS OXAPAMPA.-2</t>
  </si>
  <si>
    <t>6. Adquisición de reactivos e insumos de laboratorio perteneciente a la Red de Salud Oxapampa</t>
  </si>
  <si>
    <t>COMPRE-SM-3-2022-/RS OXAPAMPA.-1</t>
  </si>
  <si>
    <t>7. Adquisición de instrumento medico: balanza adulto y glucometro para la Red de Salud Oxapampa</t>
  </si>
  <si>
    <t>COMPRE-SM-2-2022-/RS OXAPAMPA.-1</t>
  </si>
  <si>
    <t>20607018856 - ALLIANZ INVERSORES PREMIUM E.I.R.L.</t>
  </si>
  <si>
    <t>8. Servicio de mantenimiento de equipos de cadena de frio para establecimientos de la Red de Salud Oxapampa</t>
  </si>
  <si>
    <t>AS-SM-2-2022-/RS OXAPAMPA.-1</t>
  </si>
  <si>
    <t>9. ADQUISICION DE MICROCUBETAS DESCARTABLES PARA HEMOGLOBINOMETRO HEMOCONTROL PARA ESTRATEGIA SANITARIA SALUD MATERNO NEONATAL JURISDICCION DE LA RED DE SALUD OXAPAMPA</t>
  </si>
  <si>
    <t>DIRECTA-PROC-9-2022-/RS OXAPAMPA.-1</t>
  </si>
  <si>
    <t>10. ADQUISICIÓN DE SOLUCIONES TAMPÓN PARA EL EQUIPO DE MONITOREO DE CAMPO PARA LA ACTIVIDAD: VIGILANCIA DE LA CALIDAD DE AGUA PARA CONSUMO HUMANO</t>
  </si>
  <si>
    <t>COMPRE-SM-1-2022-/RS OXAPAMPA.-1</t>
  </si>
  <si>
    <t>20512215328 - MEDICAL REPRESENTACIONES SAC</t>
  </si>
  <si>
    <t>11. SERVICIO MANTENIMIENTO PREVENTIVO Y CORRECTIVO DE LA PLANTA GENERADORA DE OXIGENO JURISDICCION DE LA RED DE SALUD OXAPAMPA DEL PERIODO 2022</t>
  </si>
  <si>
    <t>DIRECTA-PROC-8-2022-/RS OXAPAMPA.-1</t>
  </si>
  <si>
    <t>12. SERVICIO DE IMPRESION DE FORMATOS UNICOS DE ATENCION-FUA PARA DISTRIBUIR A LAS MICROREDES AMBITO DE LA RED DE SALUD OXAPAMPA</t>
  </si>
  <si>
    <t>DIRECTA-PROC-7-2022-/RS OXAPAMPA.-1</t>
  </si>
  <si>
    <t>20568210159 - EDITORA MASTER SOCIEDAD ANONIMA CERRADA</t>
  </si>
  <si>
    <t>13. ADQUISICION DE REFRIGERADORAS HORIZONTALES PARA MEDICAMENTOS DE ALMACEN ESPECIALIZADO DE MEDICAMENTOS DE LA RED DE SALUD OXAPAMPA</t>
  </si>
  <si>
    <t>AS-SM-1-2022-C.S.A.S-R.S.OXA-1</t>
  </si>
  <si>
    <t>20433546394 - EDALMI S.A.C.</t>
  </si>
  <si>
    <t>14. SERVICIO DE TRANSPORTE DE PRODUCTOS FARMACEUTICOS, DISPOSITIVOS MEDICOS Y PRODUCTOS SANITRARIOS PARA ABASTECIMIENTO DE LOS ESTABLECIMIENTOS DE LA RED DE SALUD OXAPAMPA - 2022</t>
  </si>
  <si>
    <t>DIRECTA-PROC-6-2022-/RS OXAPAMPA.-1</t>
  </si>
  <si>
    <t>15. SERVICIOS DE ALQUILER DE INFRAESTRUCTURA PARA ALMACEN ESPECIALIZADO DE MEDICAMENTOS PERTENECIENTE A LA RED DE SALUD OXAPAMPA - 2022</t>
  </si>
  <si>
    <t>DIRECTA-PROC-5-2022-/RS OXAPAMPA.-1</t>
  </si>
  <si>
    <t>10040776481 - GALVAN AVILA</t>
  </si>
  <si>
    <t>16. CONTRATACIÓN DIRECTA PARA EL SERVICIO DE INTERNET PARA: C.S. ISCOZACIN, P.S. CANTARIZU, MARIA TERESA, MALLAMPAMPA, LANTURACHI, PUERTO MAYRO, VILLA AMÉRICA, LAGUNA RAYA, SANTA ISABEL DE NEGUACHI, AGUACHINI, BOCA SAMAYA, PUERTO YESUPE, SAN PABLO, ZUNGAROYALI, AMAMBAY, SAN JUAN DE DIOS, PUERTO AMISTAD,</t>
  </si>
  <si>
    <t>DIRECTA-PROC-4-2022-/RS OXAPAMPA.-1</t>
  </si>
  <si>
    <t>20600805470 - GROUP S &amp; M MAX'S SOLUTION EMPRESA INDIVIDUAL DE RESPONSABILIDAD LIMITADA</t>
  </si>
  <si>
    <t>17. SERVICIO DE INTERNET PARA: CENTRO DE SALUD MENTAL COMUNITARIO y HOSPITAL DE CONTINGENCIA OXAPAMPA LOCAL 1 y HOPSITAL DE COVID LOCAL 2 y HOSPITAL COVID ISTPO y CS HUANCABAMBA, PS QUILLAZU y PS GRAPANUZU</t>
  </si>
  <si>
    <t>DIRECTA-PROC-3-2022-/RS OXAPAMPA.-1</t>
  </si>
  <si>
    <t>20602923569 - D &amp; G NETWORK CONSULT Y CONTRATISTAS S.A.C.</t>
  </si>
  <si>
    <t>18. SERVICIO DE INTERNET PARA:  P.S. ENEÑAS, MESAPATA, SAN JUAN DE CACAZU, C.S. CHONTABAMBA, C.S. PUERTO BERMUDEZ, CS. CIUDAD CONSTITUCION Y RED DE SALUD OXAPAMPA</t>
  </si>
  <si>
    <t>DIRECTA-PROC-2-2022-/RS OXAPAMPA.-1</t>
  </si>
  <si>
    <t>20602791816 - FASTNETPERU E.I.R.L</t>
  </si>
  <si>
    <t>19. SERVICIO DE ALQUILER DE LOCAL CENTRO DE SALUD COMUNITARIO DE SALUD MENTAL</t>
  </si>
  <si>
    <t>DIRECTA-PROC-1-2022-/RS OXAPAMPA.-1</t>
  </si>
  <si>
    <t>10433361704 - PEÑA MENDIZABAL ROSA ELIZABETH</t>
  </si>
  <si>
    <t>31/12/202</t>
  </si>
  <si>
    <t>CALZADO</t>
  </si>
  <si>
    <t>DE COCINA, COMEDOR Y CAFETERIA</t>
  </si>
  <si>
    <t>MEDICAMENTOS</t>
  </si>
  <si>
    <t>SUMINISTROS DE USO ZOOTECNICO</t>
  </si>
  <si>
    <t>FERTILIZANTES, INSECTICIDAS, FUNGICIDAS Y SIMILARES</t>
  </si>
  <si>
    <t>PRODUCTOS QUIMICOS</t>
  </si>
  <si>
    <t>SERVICIO DE AGUA Y DESAGUE</t>
  </si>
  <si>
    <t>SERVICIOS DE IMAGEN INSTITUCIONAL</t>
  </si>
  <si>
    <t>SERVICIOS DE LIMPIEZA E HIGIENE</t>
  </si>
  <si>
    <t>DE EDIFICACIONES, OFICINAS Y ESTRUCTURAS</t>
  </si>
  <si>
    <t>DE MOBILIARIO Y SIMILARES</t>
  </si>
  <si>
    <t>GASTOS NOTARIALES</t>
  </si>
  <si>
    <t>SEGURO OBLIGATORIO ACCIDENTES DE TRANSITO (SOAT)</t>
  </si>
  <si>
    <t>OTROS SEGUROS PERSONALES</t>
  </si>
  <si>
    <t>GASTOS POR PRESTACIONES DE SALUD</t>
  </si>
  <si>
    <t>SERVICIOS COMPLEMENTARIOS DE SALUD</t>
  </si>
  <si>
    <t>ENTREGA ECONOMICA POR PRESTACIONES ADICIONALES EN SALUD</t>
  </si>
  <si>
    <t>POR PERSONAS JURIDICAS</t>
  </si>
  <si>
    <t>SERVICIOS RELACIONADOS CON EL TRATAMIENTO DE AGUA</t>
  </si>
  <si>
    <t>PRESTACION FUNERARIA</t>
  </si>
  <si>
    <t>ENTREGA ECONOMICA POR PRESTACIONES ADICIONALES PARA LA VACUNACION CONTRA LA COVID-19 PARA LOS CONTRATOS DE ADMINISTRACION DE SERVICIOS COVID-19</t>
  </si>
  <si>
    <t>CONTRIBUCIONES A ESSALUD DE C.A.S.</t>
  </si>
  <si>
    <t>AGUINALDOS DE C.A.S.</t>
  </si>
  <si>
    <t>VACACIONES TRUNCAS DE C.A.S.</t>
  </si>
  <si>
    <t>BONIFICACION EXTRAORDINARIA POR EMERGENCIA SANITARIA</t>
  </si>
  <si>
    <t>BONIFICACION EXTRAORDINARIA POR REACTIVACION ECONOMICA</t>
  </si>
  <si>
    <t>LOCACION DE SERVICIOS REALIZADOS POR PERSONAS NATURALES RELACIONADAS AL ROL DE LA ENTIDAD</t>
  </si>
  <si>
    <t xml:space="preserve">0001: ARTICULADO NUTRICIONAL </t>
  </si>
  <si>
    <t xml:space="preserve">0002: SALUD MATERNO NEONATAL </t>
  </si>
  <si>
    <t>0016: TBC-VIH/SIDA</t>
  </si>
  <si>
    <t xml:space="preserve">0017: ENFERMEDADES METAXENICAS Y ZOONOSIS </t>
  </si>
  <si>
    <t xml:space="preserve">0018: ENFERMEDADES NO TRANSMISIBLES </t>
  </si>
  <si>
    <t xml:space="preserve">0024: PREVENCION Y CONTROL DEL CANCER </t>
  </si>
  <si>
    <t>0104: REDUCCION DE LA MORTALIDAD POR EMERGENCIAS Y URGENCIAS MEDICAS</t>
  </si>
  <si>
    <t xml:space="preserve">0129: PREVENCION Y MANEJO DE CONDICIONES SECUNDARIAS DE SALUD EN PERSONAS CON DISCAPACIDAD </t>
  </si>
  <si>
    <t xml:space="preserve">0131: CONTROL Y PREVENCION EN SALUD MENTAL </t>
  </si>
  <si>
    <t xml:space="preserve">1001: PRODUCTOS ESPECIFICOS PARA DESARROLLO INFANTIL TEMPRANO </t>
  </si>
  <si>
    <t xml:space="preserve">9002: ASIGNACIONES PRESUPUESTARIAS QUE NO RESULTAN EN PRODUCTOS </t>
  </si>
  <si>
    <t>GOB. REGIONAL: 456 GOBIERNO REGIONAL DE PASCO</t>
  </si>
  <si>
    <t>GOBIERNO REGIONAL DE PASCO</t>
  </si>
  <si>
    <t xml:space="preserve"> Mejorar la atención integral de los servicios de educación a la población</t>
  </si>
  <si>
    <t>%  de estudiantes de 4to de primaria con nivel satisfactorio en comprensión lectora</t>
  </si>
  <si>
    <t>2016</t>
  </si>
  <si>
    <t>37.70%</t>
  </si>
  <si>
    <t>39.50%</t>
  </si>
  <si>
    <t>41.30%</t>
  </si>
  <si>
    <t>%  de estudiantes de 4to de primaria con nivel satisfactorio en matemática</t>
  </si>
  <si>
    <t>37.40%</t>
  </si>
  <si>
    <t>39.40%</t>
  </si>
  <si>
    <t>%  de estudiantes de 2do de secundaria con nivel satisfactorio en comprensión lectora</t>
  </si>
  <si>
    <t>14.80%</t>
  </si>
  <si>
    <t>15.80%</t>
  </si>
  <si>
    <t>16.80%</t>
  </si>
  <si>
    <t>%  de estudiantes de 2do de secundaria con nivel satisfactorio, en  matematicas</t>
  </si>
  <si>
    <t>14.25%</t>
  </si>
  <si>
    <t>15.35%</t>
  </si>
  <si>
    <t>%  de estudiantes de 2do de secundaria con nivel satisfactorio en Ciencias Sociales</t>
  </si>
  <si>
    <t>6.90%</t>
  </si>
  <si>
    <t>11.00%</t>
  </si>
  <si>
    <t>12.00%</t>
  </si>
  <si>
    <t>%  de estudiantes de 2do de secundaria con nivel satisfactorio, en ciencia y tecnologia</t>
  </si>
  <si>
    <t>19.90%</t>
  </si>
  <si>
    <t>23.70%</t>
  </si>
  <si>
    <t>27.50%</t>
  </si>
  <si>
    <t>OEI.02</t>
  </si>
  <si>
    <t xml:space="preserve"> Garantizar la atención integral en los servicios de salud a la población</t>
  </si>
  <si>
    <t>Tasa de niños menores de 5  años con enfermedades diarreicas agudas (EDA)</t>
  </si>
  <si>
    <t>3.3</t>
  </si>
  <si>
    <t>2018</t>
  </si>
  <si>
    <t>1.90</t>
  </si>
  <si>
    <t>105%</t>
  </si>
  <si>
    <t>1.50</t>
  </si>
  <si>
    <t>1.10</t>
  </si>
  <si>
    <t>Tasa de niños menores de 5  años con Infeccion Respiratorias agudas ( IRA)</t>
  </si>
  <si>
    <t>16.3</t>
  </si>
  <si>
    <t>11.20</t>
  </si>
  <si>
    <t>79.5%</t>
  </si>
  <si>
    <t>10.20</t>
  </si>
  <si>
    <t>9.20</t>
  </si>
  <si>
    <t>OEI.03</t>
  </si>
  <si>
    <t>Mejorar los servicios de saneamiento básico para la poblacion.</t>
  </si>
  <si>
    <t>% de la población que tiene acceso al servicio de agua a través de red pública</t>
  </si>
  <si>
    <t>2017</t>
  </si>
  <si>
    <t>89.60%</t>
  </si>
  <si>
    <t>99.5%</t>
  </si>
  <si>
    <t>94.90%</t>
  </si>
  <si>
    <t>100.00%</t>
  </si>
  <si>
    <t>% de viviendas que tiene acceso de desagüe</t>
  </si>
  <si>
    <t>69.00%</t>
  </si>
  <si>
    <t>65.3%</t>
  </si>
  <si>
    <t>73.40%</t>
  </si>
  <si>
    <t>77.80%</t>
  </si>
  <si>
    <t>OEI.04</t>
  </si>
  <si>
    <t>Promover la  competitividad  de los agentes económicos</t>
  </si>
  <si>
    <t>10.65</t>
  </si>
  <si>
    <t>18.87</t>
  </si>
  <si>
    <t>104%</t>
  </si>
  <si>
    <t>21.89</t>
  </si>
  <si>
    <t>25.06</t>
  </si>
  <si>
    <t>9.50</t>
  </si>
  <si>
    <t>11.81</t>
  </si>
  <si>
    <t>21.2%</t>
  </si>
  <si>
    <t>12.66</t>
  </si>
  <si>
    <t>13.54</t>
  </si>
  <si>
    <t>Tasa de variación del valor FOB  de productos no tradicionales exportados</t>
  </si>
  <si>
    <t>8</t>
  </si>
  <si>
    <t>18.50</t>
  </si>
  <si>
    <t>146%</t>
  </si>
  <si>
    <t>23.50</t>
  </si>
  <si>
    <t>25.00</t>
  </si>
  <si>
    <t>OEI.05</t>
  </si>
  <si>
    <t xml:space="preserve"> Promover la gestión del riesgo de desastres en un contexto de cambio climático en el departamento de Pasco</t>
  </si>
  <si>
    <t>% de personas capacitadas en riesgos de desastres y adpatacion al cambio climatico</t>
  </si>
  <si>
    <t>42%</t>
  </si>
  <si>
    <t>100%</t>
  </si>
  <si>
    <t>43%</t>
  </si>
  <si>
    <t>45%</t>
  </si>
  <si>
    <t>% de distritos altamente expuestos a riesgos</t>
  </si>
  <si>
    <t>NUMERO</t>
  </si>
  <si>
    <t>18</t>
  </si>
  <si>
    <t>15</t>
  </si>
  <si>
    <t>1.47%</t>
  </si>
  <si>
    <t>14</t>
  </si>
  <si>
    <t>13</t>
  </si>
  <si>
    <t>% de distritos en zonas altamente expuestas a bajas temperaturas</t>
  </si>
  <si>
    <t>63%</t>
  </si>
  <si>
    <t>39.7%</t>
  </si>
  <si>
    <t>60%</t>
  </si>
  <si>
    <t>55%</t>
  </si>
  <si>
    <t>OEI.06</t>
  </si>
  <si>
    <t>Mejorar la conectividad en el departamento de Pasco</t>
  </si>
  <si>
    <t>% de red vial departamental y vecinal pavimentada o afirmada</t>
  </si>
  <si>
    <t>48.30%</t>
  </si>
  <si>
    <t>154%</t>
  </si>
  <si>
    <t>50.00%</t>
  </si>
  <si>
    <t>52.50%</t>
  </si>
  <si>
    <t>OEI.07</t>
  </si>
  <si>
    <t>Mejorar el aprovechamiento sostenible de los recursos naturales de Pasco</t>
  </si>
  <si>
    <t>% de superficie de ecosistemas conservados</t>
  </si>
  <si>
    <t>0</t>
  </si>
  <si>
    <t>10%</t>
  </si>
  <si>
    <t>15%</t>
  </si>
  <si>
    <t>20%</t>
  </si>
  <si>
    <t>OEI.08</t>
  </si>
  <si>
    <t>Promover el desarrollo urbano territorial ordenado y sostenible en el Departamento</t>
  </si>
  <si>
    <t>% de Delimitaciones y Relimitaciones territoriales</t>
  </si>
  <si>
    <t>667%</t>
  </si>
  <si>
    <t>18.75%</t>
  </si>
  <si>
    <t>OEI.09</t>
  </si>
  <si>
    <t>Fortalecer la gestión institucional hacia un gobierno digital en el  Departamento Pasco</t>
  </si>
  <si>
    <t>Percepción de la gestión publica regional por parte de la poblacion</t>
  </si>
  <si>
    <t>22.30%</t>
  </si>
  <si>
    <t>115%</t>
  </si>
  <si>
    <t>23.70</t>
  </si>
  <si>
    <t>25.10</t>
  </si>
  <si>
    <t>OEI.10</t>
  </si>
  <si>
    <t>Fomentar el ejercicio de los derechos de la población vulnerable</t>
  </si>
  <si>
    <t xml:space="preserve">N° personas con habilidades especiales con acceso laboral  </t>
  </si>
  <si>
    <t>27%</t>
  </si>
  <si>
    <t>40.7%</t>
  </si>
  <si>
    <t>33%</t>
  </si>
  <si>
    <t>39%</t>
  </si>
  <si>
    <t xml:space="preserve"> N° niños (a) y adolecentes atendidos</t>
  </si>
  <si>
    <t>85%</t>
  </si>
  <si>
    <t>90%</t>
  </si>
  <si>
    <t>95%</t>
  </si>
  <si>
    <t>OEI.11</t>
  </si>
  <si>
    <t>Fortalecer el sistema de seguridad ciudadana en el departamento de Pasco</t>
  </si>
  <si>
    <t>% de casos de delito registrados</t>
  </si>
  <si>
    <t>51.30%</t>
  </si>
  <si>
    <t>95.5%</t>
  </si>
  <si>
    <t>49.70%</t>
  </si>
  <si>
    <t>47.30%</t>
  </si>
  <si>
    <t>% de juntas vecinales y brigadas de auto protección escolar constituidas</t>
  </si>
  <si>
    <t>93%</t>
  </si>
  <si>
    <t>55.9%</t>
  </si>
  <si>
    <t>97%</t>
  </si>
  <si>
    <t>PLIEGOS DEL SECTOR  o GOB. REGIONAL: (EJEMPLO SECTOR VIVIENDA)</t>
  </si>
  <si>
    <t>PLIEGOS DEL SECTOR  o GOB. REGIONAL: 301 REGION PASCO - EDUCACION OXAPAMPA (1113)</t>
  </si>
  <si>
    <t>PLIEGOS DEL SECTOR  o GOB. REGIONAL: (EJEMPLO SECTOR SALUD)</t>
  </si>
  <si>
    <r>
      <t> </t>
    </r>
    <r>
      <rPr>
        <sz val="9"/>
        <rFont val="Arial Narrow"/>
        <family val="2"/>
      </rPr>
      <t>04/11/2021</t>
    </r>
  </si>
  <si>
    <r>
      <rPr>
        <sz val="10"/>
        <color theme="0"/>
        <rFont val="Arial Narrow"/>
        <family val="2"/>
      </rPr>
      <t>,</t>
    </r>
    <r>
      <rPr>
        <sz val="10"/>
        <rFont val="Arial Narrow"/>
        <family val="2"/>
      </rPr>
      <t>0501019585</t>
    </r>
  </si>
  <si>
    <r>
      <rPr>
        <sz val="10"/>
        <color theme="0"/>
        <rFont val="Arial Narrow"/>
        <family val="2"/>
      </rPr>
      <t>,</t>
    </r>
    <r>
      <rPr>
        <sz val="10"/>
        <rFont val="Arial Narrow"/>
        <family val="2"/>
      </rPr>
      <t>0501085383</t>
    </r>
  </si>
  <si>
    <t>SERVICIOS</t>
  </si>
  <si>
    <t>1 SERVICIO DE RESIDENTE DE OBRA</t>
  </si>
  <si>
    <t>S/N</t>
  </si>
  <si>
    <t>PEREA SANDI MARIBEL VALERIE</t>
  </si>
  <si>
    <t>2 SERVICIO DE ALQUILER DE MINI CAT</t>
  </si>
  <si>
    <t>INOCENTE CARRERA SHERLY KATHERIN</t>
  </si>
  <si>
    <t>BIENES</t>
  </si>
  <si>
    <t xml:space="preserve">3 ADQUISICION DE PIEDRA </t>
  </si>
  <si>
    <t>C&amp;J CEREMOS SEGECOM S.A.C.</t>
  </si>
  <si>
    <t>4 ADQUISICION DE PUERTAS APANELADAS</t>
  </si>
  <si>
    <t>AS-SM-1-2021-UESRDAC/BIENES-1</t>
  </si>
  <si>
    <t>BECERRA YANTAS ANGEL</t>
  </si>
  <si>
    <t xml:space="preserve">5 ADQUISICION DE ARENA FINA </t>
  </si>
  <si>
    <t xml:space="preserve">SIE </t>
  </si>
  <si>
    <t>SIE-SIE-1-2021-UESRDAC-1</t>
  </si>
  <si>
    <t xml:space="preserve">6 ADQUISICION DE AGREGADOS </t>
  </si>
  <si>
    <t>SIE-SIE-2-2021-UESRDAC/BIENES-3</t>
  </si>
  <si>
    <t>7 ADQUISICIÓN DE LISTONES Y MADERA</t>
  </si>
  <si>
    <t>COMPRE</t>
  </si>
  <si>
    <t>COMPRE-SM-2-2021-UESRDAC/BIENES-1</t>
  </si>
  <si>
    <t>27/08/2021</t>
  </si>
  <si>
    <t>01/09/2021</t>
  </si>
  <si>
    <t>8  ADQUISICION DE FALSO CIELORASO CON BALDOSA DE FIBRA MINERA</t>
  </si>
  <si>
    <t>COMPRE-SM-1-2021-UESRDAC/BIENES-1</t>
  </si>
  <si>
    <t>B&amp;R MIGUEL ANGEL INVERSIONES EMPRESA INDIVIDUAL DE RESPONSABILIDAD LIMITADA</t>
  </si>
  <si>
    <t>06/08/2021</t>
  </si>
  <si>
    <t>16/08/2021</t>
  </si>
  <si>
    <t xml:space="preserve">9 LADRILLO PARA TECHO 15 CM X 30 CM X 30 CM </t>
  </si>
  <si>
    <t>COMPRE-SM-3-2020-UESRDAC/BIENES-1</t>
  </si>
  <si>
    <t>CONSTRUCTORA Y CONSULTORA MULTISERVICIOS ESPINOZA SOCIEDAD COMERCIAL DE RESPONSABILIDAD LIMITADA</t>
  </si>
  <si>
    <t>31/03/2021</t>
  </si>
  <si>
    <t>29/04/2021</t>
  </si>
  <si>
    <t xml:space="preserve">10 LADRILLO  DE ARCILLA  9CM X 13 CM X 23 CM DE 18 HUECOS </t>
  </si>
  <si>
    <t>COMPRE-SM-2-2020-UESRDAC/BIENES-1</t>
  </si>
  <si>
    <t>28/04/2021</t>
  </si>
  <si>
    <t xml:space="preserve">11 TEJA ANDINA 1.14M X 0.72M X 5MM </t>
  </si>
  <si>
    <t>COMPRE-SM-1-2021-UESRDAC-1</t>
  </si>
  <si>
    <t>CONSTRUCTORA &amp; CONSULTORA KEFREN EMPRESA INDIVIDUAL DE RESPONSABILIDAD LIMITADA</t>
  </si>
  <si>
    <t>03/05/2021</t>
  </si>
  <si>
    <t>06/05/2021</t>
  </si>
  <si>
    <t>12 SERVICIO DE CONSULTORIA PARA LA SUPERVISION DE LA OBRA INSTALACION Y MEJORAMIENTO DEL SISTEMA DE AGUA POTABLE Y DESAGUE DE LAS JUNTAS VECINALES NUEVA ESPERANZA, SAN PEDRO, FATIMA, VISTA ALEGRE, BUENOS AIRES, CARRION DEL DISTRITO DE YANAHUANCA-PROVINCIA DANIEL CARRION REGION PASCO</t>
  </si>
  <si>
    <t>COSTOS UNITARIOS</t>
  </si>
  <si>
    <t>AS-SM-1-2022-UESRDAC/CONSULT-1</t>
  </si>
  <si>
    <t>EN PROCESO</t>
  </si>
  <si>
    <t>20/07/2022</t>
  </si>
  <si>
    <t>05/03/2023</t>
  </si>
  <si>
    <t>EN EJECUCION</t>
  </si>
  <si>
    <t>OBRA</t>
  </si>
  <si>
    <t>13 EJECUCION DE LA OBRA:  INSTALACION Y MEJORAMIENTO DEL SISTEMA DE AGUA POTABLE Y DESAGUE DE LAS JUNTAS VECINALES NUEVA ESPERANZA, SAN PEDRO, FATIMA, VISTA ALEGRE, BUENOS AIRES, CARRION DEL DISTRITO DE YANAHUANCA-PROVINCIA DANIEL CARRION REGION PASCO</t>
  </si>
  <si>
    <t>AS-SM-1-2022-UESRDAC/OBRAS-1</t>
  </si>
  <si>
    <t>CONSORCIO INGENIERÍA Y CONSTRUCCIÓN</t>
  </si>
  <si>
    <t>29/03/2022</t>
  </si>
  <si>
    <t>30/06/2022</t>
  </si>
  <si>
    <t>14 ADQUISICION DE CONDUCTORES ELECTRICOS</t>
  </si>
  <si>
    <t>COMPRE-SM-1-2022-UESRDAC/BIENES-1</t>
  </si>
  <si>
    <t>ZUÑIGA CHAUPIS DELFIN IÑIGO</t>
  </si>
  <si>
    <t>PARALIZADO</t>
  </si>
  <si>
    <t>06/07/2022</t>
  </si>
  <si>
    <t>11/07/2022</t>
  </si>
  <si>
    <t xml:space="preserve">PARALIZADO LA COMPRA POR PARALIZACION DE OBRA </t>
  </si>
  <si>
    <t>001620</t>
  </si>
  <si>
    <t>JEFE DE PRESUPUESTO</t>
  </si>
  <si>
    <t>ARENAS CARDENAS DARIO CLEDER</t>
  </si>
  <si>
    <t>SUPERIOR COMPLETA</t>
  </si>
  <si>
    <t>CONTADOR PUBLICO</t>
  </si>
  <si>
    <t>10</t>
  </si>
  <si>
    <t>22000</t>
  </si>
  <si>
    <t>12</t>
  </si>
  <si>
    <t>26400</t>
  </si>
  <si>
    <t>ASESOR LEGAL</t>
  </si>
  <si>
    <t>06337146</t>
  </si>
  <si>
    <t>MARCAS VIVAR ISRAEL HERMENGILDO</t>
  </si>
  <si>
    <t>SUPERIOR COMPLETAABOGADO</t>
  </si>
  <si>
    <t>3000</t>
  </si>
  <si>
    <t>18000</t>
  </si>
  <si>
    <t>36000</t>
  </si>
  <si>
    <t>71029892</t>
  </si>
  <si>
    <t>GORDIANO LLANQUI FIORELA YENYFER</t>
  </si>
  <si>
    <t>20000</t>
  </si>
  <si>
    <t>12000</t>
  </si>
  <si>
    <t>24000</t>
  </si>
  <si>
    <t>JEFE DE ADQUISICIONES</t>
  </si>
  <si>
    <t>48472104</t>
  </si>
  <si>
    <t>BASILIO AGUI JULY YANETH</t>
  </si>
  <si>
    <t>BACH ADMINIISTRACION</t>
  </si>
  <si>
    <t>7200</t>
  </si>
  <si>
    <t>00</t>
  </si>
  <si>
    <t>21600</t>
  </si>
  <si>
    <t>TECNICO ADMINIISTRATIVO</t>
  </si>
  <si>
    <t>70137648</t>
  </si>
  <si>
    <t>GUZMAN GUTIERREZ LIDA JHISELA</t>
  </si>
  <si>
    <t>TEC. CONST CIVIL</t>
  </si>
  <si>
    <t>TECNICO COMPLETA</t>
  </si>
  <si>
    <t>TECNICO CONST CIVIL</t>
  </si>
  <si>
    <t>13000</t>
  </si>
  <si>
    <t>2253</t>
  </si>
  <si>
    <t>15600</t>
  </si>
  <si>
    <t>TRABAJADOR DE SS</t>
  </si>
  <si>
    <t>04201252</t>
  </si>
  <si>
    <t>VILLENA PRUDENCIO MOISES</t>
  </si>
  <si>
    <t>SIN PROF.</t>
  </si>
  <si>
    <t>CAPACITACION EN SS.AA</t>
  </si>
  <si>
    <t>14400</t>
  </si>
  <si>
    <t>UESRDC</t>
  </si>
  <si>
    <t>ASISTENTE TECNICO</t>
  </si>
  <si>
    <t>CHUQUIYAURI SOLANO MAURA ERICKA</t>
  </si>
  <si>
    <t>ING. AMBIENTE</t>
  </si>
  <si>
    <t>INGENIERO</t>
  </si>
  <si>
    <t>TITULADO</t>
  </si>
  <si>
    <t>1MES</t>
  </si>
  <si>
    <t>BONILLA COLLAO LUIS JUNIOR</t>
  </si>
  <si>
    <t>ADMINISTRADOR</t>
  </si>
  <si>
    <t>LICENCIADO</t>
  </si>
  <si>
    <t>3MESES</t>
  </si>
  <si>
    <t>TEC ADM</t>
  </si>
  <si>
    <t>CANCHARI TORIBIO SOLEDAD</t>
  </si>
  <si>
    <t>TECNICA EN ADMINISTRACION</t>
  </si>
  <si>
    <t>TECN</t>
  </si>
  <si>
    <t>3 MESES</t>
  </si>
  <si>
    <t>VARA INOCENTE ROCIO FABIOLA</t>
  </si>
  <si>
    <t>BACHILLER ADM</t>
  </si>
  <si>
    <t>00-511-001072</t>
  </si>
  <si>
    <t>00-511-001064</t>
  </si>
  <si>
    <t>0047 ACCESO Y USO ADECUADO DE LOS SERVICIOS PUBLICOS DE TELECOMUNICACIONES E INFORMACION ASOCIADOS</t>
  </si>
  <si>
    <t>poblacion beneficiada</t>
  </si>
  <si>
    <t>0138 REDUCCION DEL COSTO, TIEMPO E INSEGURIDAD EN EL SISTEMA DE TRANSPORTE</t>
  </si>
  <si>
    <t>9002 ASIGNACIONES PRESUPUESTARIAS QUE NO RESULTAN EN PRODUCTOS</t>
  </si>
  <si>
    <t>ADQUISICION DE TONER LEXMARK 60F4X00 PARA TODAS LAS OFICINAS DE LA DRTC - PASCO</t>
  </si>
  <si>
    <t>SIN MODALIDAD</t>
  </si>
  <si>
    <t>ATLANTA TECHNOLOGIES CENTER EMPRESA INDIVIDUAL DE RESPONSABILIDAD LIMITADA</t>
  </si>
  <si>
    <t>PAGADO</t>
  </si>
  <si>
    <t>ADQUISICION DE COMBUSTIBLE PARA VEHICULOS PARA EL FUNCIONAMIENTO DE LA DIRECCION REGIONAL DE TRANSPORTES Y COMUNICACIONES PASCO, DISTRITO YANACANCHA, PROVINCIA Y REGION PASCO</t>
  </si>
  <si>
    <t>ESPINOZA DE PALACIOS ANTONIETA LUZ</t>
  </si>
  <si>
    <t>ADQUISICION DE IMPLEMENTOS DE PROTECCION ANTI COVID E HIGIENE PARA LA DIRECCION DE TELECOMUNICACIONES DE LA DRTC - PASCO</t>
  </si>
  <si>
    <t>CONSTRUCTORA, CONSULTORA Y MULTISERVICIOS PE &amp; MA SOCIEDAD ANONIMA CERRADA</t>
  </si>
  <si>
    <t>Adquisición de Vestuarios y Prendas de Vestir de Campo parala Dirección de Telecomunicaciones de la DRTC - PASCO</t>
  </si>
  <si>
    <t>PORTAL ESPINOZA MARIA JHOVANA</t>
  </si>
  <si>
    <t>Adquisición de Equipos Informáticos para la Implementación del Centro de Evaluación de Oxapampa de la Dirección de Circulación Terrestre de la DRTC - PASCO</t>
  </si>
  <si>
    <t>FAST &amp; QUALITY SOCIEDAD COMERCIAL DE RESPONSABILIDAD LIMITADA</t>
  </si>
  <si>
    <t>Adquisicion de Materiales de Escritorio para todas las oficinas de la DRTC - PASCO de acuerdo al Memorando N°025-2021-GRP-GRI-DRTC/OADM.</t>
  </si>
  <si>
    <t>Adquisicion de Toner y Tintas para todas las oficinas de la DRTC - PASCO de acuerdo alMemorando N°025-2021-GRP-GRI-DRTC/OADM.</t>
  </si>
  <si>
    <t>Servicio de Ampliación de la Sala de Archivos y Sala de Juntas de la Dirección de Telecomunicaciones de la DRTC - PASCO</t>
  </si>
  <si>
    <t>SECADA ARMAS ALEXANDER DANIEL</t>
  </si>
  <si>
    <t>Servicio de Internet para la Oficina Desconcentrada de Oxapampa para la Direccion de Circulacion Terrestre de la DRTC -PASCO.</t>
  </si>
  <si>
    <t>D &amp; G NETWORK CONSULT Y CONTRATISTAS S.A.C.</t>
  </si>
  <si>
    <t>Adquisicion de uniformes para el personal administrativo dela DRTC - PASCO</t>
  </si>
  <si>
    <t>CASTRO GLOBAL BUSINESS SOCIEDAD ANONIMA CERRADA</t>
  </si>
  <si>
    <t>Adquisicion de herramientas y accesorios de equipos de telecomunicaciones para la direccion de telecomunicaciones de laDRTC - PASCO</t>
  </si>
  <si>
    <t>LAPROTEL EIRL</t>
  </si>
  <si>
    <t>Adquisicion de 2200 galones de Petroleo Diesel B5 para el Centro de Evaluacion de Oxapampa de la Direccion de Circulacion Terrestre - DRTC - PASCO</t>
  </si>
  <si>
    <t>ESTACION DE SERVICIOS M Y M S.A.C.</t>
  </si>
  <si>
    <t>Adquisicion de equipos de telecomunicaciones para la DRTC -PASCO</t>
  </si>
  <si>
    <t>LOAYZA AIME ELIZABETH MAIRA</t>
  </si>
  <si>
    <t>Adquisicion de Insumos para la Emision de Licencias de Conducir para la Direccion Regional de Transportes y Comunicaciones Pasco.</t>
  </si>
  <si>
    <t>POLYSISTEMAS CORP SOCIEDAD ANONIMA CERRADA</t>
  </si>
  <si>
    <t>Servicio de mantenimiento y reparacion de 10 transmisores de television de 50W con sus respetivos moduladores de TV-PACC Y CPACC para la Direccion de Telecomunicaciones de la DRTC- PASCO</t>
  </si>
  <si>
    <t>Servicios de mantenimiento completo e instalacion del cableheliax y cables de interconexion perteneciente a la Provincia de Daniel Alcides Carrion de nuestra Region Pasco (PACC-CPACC)</t>
  </si>
  <si>
    <t>LOYA INOCENTE BRIGITH ERIKA</t>
  </si>
  <si>
    <t>Servicios de mantenimiento completo e instalacion del cableheliax y cables de interconexion perteneciente a la Provincia de Pasco de nuestra Region Pasco (PACC-CPACC)</t>
  </si>
  <si>
    <t>FERRUZO BALDEON VICTOR ADOLFO</t>
  </si>
  <si>
    <t>Servicios de Mantenimiento General de la Camioneta de Placade Rodaje N°D5S-779 de la Dirección de Telecomunicaciones de la DRTC - PASCO</t>
  </si>
  <si>
    <t>BARJA CAMARENA JAVIER RAMIRO</t>
  </si>
  <si>
    <t>Servicio de Instalacion de 06 sistemas de Pozo a Tierra delConglomerado de Proyectos de Apoyo a la Comunicacion Comunal perteneciente a las Provincias Pasco y Daniel Alcides Carrion de nuestra Region Pasco (PACC-CPCC-REGION PASCO)</t>
  </si>
  <si>
    <t>GRUPO KADOSH R &amp; V EMPRESA INDIVIDUAL DE RESPONSABILIDAD LIMITADA</t>
  </si>
  <si>
    <t>JAPAK CONSTRUCTORES GENERALES EMPRESA INDIVIDUAL DE RESPONSABILIDAD LIMITADA</t>
  </si>
  <si>
    <t>SERVICIO DE IMPLEMENTACION DE ESTUDIO DE PRODUCCION AUDIO VISULA DE LA DIRECCION DE TELECOMUNICACIONES DE LA DRTC - PASCO</t>
  </si>
  <si>
    <t>TORRES GOMEZ JORGE</t>
  </si>
  <si>
    <t>Servicios de Suministro, reemplazo de Antenas Yagi, Cable de Interconexion al Distribuidor de Potencia de 12 Estacionesdel PACC Y CPACC para la Direccion de Telecomunicaciones dela DRTC - PASCO</t>
  </si>
  <si>
    <t>CORPORACION MAYLI S.A.C.</t>
  </si>
  <si>
    <t>Adquisicion de Suministro de Combustible Petró leo Diesel para la Ejecución de la Obra "Mejoramiento y Rehabilitación de la Carretera Ushun - Mallan Bajo, Distrito de Huachón - Pasco</t>
  </si>
  <si>
    <t>ESPINOZA VENTURA ROSY JACKELINE</t>
  </si>
  <si>
    <t>ADQUISICION DE BARRA PARA CONSTRUCCION DE 1/2 IN GRADO 60 PARA LA EJECUCION DE OBRA "MEJORAMIENTO Y REHABILITACION DE LA CARRETERA USHUN - MALLAN BAJO, DISTRITO DE HUACHON - PASCO- PASCO"</t>
  </si>
  <si>
    <t>R.L.K. ADRIANO SOCIEDAD ANONIMA CERRADA</t>
  </si>
  <si>
    <t>SERVICIO DE MANTENIMIENTO PREVENTIVO Y CORRECTIVO DE EQUIPOS PARA LA EJECUCION DE OBRA "MEJORAMIENTO Y REHABILITACION DE LA CARRETERA USHUN - MALLAN BAJO, DISTRITO DE HUACHON - PASCO - PASCO"</t>
  </si>
  <si>
    <t>PALMA MOSCOSO DE CRISTOBAL LIZ YAKELYN</t>
  </si>
  <si>
    <t>ADQUISICION DE 05 TORRES METALICAS PARA LA DIRECCION DE TELECOMUNICACIONES DE LA DRTC - PASCO</t>
  </si>
  <si>
    <t>PENALOZA LAGOS AMANDA CARMEN</t>
  </si>
  <si>
    <t>ADQUISICION DE MADERA Y TRIPLAY PARA LA OBRA "MEJORAMIENTO Y REHABILITACION DE LA CARRETERA USHUN-MALLAN BAJO, DISTRITODE HUACHON- PASCO-PASCO"</t>
  </si>
  <si>
    <t>MAVIC SERVICIOS GENERALES EMPRESA INDIVIDUAL DE RESPONSABILIDAD LIMITADA</t>
  </si>
  <si>
    <t>ADQUISION DE TRANSFORMADORES DE DISTRIBUCION PARA LA EJECUCION DEL PROYECTO "REPARACION DE TORRE DE CONTROL MOVIL; EN EL (LA) SISTEMA DE TELEFONIA MOVIL EN LA LOCALIDAD RACRACANCHA, DISTRITO DE SIMON BOLIVAR, PROVINCIA DE PASCO, DEPARTAMENTO DE PASCO" CO</t>
  </si>
  <si>
    <t>MAJ CONTRATISTAS GENERALES S.A.C.</t>
  </si>
  <si>
    <t>ADQUISICION DE BASTIDORES, FERRETERIA, PROTECCION, RETENIDAS Y PUESTO EN TIERRA PARA LA EJECUCION DEL PROYECTO "REPARACION DE TORRE DE CONTROL MOVIL EN ELSISTEMA DE TELEFONIA MOVIL EN LA LOCALIDAD DE RACRACANCHA, DISTRITO DE SIMO</t>
  </si>
  <si>
    <t>COELSI SA</t>
  </si>
  <si>
    <t>SERVICIO DE ALQUILER DE EXCAVADORA SOBRE ORUGA PARA LA OBRA "MEJORAMIENTO Y REHABILIACION DE LA CERRETERA USHUN - MALLAN BAJO DISTRITO DE HUACHON - PASCO- PASCO" CORRESPONDIENTE AL MES DE JUNIO 2021 SEGUN INFORMEN° 00737-2021-GR</t>
  </si>
  <si>
    <t>LA MAR SOCIEDAD COMERCIAL DE RESPONSABILIDAD LIMITADA</t>
  </si>
  <si>
    <t>ADQUISICION DE CEMENTO PORTLAND TIPO I (42.5 KG) PARA LA EJECUCION DE OBRA "MEJORAMIENTO Y REHABILITACION DE LA CARRETERA USHUN - MALLAN BAJO, DISTRITO DE HUACHON - PASCO - PASCO"POR LA ENTREGA DE 9660 BOLSAS PREVIO CONFORMIDAD INFORME N°0043-2021-GRP/DR</t>
  </si>
  <si>
    <t>SERVICIO DE ALQUILER DE EXCAVADORA SOBRE ORUGAS PARA LA OBRA "MEJORAMIENTO Y REHABILITACION DE LA CARRETERA USHUN - MALLAN BAJO, DISTRITO DE HUACHON - PASCO- PASCO", EN CUMPLIMIENTO AL CONTRATO DE SERVICIO N° 004-2021-DRTC--PASCO-O</t>
  </si>
  <si>
    <t>SERVICIO DE ADECUACION DEL CIRCUITO DE MANEJO DEL CENTRO DE EVALUACION DE OXAPAMPA DE LA DRTC PASCO CON CONFORMIDAD N° 022-2021-GRP-DRTC-CE/OXAPAMPA, CONFORMIDAD N° 008-2021-GR-PASCO-DRTC-DCT CON CONTRATO DE SERVICIOS N° 004-2021-D</t>
  </si>
  <si>
    <t>ROSAS VADILLO ANDY WILLIAMS</t>
  </si>
  <si>
    <t>ADQUISICION DE 2,250 GALONES DE COMBUSTIBLE PETROLLEO DIESEL B5 PARA LA DRTC PASCO ,CON O/C N° 57</t>
  </si>
  <si>
    <t>SERVICIO DE REPARACION DE TRANSMISORES DE FM DE 50W DEL CONGLOMERADO DE PROYECTOS DE APOYO A LA COMUNICACION COMUNAL CPACC REGION PASCO CON O/S N° 334</t>
  </si>
  <si>
    <t>NUÑEZ PEÑA PAUL PATRICK</t>
  </si>
  <si>
    <t>ADQUISICION DE ALCANTARILLAS TMC D=36° PARA LA EJECUCION DE OBRA "MEJORAMIENTO Y REHABILITACION DE LA CARRETERA USHUN - MALLAN BAJO, DISTRITO DE HUACHON, PROVINCIA Y REGION DE PASCO" CORRE</t>
  </si>
  <si>
    <t>SERVICIO DE ALQUILER DE MARTILLO HIDRAULICO PARA EXCAVADORA PARA LA OBRA "MEJORAMIENTO Y REHABILITACION DE LA CARRETERA USHUN - MALLAN BAJO, DISTRITO DE HUACHON - PASCO - PASCO", CON O/S N° 402</t>
  </si>
  <si>
    <t>PROVEEDOR CENTRAL SOCIEDAD COMERCIAL DE RESPONSABILIDAD LIMITADA</t>
  </si>
  <si>
    <t>SERVICIO DE ALQUILER DE EXCAVADORA SOBRE ORUGA PARA LA OBRA "MEJORAMIENTO Y REHABILITACION DE LACARRETERA USHUN - MALLAN BAJO, DISTRITO DE HUACHON - PASCO - PASCO", CON CONFORMIDAD DE SERVICIOS, INFORME N° 0073-2021-GRP/DRTC/DC-PAS</t>
  </si>
  <si>
    <t>SERVICIO DE PERFORACION Y VOLADURA DE ROCA FIJA Y SUELTA PARA LA OBRA "MEJORAMIENTO Y REHABILITACION DE LA CARRETERA USHUN - MALLAN BAJO, DISTRITO DE HUACHON - PASCO - PASCO", CON CONFORMIDAD DE SERVICIOS, INFORME N°001052-2021-GRP</t>
  </si>
  <si>
    <t>ROJAS PAREDES JUAN</t>
  </si>
  <si>
    <t>SERVICIO DE PERFORACION Y VOLADURA DE ROCA FIJA Y SUELTA PARA LA OBRA "MEJORAMIENTO Y REHABILITACION DE LA CARRETERA USHUN - MALLAN BAJO, DISTRITO DE HUACHON - PASCO - PASCO", CON CONFORMIDAD DE SERVICIOS, INFORME N°001056-2021-GRP</t>
  </si>
  <si>
    <t>SERVICIO DE ALQUILER DE MARTILLO HIDRAULICO PARA EXCAVADORA PARA LA OBRA "MEJORAMIENTO Y REHABILITACION DE LA CARRETERA USHUN - MALLAN BAJO, DISTRITO DE HUACHON - PASCO - PASCO", CON CONFORMIDAD DE SERVICIOS, INFORMEN° 0068-2021-GR</t>
  </si>
  <si>
    <t>SERVICIO DE MANTENIMIENTO DE 30 SISTEMAS DE PROTECCION DE POZO A TIERRA DEL CONGLOMERADO DE PROYECTOS DE APOYO A LA COMUNICACION COMUNAL PERTENECIENTE A LAS PROVINCIAS DE PASCO Y DANIEL ALCIDES CARRIONE</t>
  </si>
  <si>
    <t>HANOVER GAMARRA RUTH NILDA</t>
  </si>
  <si>
    <t>ADQUISICION DE ACCESORIOS DE EQUIPOS DE TELECOMUNICACIONES PARA LA DIRECCION DE TELECOMUNICACIONES DE LA DRTC - PASCO, CON O/C N° 69</t>
  </si>
  <si>
    <t>PALMA RAMOS MERY</t>
  </si>
  <si>
    <t>SERVICIO DE ALQUILER DE EXCAVADORA SOBRE ORUGAS PARA LA EJECUCION DE LA OBRA "MEJORAMIENTO Y REHABILITACION DE LA CARRETERA USHUN - MALLAN BAJO, DISTRITO DE HUACHON - PROVINCIA Y REGION PASCO" POR COMPARACION DE PR</t>
  </si>
  <si>
    <t>ADQUISICION DE 1,800 GALONES DE COMBUSTIBLE PETROLEO DIESEL B5 PARA LA DRTC - PASCO CON O/C N° 75</t>
  </si>
  <si>
    <t>SERVICIO DE ALQUILER DE CAMION VOLQUETE DE 6*4 DE 15 M3 PARA LA OBRA "MEJORAMIENTO Y REHABILITACION DE LA CARRETERA USHUN - MALLAN BAJO, DISTRITO DE HUACHON- PASCO - PASCO", CON CONFORMIDAD DE SERVICIOS, INFORME N° 0093-2021-GRP/DR</t>
  </si>
  <si>
    <t>TEBAMA CONSTRUCCIONES S.A.C.</t>
  </si>
  <si>
    <t>SERVICIO DE ALQUILER DE RETROEXCAVADORA SOBRE LLANTAS 58 HP 1/2 Y3 PARA LA OBRA "MEJORAMIENTO Y REHABILITACION DE LA CARRETERA USHUN - MALLAN BAJO, DISTRITODE HUACHON - PASCO - PASCO", CON O/S N° 481</t>
  </si>
  <si>
    <t>INVERSIONES GENERALES MELEYA EMPRESA INDIVIDUAL DE RESPONSABILIDAD LIMITADA</t>
  </si>
  <si>
    <t>ADQUISICION DE SEÑAL VERTICAL PREVENTIVA Y SEÑAL VERTICAL INFORMATIVA PARA LA OBRA "MEJORAMIENTO Y REHABILITACION DE LA CARRETERA USHUN - MALLAN BAJO, DISTRITO DE HUACHON - PASCO - PASCO", CON O/C N° 82</t>
  </si>
  <si>
    <t>SERVICIO DE PERFORACION Y VOLADURA DE ROCA FIJA Y SUELTA PARA LA OBRA "MEJORAMIENTO Y REHABILITACION DE LA CARRETERA USHUN - MALLAN BAJO, DISTRITO DE HUACHON - PASCO - PASCO", CON CONFORMIDAD DE SERVICIOS, INFORME N°0106-2021-GRP/D</t>
  </si>
  <si>
    <t>ADQUISICION DE CINCO (05) TORRES METALICAS DE TELECOMUNICACIONES DE 21 METROS DE ALTURA CON 7CUERPOS DE 3 METROS PARA LA DIRECCION DE TELECOMUNICACIONESDE LA DRTC - PASCO CON O/C N° 85</t>
  </si>
  <si>
    <t>ADQUISICION DE CEMENTO PORTLAND TIPO I x 42.5 KG PARA LA OBRA "MEJORAMIENTO Y REHABILITACION DE LA CARRETERA USHUN - MALLAN BAJO, DISTRITO DE HUACHON - PASCO - PASCO", CON O/C N° 86</t>
  </si>
  <si>
    <t>ADQUISICION DE 1,973.19 GALONES DE GASOLINA DE 90 OCTANOS PARA LA OBRA "MEJORAMIENTO Y REHABILITACION DE LA CARRETERA USHUN - MALLAN BAJO, DISTRITO DE HUACHON - PASCO - PASCO", CON O/C N° 87</t>
  </si>
  <si>
    <t>SERVICIO DE PERFORACION Y VOLADURA DE ROCA FIJA Y SUELTA PARA LA OBRA "MEJORAMIENTO Y REHABILITACION DE LA CARRETERA USHUN - MALLAN BAJO, DISTRITO DE HUACHON - PASCO - PASCO", CON CONFORMIDAD DE SERVICIOS, INFORME N°049-2020-GRP/DR</t>
  </si>
  <si>
    <t>SERVICIO DE ALQUILER DE CAMION VOLQUETE DE 6x4 DE 15M3 PARA LA OBRA "MEJORAMIENTO Y REHABILITACION DE LA CARRETERA USHUN - MALLAN BAJO, DISTRITO DE HUACHON - PASCO - PASCO", CON CONFORMIDAD DE SERVICIOS, INFORME N° 0122-2021-GRP/DR</t>
  </si>
  <si>
    <t>SERVICIO DE CONSTRUCCION DE MURO DE CONCRETO PARA LA OBRA "MEJORAMIENTO Y REHABILITACION DE LA CARRETERA USHUN - MALLAN BAJO, DISTRITO DE HUACHON - PASCO - PASCO", CON CONFORMIDAD DE SERVICIOS, INFORME N° 00126-2021-GRP/DRTC/DC-PAS</t>
  </si>
  <si>
    <t>AXSHAFA O &amp; O EMPRESA INDIVIDUAL DE RESPONSABILIDAD LIMITADA</t>
  </si>
  <si>
    <t>ADQUISICION DE CEMENTO PORTLAND TIPO I X 42.5 KG PARA LA EJECUCION DE LA OBRA "MEJORAMIENTO Y REHABILITACION DE LA CARRETERA USHUN - MALLAN BAJO, DISTRITO DE HUACHON - PASCO - PASCO" SOBRE REAJUSTE DE PRECIOS CON RESOLUCION DIRECTORAL REGIONAL N° 267-202</t>
  </si>
  <si>
    <t>ADQUISICION DE INSUMOS DE IMPRESION PARA LA EMISION DE LICENCIAS DE CONDUCIR PARA EL CENTRO DE EVALUACION DE OXAPAMPA DE ÑLA DRTC - PASCO, CON O/C N° 0000001</t>
  </si>
  <si>
    <t>SOLUCIONES E INNOVACION TOTALPACK S.A.C.</t>
  </si>
  <si>
    <t>SERVICIO DE MANTENIMIENTO PREVENTIVO Y CORRECTIVO DE LA CAMIONETA PLACA N° EAF-721 PARA LA DIRECCION DE CAMINOS DE LA DRTC - PASCO, CON O/S N° 0000157</t>
  </si>
  <si>
    <t>MOPAL PASCO S.A.</t>
  </si>
  <si>
    <t>ADQUISICION DE VESTUARIO Y PRENDAS DE VESTIR DE CAMPO PARA LA DIRECCION DE TELECOMUNICACIONESDE LA DRTC - PASCO CON O/C N° 0000004</t>
  </si>
  <si>
    <t>SERVICIO DE SUMINISTRO,REEMPLAZO E INSTALACION DE ANTENAS YAGI, CABLES DE INTERCONEXION AL DISTRIBUIDOR DE POTENCIA Y CABLE HELIAX DEL TRANSMISOR DE TV AL DISTRIBUIDOR DE POTENCIA DE 12 ESTACIONES DEL PACC Y CPACC DE L</t>
  </si>
  <si>
    <t>CHAMORRO HUAMAN ERIKA</t>
  </si>
  <si>
    <t>PRADO CAYETANO YSAAC</t>
  </si>
  <si>
    <t>ADQUISICION DE MATERIALES PARA ELSISTEMA DE PROTECCION DE POZO A TIERRA DE LA DIRECCION DE TELECOMUNICACIONES DE LA DRTC - PASCO CON O/C N° 0000006</t>
  </si>
  <si>
    <t>CORPORACION &amp; SOLUCIONES INTEGRALES OTINIANO SOCIEDAD ANONIMA CERRADA</t>
  </si>
  <si>
    <t>ADQUISICION DE MATERIALES DE PAPELERIA POR PROCESO DE PERU COMPRAS Nª 001-2022, PARA LAS DIFERENTES AREAS DE LA DRTC PASCO, CON O/S 7 CON MEMORANDO Nª 013-2022-GRP-DRTC-O/ADM</t>
  </si>
  <si>
    <t>CORP ERA-TEG EMPRESA INDIVIDUAL DE RESPONSABILIDAD LIMITADA - CORP ERA-TEG E.I.R.L.</t>
  </si>
  <si>
    <t>SERVICIO DE MANTENIMIENTO CORRECTIVO Y PREVENTIVO PARA LA MAQUINARIA PESADA MOTONIVELADORA 135-H DE LA DRTC - PASCO, CON O/S N° 0000183</t>
  </si>
  <si>
    <t>VALENTIN LOPEZ JHOEL WILDER</t>
  </si>
  <si>
    <t>ADQUISICION DE TONER DE DIFERENTES AREAS ADMINISTRATIVAS PARA CUMPLIMIENTO DEL CUADRO DE NECESIDADES DE LA DRTC CPASCO 2022</t>
  </si>
  <si>
    <t>ADQUISICON DE UTILES DE ESCRITORIO DE LAS DIFERENTESAREAS ADMINISTRATIVAS DE LA DRTC PASCO EN CUMPLIMIENTO DEL CUADRO DE NECESIDADES 2022</t>
  </si>
  <si>
    <t>ADQUISICION DE COMBUSTIBLE: PETROLEO DIESEL B5 PARA LA ATENCION DE EMERGENCIAS VIALES DE LA DRTC - PASCO CON O/C N° 0000014</t>
  </si>
  <si>
    <t xml:space="preserve"> ADQUISICION DE INSUMOS PARA LA EMISION DE LICENCIAS DE CONDUCIR PARA LA IMPRESOR</t>
  </si>
  <si>
    <t>ADQUISICION DE INSUMOS PARA LA IMPRESORA FARGO HDP 5000 PARA LA OFICINA DESCENTRALIZADA DE OXAPAMPA PARA LA EMISION DE LICENCIAS DE CONDUCIR CON O/C Nª 20</t>
  </si>
  <si>
    <t>ADQUISICION DE ANTENAS YAGI Y CABLE HELIAX DE INTERCONEXION DEL TRANSMISOR DE TV AL DISTRIBUIDOR DE POTENCIA PARA PACC Y CPACC DE LA REGION PASCO PARA LADIRECCION DE TELECOMUNICACIONES - DRTC PASCO</t>
  </si>
  <si>
    <t>ADQUISICION DE EQUIPOS INFORMATICOS PARA LA DIRECCION DE CIRCULACION TERRESTRE DE LA DRTC - PASCO CON O/C N° 0000018</t>
  </si>
  <si>
    <t>SERVICIO DE MANTENIMIENTO DE 7 SISTEMAS DE PROTECCION DE POZO A TIERRA DEL CONGLOMERADO DE PROYECTOS DE APOYO A LA COMUNICACION COMUNAL PERTENECIENTE A LA PROVINCIA DANIEL ALCIDES CARRION (PACC - CPACC, REGION PASCO),</t>
  </si>
  <si>
    <t>ESPINOZA LAVERIANO AIDA MIRELLA</t>
  </si>
  <si>
    <t>SERVICIO DE MANTENIMIENTO DE 6 SISTEMAS DE PROTECCION DE POZO A TIERRA DEL CONGLOMERADO DE PROYECTOS DE APOYO A LA COMUNICACION COMUNAL PERTENECIENTE A LA PROVINCIA PASCO (PACC - CPACC, REGION PASCO), CONO/S N° 0000294</t>
  </si>
  <si>
    <t>SERVICIO DE MANO DE OBRA PARA LA INSTALACION DE REPUESTOS DE LA MAQUINA PESADA - TRACTOR ORUGA D6T DE LA DRTC - PASCO, CON CONFORMIDAD, INFORMEN° 0862-2022-GRP/DRTC/DC-PASCO, CON CONTRATO DE SERVICIOS DE CONSULTORIA N°</t>
  </si>
  <si>
    <t>RARAZ CHAVEZ ARMANDO</t>
  </si>
  <si>
    <t>ANULADO</t>
  </si>
  <si>
    <t>ADQUISICION DE COMBUSTIBLE PARA LA OBRA "MEJORAMIENTO Y REHABILITACION DE LA CARRETERA USHUN - MALLAN BAJO, DISTRITO DE HUACHON - PASCO - PASCO", CON CONTRATO DE SERVICIOS N° 002-2022-DRTC-PASCO-O/ADM, CON CONFORMIDAD, INFORME N</t>
  </si>
  <si>
    <t>SERVICIO DE CONSTRUCCION DE MUROS DE CONCRETO ARMADO PARA LA OBRA "MEJORAMIENTO Y REHABILITACION DE LA CARRETERA USHUN - MALLAN BAJO, DISTRITO DE HUACHON - PASCO - PASCO" CON CONFORMIDAD, INFORME N° 0009-2022-GRP/DRTC/</t>
  </si>
  <si>
    <t>ADELMO SOCIEDAD ANONIMA CERRADA</t>
  </si>
  <si>
    <t>ADQUISICION DE REPUESTOS PARA MAQUINARIA PESADA - TRACTOR ORUGA D6T DE LA DRTC - PASCO CON O/C N° 0000027</t>
  </si>
  <si>
    <t>ADQUISICION DE INSUMOS PARA LA EMISION DE LICENCIAS DE CONDUCIR PARA EL AREA DE IMPRESION DE LICENCIAS DE CONDUCIR Y CONTROL DE CALIDAD DE LA DIRECCION DE CIRCULACION TERRESTRE DE LA DRTC - PASCO Y CON O/C N° 0000028</t>
  </si>
  <si>
    <t>ADQUISICION DE INSUMOS PARA LA EMISION DE LICENCIAS DE CONDUCIR PARA EL AREA DE IMPRESION DE LICENCIAS DE CONDUCIR Y CONTROL DE CALIDAD DE LA DIRECCION DE CIRCULACION TERRESTRE DE LA DRTC - PASCO Y CON O/C N° 0000029</t>
  </si>
  <si>
    <t>ADQUISICION DE INSUMOS PARA LA EMISION DE LICENCIAS DE CONDUCIR PARA EL AREA DE IMPRESION DE LICENCIAS DE CONDUCIR Y CONTROL DE CALIDAD DE LA DIRECCION DE CIRCULACION TERRESTRE DE LA DRTC - PASCO Y CON O/C N° 0000030</t>
  </si>
  <si>
    <t>ADQUISICION DE INSUMOS PARA LA EMISION DE LICENCIAS DE CONDUCIR PARA EL AREA DE IMPRESION DE LICENCIAS DE CONDUCIR Y CONTROL DE CALIDAD DE LA DIRECCION DE CIRCULACION TERRESTRE DE LA DRTC - PASCO Y CON O/C N° 0000033</t>
  </si>
  <si>
    <t>ADQUISICION DE COMBUSTIBLE PARA VEHICULOS PARA EL FUNCIONAMIENTO DE LA DRTC - PASCO, CON CONTRATO DE SERVICIOS N° 001-2022-DRTC-PASCO-O/ADM, CON CONFORMIDAD, INFORME N° 1350-2022-GRP-DRTC-ADM/ABAST Y CON O/C N° 0000034</t>
  </si>
  <si>
    <t>SERVICIO DE MANTENIMIENTO COMPLETO DE LAS TORRES METALICAS DE 21 METROS, DE LAS ANTENAS PARABOLICAS DE RECEPCION SATELITAL, SUMINISTRO E INSTALACION DE CABLE PERTENECIENTE A LA PROVINCIA DANIEL ALCIDES CARRION DE NUEST</t>
  </si>
  <si>
    <t>SAENZ BARRETO JENNIFER KATHY</t>
  </si>
  <si>
    <t>SERVICIO DE MANTENIMIENTO DE 6 SISTEMAS DE PROTECCION DE POZO A TIERRA DEL CONGLOMERADO DE PROYECTOS DE APOYO A LA COMUNICACION COMUNAL PERTENECIENTE A LA PROVINCIA DE OXAPAMPA (PACC - CPACC - REGION PASCO), CON O/S N°</t>
  </si>
  <si>
    <t>SERVICIO DE ALQUILER DEEXCAVADORA ORUGA 115-165 HP-0.75 - 1.4 Y D3 PARA LIMPIEZA DE LA OBRA "MEJORAMIENTO Y REHABILITACION DE LA CARRETERA USHUN - MALLAN BAJO, DISTRITO DE HUACHON - PASCO - PASCO" CON CONFORMIDAD, INFO</t>
  </si>
  <si>
    <t>SERVICIO DE ALQUILER DEL CAMION VOLQUETE 6x4 DE 15 m3 PARA LA OBRA "MEJORAMIENTO Y REHABILITACION DE LA CARRETERA USHUN - MALLAN BAJO, DISTRITODE HUACHON - PASCO - PASCO" CON CONFORMIDAD, INFORME N° 0008-2022-GRP/DRTC/</t>
  </si>
  <si>
    <t>SERVICIO DE ALQUILER DEEXCAVADORA SOBRE ORUGA 115 - 165 HP - 0.75 - 1.4 Y D3 PARA LIMPIEZA PARA LA OBRA "MEJORAMIENTO Y REHABILITACION DE LA CARRETERA USHUN - MALLAN BAJO, DISTRITO DE HUACHON - PASCO - PASCO" CON CONFO</t>
  </si>
  <si>
    <t>---</t>
  </si>
  <si>
    <t>REFORMULACIÓN DEL EXPEDIENTE TÉCNICO "MEJORAMIENTO Y AMPLIACIÓN DE LA PISTA DE ATERRIZAJE Y PLATAFORMA DEL AERÓDROMO DE VICCO, EN LA PROVINCIA DE PASCO, REGION PASCO"</t>
  </si>
  <si>
    <t>2.6.8.1.3.1</t>
  </si>
  <si>
    <t>SUPERVISION DE LA OBRA "MEJORAMIENTO Y REHABILITACION DE LA CARRETERA PUENTE PACHACRAHUAY - SANTA ROSA DE CHORA, DISTRITO DE SANTA ANA DE TUSI, DISTRITO DE SAN FRANCISCO DE ASIS DE YARUSYACAN - PASCO - PASCO"</t>
  </si>
  <si>
    <t>CONSORCIO - CONSORCIO VIAL OXAPAMPA                        20528924221 - CONSULTORA Y CONSTRUCTORA G-ORTIZ INGENIEROS Y ARQUITECTOS S.A.C.
20601281431 - GRUPO HOKHMAH EMPRESA INDIVIDUAL DE RESPONSABILIDAD LIMITADA</t>
  </si>
  <si>
    <t>SERVICIO DE EJECUCION DEL MANTENIMIENTO PERIODICO EN LA VIA DEPARTAMENTAL RUTA PA-111, TRAYECTORIA: EMP. PA-103 (DV. CALHUAN) - CALHUAN - CHAGAHUANUSHA - VINCHOS - JARREA - MACARCANCHA - FUNDICION - EMP.PA-104</t>
  </si>
  <si>
    <t>2.6.2.3.2.3</t>
  </si>
  <si>
    <t>Servicio de Consultoria para la Elaboracion de Estudio de Pre Inversion: "Mejoramiento y Ampliacion de la Via Departamental PA-109 Santa Rosa de Chuchurras - Pte. Aji - Aguaruna - Pte. Lagarto - Oroya Chorrillos -r</t>
  </si>
  <si>
    <t>2.6.8.1.2.1</t>
  </si>
  <si>
    <t>20600939565 - TURNER COMPAÑIA CONSULTORES Y CONSTRUCTORES E.I.R.L.</t>
  </si>
  <si>
    <t>SERVICIO DE MANTENIMIENTO PERIODICO EN LA VIA DEPARTAMENTAL PA - 111 EMP. PA-103 (DV. CALLHUAN) - CALLHUÁN - CHAGAHUANUSHA - VINCHOS - JARREA - MACARCANCHA - FUNDICIÓN Y EMP. PA-104</t>
  </si>
  <si>
    <t>2.3.2.4.3.1</t>
  </si>
  <si>
    <t>CONSORCIO - CONSORCIO VIAS ANDINAS DEL PERU
20528901361 - JD LATIN COMPANY SOCIEDAD ANONIMA CERRADA
20604549354 - CONSTRUCTORA E INVERSIONES K &amp; S SOCIEDAD ANONIMA CERRADA</t>
  </si>
  <si>
    <t>SERVICIO DE MANTENIMIENTO RUTINARIO DE LA VIA DEPARTAMENTAL PA - 103 EMP. PE - 102 (DV. HUAYLASJIRCA) - ROCCO - TAPUC - VILCABAMBA - PTE.BEMIS - CHACAYAN - GOYLLARISQUIZGA - DV ALACACOCHA.</t>
  </si>
  <si>
    <t>SERVICIO DE MANTENIMIENTO PERIODICO EN LA VIA DEPARTAMENTAL PA - 110 EMP. PE-18 (DV. MISCA) - PTE. MISCA - PAUCALÍN - TANGOR - HUARUSH - PAUCAR, YACÁN - EMP. PE-18 (USPACHACA)</t>
  </si>
  <si>
    <t>CONSORCIO - CONSORCIO GOYLLARISQUIZGA
20604520062 - CORPORACION GOBECAM EMPRESA INDIVIDUAL DE RESPONSABILIDAD LIMITADA - CORPORACION GOBECAM E.I.R.L. 
20601543738 - FORTALEZA INVERSIONES Y SOLUCIONES ALTERNAS SOCIEDAD ANÓNIMA CERRADA - FOINSA S.A.C</t>
  </si>
  <si>
    <t>SERVICIO DE MANTENIMIENTO PERIODICO EN LA VIA DEPARTAMENTAL PA - 116 EMP. PA-103 (DV GOYLLARISQUIZGA) -EMP. PA-111</t>
  </si>
  <si>
    <t>CONSORCIO - CONSORCIO PALCAZU
20529277572 - MAVIC SERVICIOS GENERALES EMPRESA INDIVIDUAL DE RESPONSABILIDAD LIMITADA
20606260106 - MULTISERVICIOS GRUPO L Y A SOCIEDAD ANONIMA CERRADA</t>
  </si>
  <si>
    <t>SERVICIO DE MANTENIMIENTO PERIODICO EN LA VIA DEPARTAMENTAL PA - 109 EMP PE 5N ( DV IZCOZACIN) - ISCOZACIN - PTE ALVARIÑO - SANTA ROSA DE CHUCHURRAS - PTE AJI - AGUARUNA - PTE LAGARTO - OROYA - CHORRILLOS SAN CRISTOBAL - L D HUANUCO</t>
  </si>
  <si>
    <t>ALBENGIN MENDES ROSARIO MIRIAM</t>
  </si>
  <si>
    <t>TERCEROS</t>
  </si>
  <si>
    <t>12 Meses</t>
  </si>
  <si>
    <t>1. EJECUCION DE LA OBRA "MEJORAMIENTO Y REHABILITACION DE LA CARRETERA PUENTE PACHACRAHUAY - SANTA ROSA DE CHORA, DISTRITO DE SANTA ANA DE TUSI, DISTRITO DE SAN FRANCISCO DE ASIS DE YARUSYACAN - PASCO - PASCO"</t>
  </si>
  <si>
    <t>Adjudicacion simplificada</t>
  </si>
  <si>
    <t>Sin Modalidad</t>
  </si>
  <si>
    <t>AS N°01-2022</t>
  </si>
  <si>
    <t>CONSORCIO VIAL CHORA           20528924221 - CONSULTORA Y CONSTRUCTORA G-ORTIZ INGENIEROS Y ARQUITECTOS S.A.C. 
20603859007 - CONSULTORA Y CONSTRUCTORA MAXFORTE EMPRESA INDIVIDUAL DE RESPONSABILIDAD LIMITADA</t>
  </si>
  <si>
    <t>REGION PASCO TRANSPORTES</t>
  </si>
  <si>
    <t xml:space="preserve">TRAMITE DOCUMENTARIO </t>
  </si>
  <si>
    <t>04018968</t>
  </si>
  <si>
    <t>POMA RAMOS GLORIA</t>
  </si>
  <si>
    <t>TECNICO</t>
  </si>
  <si>
    <t>027-085</t>
  </si>
  <si>
    <t>2  MESES</t>
  </si>
  <si>
    <t xml:space="preserve">SEGURIDAD VIAL </t>
  </si>
  <si>
    <t>04083526</t>
  </si>
  <si>
    <t>TERRAZOS BERROSPI HECTOR</t>
  </si>
  <si>
    <t>COMPUTACION</t>
  </si>
  <si>
    <t>028-086-124</t>
  </si>
  <si>
    <t>12 MESES</t>
  </si>
  <si>
    <t xml:space="preserve">TECNICO ADMINISTRATIVO II </t>
  </si>
  <si>
    <t>70912822</t>
  </si>
  <si>
    <t xml:space="preserve">OSORIO TUCTO, Gladys Nancy </t>
  </si>
  <si>
    <t>009-082-122</t>
  </si>
  <si>
    <t>7 MESES</t>
  </si>
  <si>
    <t>70942505</t>
  </si>
  <si>
    <t>GALLARDO ALVAREZ, Sherly Helem</t>
  </si>
  <si>
    <t>INFORMATICA</t>
  </si>
  <si>
    <t>TITULO PROFESIONAL</t>
  </si>
  <si>
    <t>041-083</t>
  </si>
  <si>
    <t>2 MESES</t>
  </si>
  <si>
    <t>ASIST. ADM. INT. OF. OXAPAMPA</t>
  </si>
  <si>
    <t xml:space="preserve">CASIMIRO OSORIO, Danisa </t>
  </si>
  <si>
    <t>031-072-117</t>
  </si>
  <si>
    <t>ANALISTA DE SISTEMAS PAD II</t>
  </si>
  <si>
    <t>46251238</t>
  </si>
  <si>
    <t xml:space="preserve">CONDOR CUYUBAMBA, Alvin Raul </t>
  </si>
  <si>
    <t>021-084-123</t>
  </si>
  <si>
    <t>TECNICO EN TRANSITO I</t>
  </si>
  <si>
    <t>04015258</t>
  </si>
  <si>
    <t xml:space="preserve">ISIDRO LIMAS, Kenner </t>
  </si>
  <si>
    <t>022-066-108</t>
  </si>
  <si>
    <t>TECNICO ADMINISTRATIVO I</t>
  </si>
  <si>
    <t>70577601</t>
  </si>
  <si>
    <t xml:space="preserve">CHAVEZ VASSI, Mishel Valery </t>
  </si>
  <si>
    <t>023-067-109</t>
  </si>
  <si>
    <t>TECNICO ADMINISTRATIVO III</t>
  </si>
  <si>
    <t>72952947</t>
  </si>
  <si>
    <t xml:space="preserve">TOSCANO CALDERON, Yuliza Lisbet </t>
  </si>
  <si>
    <t>ECONOMIA</t>
  </si>
  <si>
    <t>025-068-110</t>
  </si>
  <si>
    <t>TECNICO DE FINANZAS I</t>
  </si>
  <si>
    <t xml:space="preserve">GONZALES HUAYTA, Esther </t>
  </si>
  <si>
    <t>CONTADORA</t>
  </si>
  <si>
    <t>024-090-126</t>
  </si>
  <si>
    <t>AUXILIAR DE SERVICIOS I</t>
  </si>
  <si>
    <t xml:space="preserve">YANAYACO AGUILAR, Cirila Ines </t>
  </si>
  <si>
    <t>CONMP. INFORMATICA</t>
  </si>
  <si>
    <t>CONSTANCIA</t>
  </si>
  <si>
    <t>026-069</t>
  </si>
  <si>
    <t xml:space="preserve">ASESOR DE CIRCULACION </t>
  </si>
  <si>
    <t>19808323</t>
  </si>
  <si>
    <t xml:space="preserve">ALONSO GARCIA, Jesus Erasmo </t>
  </si>
  <si>
    <t>R.D 001</t>
  </si>
  <si>
    <t>SECRETARIA I</t>
  </si>
  <si>
    <t>72619626</t>
  </si>
  <si>
    <t xml:space="preserve">RESINES QUIJADA, Jhanet Jhenifer </t>
  </si>
  <si>
    <t>CIENCIAS  DE LA COMUNICACIÓN</t>
  </si>
  <si>
    <t>012-057-103</t>
  </si>
  <si>
    <t>MECANICO II</t>
  </si>
  <si>
    <t>73373915</t>
  </si>
  <si>
    <t xml:space="preserve">ROMERO VICUÑA, Wendy Luz </t>
  </si>
  <si>
    <t>MECANICO</t>
  </si>
  <si>
    <t>013-058</t>
  </si>
  <si>
    <t>44234682</t>
  </si>
  <si>
    <t xml:space="preserve">SANTA CRUZ ZALAZAR, Yanina Melissa </t>
  </si>
  <si>
    <t>ADMINISTRACION</t>
  </si>
  <si>
    <t>014-059-104</t>
  </si>
  <si>
    <t>ESPECIALISTA ADMINISTRATIVO II</t>
  </si>
  <si>
    <t>41172881</t>
  </si>
  <si>
    <t xml:space="preserve">PONCE RICALDI, Maximo Rolando </t>
  </si>
  <si>
    <t>015-060-105</t>
  </si>
  <si>
    <t>INGENIERO VI</t>
  </si>
  <si>
    <t>46037943</t>
  </si>
  <si>
    <t>ESCALANTE ATENCIO, Joirzinho Jerson</t>
  </si>
  <si>
    <t>ING. CIVIL</t>
  </si>
  <si>
    <t>016-061</t>
  </si>
  <si>
    <t xml:space="preserve">ASISTENTE ADMINISTRATIVO </t>
  </si>
  <si>
    <t>70811643</t>
  </si>
  <si>
    <t xml:space="preserve">CARHUARICRA QUISPE, Ryand Edwin </t>
  </si>
  <si>
    <t>017-062</t>
  </si>
  <si>
    <t>JEFE DE LA UNIDAD DE ABASTECIMIENTO</t>
  </si>
  <si>
    <t xml:space="preserve">AMBROSIO RENTERA, Gerber Anibal </t>
  </si>
  <si>
    <t>018-063-106</t>
  </si>
  <si>
    <t xml:space="preserve">RESPONSABLE DE INFORMATICA </t>
  </si>
  <si>
    <t>72076285</t>
  </si>
  <si>
    <t xml:space="preserve">CHAVEZ MOLINA, Jhann William </t>
  </si>
  <si>
    <t>ING. SINTEMAS</t>
  </si>
  <si>
    <t>019-064-107</t>
  </si>
  <si>
    <t xml:space="preserve">SECRETARIA DE DIRECCION </t>
  </si>
  <si>
    <t>44162953</t>
  </si>
  <si>
    <t xml:space="preserve">CHAVEZ CIRINEO, Noemi Isabel </t>
  </si>
  <si>
    <t>CIENCIAS COMUNICACIÓN</t>
  </si>
  <si>
    <t>029-070-114</t>
  </si>
  <si>
    <t xml:space="preserve">VIGILANTE </t>
  </si>
  <si>
    <t>04200152</t>
  </si>
  <si>
    <t xml:space="preserve">ENCARNACION OSORIO, Silverio </t>
  </si>
  <si>
    <t>MAQUINAS PESADAS</t>
  </si>
  <si>
    <t>030-071-115</t>
  </si>
  <si>
    <t xml:space="preserve">CAS  </t>
  </si>
  <si>
    <t xml:space="preserve">DIRECTOR DE CAMINOS </t>
  </si>
  <si>
    <t>72162721</t>
  </si>
  <si>
    <t xml:space="preserve">ROSAS JIMENEZ, Henry Italo </t>
  </si>
  <si>
    <t>R. D - 001</t>
  </si>
  <si>
    <t xml:space="preserve">JEFE DE TESORERIA </t>
  </si>
  <si>
    <t>43417208</t>
  </si>
  <si>
    <t xml:space="preserve">APELO MALPARTIDA, Alicia Carmen </t>
  </si>
  <si>
    <t>9 MESES</t>
  </si>
  <si>
    <t xml:space="preserve">TECNICO ADMINISTRATIVO </t>
  </si>
  <si>
    <t xml:space="preserve">TORRES YANAYACO, Katty Maria </t>
  </si>
  <si>
    <t>032-073-118</t>
  </si>
  <si>
    <t xml:space="preserve">RICRA AGÜERO, Yeny Florentina </t>
  </si>
  <si>
    <t>033-074-119</t>
  </si>
  <si>
    <t>ASISTENTE PLA. PTO</t>
  </si>
  <si>
    <t>04083216</t>
  </si>
  <si>
    <t xml:space="preserve">VEGA ESTACIO, Yolanda </t>
  </si>
  <si>
    <t>TILULO PROFESIONAL</t>
  </si>
  <si>
    <t>003-048-097</t>
  </si>
  <si>
    <t xml:space="preserve">ASIST. ADM. INT. OF. VILLA RICA </t>
  </si>
  <si>
    <t>43834139</t>
  </si>
  <si>
    <t xml:space="preserve">MANSILLA OBREGON, Sintya Isabel </t>
  </si>
  <si>
    <t>004-049-098</t>
  </si>
  <si>
    <t xml:space="preserve">ANALISTA CONTABLE </t>
  </si>
  <si>
    <t>43741715</t>
  </si>
  <si>
    <t xml:space="preserve">HIDALGO BLAS, Saith Lizbeth </t>
  </si>
  <si>
    <t>002-050-099</t>
  </si>
  <si>
    <t>INGENIERO III</t>
  </si>
  <si>
    <t>44883374</t>
  </si>
  <si>
    <t xml:space="preserve">RODRIGUEZ CUSTORIO, Armando </t>
  </si>
  <si>
    <t>005-051-100</t>
  </si>
  <si>
    <t>47977161</t>
  </si>
  <si>
    <t xml:space="preserve">TARAZONA TOLENTINO, Yizela Yaneth </t>
  </si>
  <si>
    <t>ECONOMISTA</t>
  </si>
  <si>
    <t>052-006</t>
  </si>
  <si>
    <t>AUXILIAR DE SERVICIOS II</t>
  </si>
  <si>
    <t>04053979</t>
  </si>
  <si>
    <t>LOPEZ DE CALERO, Lorenza</t>
  </si>
  <si>
    <t>ENFERMERA TEC.</t>
  </si>
  <si>
    <t>007-053-101</t>
  </si>
  <si>
    <t>ESPECIALISTA EN TRASITO I</t>
  </si>
  <si>
    <t>46329566</t>
  </si>
  <si>
    <t xml:space="preserve">CARHUAS TAPIA, Yuri Kevin </t>
  </si>
  <si>
    <t>008-054-102</t>
  </si>
  <si>
    <t>TECNICO EN ARCHIVO II</t>
  </si>
  <si>
    <t>ESTRELLA VALENZUELA, Javier Wilder</t>
  </si>
  <si>
    <t>EGRESADO</t>
  </si>
  <si>
    <t>095-042</t>
  </si>
  <si>
    <t xml:space="preserve">ASISTENTE LEGAL </t>
  </si>
  <si>
    <t>71239329</t>
  </si>
  <si>
    <t xml:space="preserve">SOLIS VILLANUAVA, Jeymi Milagros </t>
  </si>
  <si>
    <t xml:space="preserve"> DERECHO</t>
  </si>
  <si>
    <t>EGRESADA</t>
  </si>
  <si>
    <t>OCUPACIONAL</t>
  </si>
  <si>
    <t>055-010</t>
  </si>
  <si>
    <t xml:space="preserve">HINOSTROZA ZEVALLOS, Somilda Rossi </t>
  </si>
  <si>
    <t>034-087-125</t>
  </si>
  <si>
    <t xml:space="preserve">ESPECIALISTA EN INVERSION PUBLICA </t>
  </si>
  <si>
    <t>04067935</t>
  </si>
  <si>
    <t xml:space="preserve">CASTILLO VALENZUELA, Luis Sebastian </t>
  </si>
  <si>
    <t>065-020</t>
  </si>
  <si>
    <t>JEFE DE PLANIFICACION Y PTO.</t>
  </si>
  <si>
    <t xml:space="preserve">MARTIN ARZAPALO, Edwin Fredy </t>
  </si>
  <si>
    <t>ING. SISTEMAS</t>
  </si>
  <si>
    <t>DONACIONES Y TRANSFERENCIAS</t>
  </si>
  <si>
    <t>ESPECIALISTA ADMINISTRATIVO</t>
  </si>
  <si>
    <t xml:space="preserve">MEDINA ANCCASI, Karyna Milagros </t>
  </si>
  <si>
    <t>035-075</t>
  </si>
  <si>
    <t>1 MES</t>
  </si>
  <si>
    <t xml:space="preserve">CAS </t>
  </si>
  <si>
    <t>INGENIERO ELECTRONICO IV</t>
  </si>
  <si>
    <t xml:space="preserve">AYALA SANCHEZ, Elvis Denis </t>
  </si>
  <si>
    <t>ING. ELECTRONICO</t>
  </si>
  <si>
    <t>001-076-120</t>
  </si>
  <si>
    <t xml:space="preserve">AUXILIAR </t>
  </si>
  <si>
    <t xml:space="preserve">BARRERTO GAGO, Ivan Edson </t>
  </si>
  <si>
    <t>044-088</t>
  </si>
  <si>
    <t>MECANICO ELECTRONICO II</t>
  </si>
  <si>
    <t>TRINIDAD ESPIRITU, Christian Junior</t>
  </si>
  <si>
    <t>ELECTRONICO</t>
  </si>
  <si>
    <t>036-077</t>
  </si>
  <si>
    <t>2 MES</t>
  </si>
  <si>
    <t>BENAVIDES RAYMUNDO, Ulises Alfredo (*)</t>
  </si>
  <si>
    <t>043-089</t>
  </si>
  <si>
    <t xml:space="preserve">TECNICO EN TELECOMUNICACIONES </t>
  </si>
  <si>
    <t>RIVERA RIVERA, Marco Atonio</t>
  </si>
  <si>
    <t>TELECOMUNICACIONES</t>
  </si>
  <si>
    <t>037-078</t>
  </si>
  <si>
    <t xml:space="preserve">ASESORIA DE CAMINOS </t>
  </si>
  <si>
    <t xml:space="preserve">HUAMAN SOTO, Carla Hilda </t>
  </si>
  <si>
    <t>038-079-121</t>
  </si>
  <si>
    <t xml:space="preserve">LICENCIADA EN ENFREMERIA </t>
  </si>
  <si>
    <t xml:space="preserve">VALLE FERNANDEZ, Elizabeth Miriam </t>
  </si>
  <si>
    <t>039-080-096</t>
  </si>
  <si>
    <t xml:space="preserve">TECNICO AUXILIAR </t>
  </si>
  <si>
    <t>73074473</t>
  </si>
  <si>
    <t xml:space="preserve">ASCANOA IDELFONCIO, Jimy Jerson </t>
  </si>
  <si>
    <t>011-056</t>
  </si>
  <si>
    <t xml:space="preserve">ROJAS BERROSPI, Erick William </t>
  </si>
  <si>
    <t>CIENC. COMUN.</t>
  </si>
  <si>
    <t>040-081</t>
  </si>
  <si>
    <t>DIREC ( E) DEL CENT. EVA. OXAPAMPA</t>
  </si>
  <si>
    <t>04329602</t>
  </si>
  <si>
    <t>POLANCO QUISPE  Wilfredo Richard</t>
  </si>
  <si>
    <t>R.D 168</t>
  </si>
  <si>
    <t>JEFE DE PLANIAMIENTO Y PRESUPUESTO</t>
  </si>
  <si>
    <t>R.D 048</t>
  </si>
  <si>
    <t>DIREC. CAMINOS</t>
  </si>
  <si>
    <t>R.D 027</t>
  </si>
  <si>
    <t>6 MESES</t>
  </si>
  <si>
    <t>APOYO OPERATIVO</t>
  </si>
  <si>
    <t>42577493</t>
  </si>
  <si>
    <t>CHAVEZ QUISPE Ysela</t>
  </si>
  <si>
    <t>ECOMISTA</t>
  </si>
  <si>
    <t>2 MESES Y 9 DIAS</t>
  </si>
  <si>
    <t>DIRECT. CAMINOS</t>
  </si>
  <si>
    <t>R.D 129</t>
  </si>
  <si>
    <t>00501019577</t>
  </si>
  <si>
    <t>2. RECURSOS DIRECTAMENTE RECAUDADOS</t>
  </si>
  <si>
    <t>00501012920</t>
  </si>
  <si>
    <t>3. RECURSOS POR OPERACIONES OFICIALES DE CREDITO</t>
  </si>
  <si>
    <t xml:space="preserve">     ENDEUDAMIENTO -  BONOS </t>
  </si>
  <si>
    <t xml:space="preserve">    - CANON  MINERO</t>
  </si>
  <si>
    <t xml:space="preserve">    - REGALIAS  MINERAS</t>
  </si>
  <si>
    <t xml:space="preserve">    - FONCOR LEY 31069</t>
  </si>
  <si>
    <t>6. OTROS (ESPECIFIQUE)</t>
  </si>
  <si>
    <t xml:space="preserve">    - RETENCIONES 10% LEY 28015 ART.21</t>
  </si>
  <si>
    <t>00501053457</t>
  </si>
  <si>
    <t xml:space="preserve">    - EJECUCION CARTAS FIANZAS POR GARANTIAS</t>
  </si>
  <si>
    <t>00501085405</t>
  </si>
  <si>
    <t>0041  MEJORA DE LA INOCUIDAD AGROALIMENTARIA</t>
  </si>
  <si>
    <t>0042 APROVECHAMIENTO DE LOS RECURSOS HIDRICOS PARA EL USO AGRARIO</t>
  </si>
  <si>
    <t>0089 REDUCCION DE LA DEGRADACION DE LOS SUELOS AGRARIOS</t>
  </si>
  <si>
    <t>0121 MEJORA DE LA ARTICULACION DE PEQUEÑOS PRODUCTORES AL MERCADO</t>
  </si>
  <si>
    <t>0130 COMPETITIVIDAD Y APROVECHAMIENTO SOSTENIBLE DE LOS RECURSOS FORESTALES</t>
  </si>
  <si>
    <t>VESTUARIO,ZAPATERIA</t>
  </si>
  <si>
    <t>AGROPECUARIO, GANADERO</t>
  </si>
  <si>
    <t>MATERIAL, INSUMO MEDICOS</t>
  </si>
  <si>
    <t>SUMINISTRO PARA USO AGROPECUARIO</t>
  </si>
  <si>
    <t>ELECTRICIDAD</t>
  </si>
  <si>
    <t>MATERIAL DE ENSEÑANZA</t>
  </si>
  <si>
    <t>SUMINISTRO PARA MANTENIMIENTO</t>
  </si>
  <si>
    <t>ASEO, LIMPIEZA</t>
  </si>
  <si>
    <t>SERVICIO DE MENSAJERIA</t>
  </si>
  <si>
    <t>SERVICIO DE ALQUILER</t>
  </si>
  <si>
    <t>PRACTICANTES</t>
  </si>
  <si>
    <t>ADQUISICION DE SEMOVIENTES HEMBRAS Y MACHOS (CUY) PARA EL CONVENIO PROVIAS</t>
  </si>
  <si>
    <t xml:space="preserve">PROCESO </t>
  </si>
  <si>
    <t xml:space="preserve">ADQUISICION DIRECTA </t>
  </si>
  <si>
    <t xml:space="preserve">S/N </t>
  </si>
  <si>
    <t xml:space="preserve">PAGADO </t>
  </si>
  <si>
    <t>POR LA ADQUISICION DE SEMOVIENTES (CUY) PARA EL MEJORAMIENTO DE LA PRODUCCION Y PRODUCTIVIDAD A</t>
  </si>
  <si>
    <t xml:space="preserve">PAGO CORRESPONDIENTE AL 30 % SEGUN CONTRATO DE BIENES N° 0027-2021-GRP-GGR-GRDE/DRAP. PARA EL PROYECTO DE INVERSION PUBLICA "MEJORAMIENTO DE LAS COMPETENCIAS DE LOS PRODUCTORES EN LAS CADENAS DE CARNE Y LANA DE OVINOS EN LAS ZONAS ALTO ANDINAS DE LAS PROVINCIAS DE PASCO Y DANIEL CARRION DE LA REGION PASCO" </t>
  </si>
  <si>
    <t>CONTRATO DE BIENES N° 0027-2021-GRP-GGR-GRDE/DRAP</t>
  </si>
  <si>
    <t>ADQUISICION DE (01) EQUIPO PARA INSEMINACION LAPARASCOPICA Y TRANSFERENCIA DE EMBRIONES EN OVINOS, PARA EL PROYECTO DE INVERSION PUBLICA, PARA EL PROYECTO DE INVERSION PUBLICA "MEJORAMIENTO DE LAS COMPETENCIAS DE LOS PRODUCTORES EN LAS CADENAS DE CARNE Y LANA DE OVINOS EN LAS ZONAS ALTO ANDINAS DE LAS PROVINCIAS DE PASCO Y DANIEL CARRION DE LA REGION PASCO" SEGUN OFICIO N° 0298-2021-RES-P/MCPCPCLOPPDCRP-DRAP.</t>
  </si>
  <si>
    <t>POR LA ADQUISICION DE DOSIS DE SEMEN FRESCO DE OVINOS CORRIEDALE DE PROCEDENCIA IMPORTADO/NACIONAL PARA EL PROYECTO DE INVERSION PUBLICA "MEJORAMIENTO DE LAS COMPETENCIAS DE LOS PRODUCTORES EN LAS CADENAS DE CARNE Y LANA DE OVINOS EN LAS ZONAS ALTO ANDINAS DE LAS PROVINCIAS DE PASCO Y DANIEL CARRION DE LA REGION PASCO" SEGUN CONTRATO DE BIENES N° 0028-2021-GRP-GGR-GRDE/DRAP</t>
  </si>
  <si>
    <t>CONTRATO DE BIENES N° 0028-2021-GRP-GGR-GRDE/DRAP</t>
  </si>
  <si>
    <t>COMPRA DE PICADORA DE FORRAJE PARA EL PROYECTO OVINO</t>
  </si>
  <si>
    <t xml:space="preserve">ADQUISICION DE (1000.00) HORMONA SINCRO ECG 6000 UI PARA LA ESTIMULACION HORMONAL DE LA BORREGA SINCRONIZADAS DE 30 ML, PARA EL PROYECTO DE INVERSION PUBLICA "MEJORAMIENTO DE LAS COMPETENCIAS DE LOS PRODUCTORES EN LAS CADENAS DE CARNE Y LANA DE OVINOS EN LAS ZONAS ALTO ANDINAS DE LAS PROVINCIAS DE PASCO Y DANIEL CARRION DE LA REGION PASCO" SEGUN  </t>
  </si>
  <si>
    <t>CONTRATO DE BIENES N° 0033-2021-GRP-GGR-GRDE/DRAP</t>
  </si>
  <si>
    <t xml:space="preserve"> ADQUISICION DE (12,447.00) ESPONJAS VAGINAL MEDICINAL CON ACETATO DE MEDROXIPROGESTERONA DE 60 MG. PARA SINCRONIZACION DE OVEJAS, PARA EL PROYECTO DE INVERSION PUBLICA "MEJORAMIENTO DE LAS COMPETENCIAS DE LOS PRODUCTORES EN LAS CADENAS DE CARNE Y LANA DE OVINOS EN LAS ZONAS ALTO ANDINAS DE LAS PROVINCIAS DE PASCO Y DANIEL CARRION DE LA REGION PASCO" - SEGUN </t>
  </si>
  <si>
    <t>CONTRATO DE BIENES N° 0029-2021-GRP-GGR-GRDE/DRAP.</t>
  </si>
  <si>
    <t>DQUISICION DE EQUIPO EMPACADOR MANUAL CON PISTON HIDRAULICO DE 50x50 DE 100 CM. PARA EL PROYECTO DE INVERSION PUBLICA “MEJORAMIENTO DE LAS COMPETENCIAS DE LOS PRODUCTORES EN LAS CADENAS DE CARNE Y LANA DE OVINOS EN LAS ZONAS ALTO ANDINAS DE LAS PROVINCIAS DE PASCO Y DANIEL CARRION DE LA REGION PASCO”</t>
  </si>
  <si>
    <t xml:space="preserve">ADQUISICION DE DILUTORES (FRASCO DE SEMEN FRESCO DE 50 ML) "MEJORAMIENTO DE LAS COMPETENCIAS DE LOS PRODUCTORES EN LAS CADENAS PRODUCTIVAS DE CARNE Y LANA DE OVINOS EN LAS ZONAS ALTO ANDINAS DE LAS PROVINCIA DE PASCO Y DANIEL CARRION DE LA REGION PASCO" </t>
  </si>
  <si>
    <t>ADQUISISION DE MATERIALES DE INSIMINACION ARTIFICIAL LAPAROSCOPICO PARA EL PROYECTO OVINO</t>
  </si>
  <si>
    <t>REQUERIMINTO PARA LA ADQUISICON DE  PESTICIDAS PARA LA PROVINCIA DE PASCO Y LA PROVINCIA DANIEL</t>
  </si>
  <si>
    <t>20489602351 </t>
  </si>
  <si>
    <t>REQUERIMIENTO DE 14 LAPTOPS PARA EL USO EN EL PROYECTO VACUNO PASCO</t>
  </si>
  <si>
    <t>ADQUISICION DE 163 SACOS DE ALTA PRODUCCION PARA  ALIMENTO CONCENTRADO   DE ALIMENTO CONCENTRADO ALTA 600 PARA REPRODUCTORES OVINO - SACO X 50 KILOS, PÁRA EL PROYECTO " MEJORAMIENTO DE LAS COMPETENCIAS DE LOS PRODUCTORES EN LAS CADENAS PRODUCTIVAS DE CARNE Y LANA DE OVINO EN LAS ZONAS ALTOS ANDINAS DE LAS PROVINCIAS DE PASCO Y DANIEL A CARRION DE LA REGION DE PASCO"</t>
  </si>
  <si>
    <t xml:space="preserve">ADQUISICION DE GASOHOLINA 90 PLUS Y PETROLEO DIESEL B5 S50 PARA SE UTILISADOS EN LA CANIONETA Y MOTOCICLETAS DEL PROYECTO "MEJORAMIENTO DE LAS COMPETENCIAS DE LOS PRODUCTORES EN LAS CADENAS PRODUCTIVAS DE CARNE Y LANA DE OVINOS EN LAS ZONAS ALTO ANDINAS DE LAS PROVINCIAS DE PASCO Y DANIEL ALCIDES CARRION DE LA REGION DE PASCO" </t>
  </si>
  <si>
    <t xml:space="preserve">PENDIENTE </t>
  </si>
  <si>
    <t>ORDEN DE COMPRA QUE SE EMITE A FAVOR DE "AGRICOLA SAN MIGUEL EMPRESA  INDIVIDUAL DE RESPONSABILIDAD LIMITADA", CON RUC N°20449730811, CON DOMICILIO LEGAL EN JIRON MANUEL GONZALES PRADA N°465, DISTRITO JESUS NAZARENO, PROVINCIA DE HUAMANGA, DEPARTAMENTO DE AYACUCHO. POR LA ADQUISICION DE KITS VETERINARIOS (ITEM I - ANTIBIOTICOS), PARA EL PROGRAMA PRESUPUESTARIO 068-2022, DERIVADO DEL PROCEDIMIENTO DE SELECCION ADJUDICACION SIMPLIFICADA N°005-2022-DRAP/CS - PRIMERA CONVOCATORIA. SEGUN OFCIO N°0135-2022-GRP-GGR-GRDE-DRA/DG. PEDIDO DE COMPRA N°0228-2022, CERTIFICACION DE CREDITO PRESUPUESTARIO N°0113-2022, CONTRATO DE BIENES N°016-2022-GRP-GGR-GRDE/DRAP.</t>
  </si>
  <si>
    <t>ADJUDICACION SIMPLIFICADA N°005-2022-DRAP/CS - PRIMERA CONVOCATORIA.</t>
  </si>
  <si>
    <t>OR LA ADQUISICION DE 02 TRACTORES AGRICOLAS, PARA LA UNIDAD EJECUTORA DE INVERSIONES DE LA DIRECCION DE GANADERIA PARA EL PROYECTO "MEJORAMIENTO DE LA CADENA PRODUCTIVA DE GANADO VACUNO DE LECHE DE LA PROVINCIA DE PASCO - REGION PASCO", DERIVADO DEL PROCEDIMIENTO DE SELECCION LICITACION PUBLICA N°001-2022-DRAP/CS - PRIMERA CONVOCATORIA. SEGUN CARTA N°009-2022-GOREPA-DRAPASCO-CWLC-RES.PROY. PEDIDO DE COMPRA N°0254-2022, CERTIFICACION DE CREDITO PRESUPUESTARIO N°0192-2022, CONTRATO DE BIENES N°019-2022-GRP-GGR-GRDE/DRAP.</t>
  </si>
  <si>
    <t xml:space="preserve">SELECCION LICITACION PUBLICA N°001-2022-DRAP/CS - PRIMERA CONVOCATORIA. </t>
  </si>
  <si>
    <t xml:space="preserve">PENDEINTE </t>
  </si>
  <si>
    <t>POR LA ADQUISICION DE KITS VETERINARIOS (ITEM II - ANTIPARASITARIO), PARA EL PROGRAMA PRESUPUESTARIO 068-2022, DERIVADO DEL PROCEDIMIENTO DE SELECCION ADJUDICACION SIMPLIFICADA N°005-2022-DRAP/CS - SEGUNDA CONVOCATORIA. SEGUN OFCIO N°0135-2022-GRP-GGR-GRDE-DRA/DG. PEDIDO DE COMPRA N°0228-2022, CERTIFICACION DE CREDITO PRESUPUESTARIO N°0113-2022, CONTRATO DE BIENES N°020-2022-GRP-GGR-GRDE/DRAP.</t>
  </si>
  <si>
    <t>ADJUDICACION SIMPLIFICADA N°005-2022-DRAP/CS - SEGUNDA CONVOCATORIA</t>
  </si>
  <si>
    <t>DQUISICIÓN DE KIT VETERINARIOS - ANTIPARASITARIO PARA EL PP-068 PARA LA ATENCION DE EMERGENCIA POR LAS BAJAS TEMPERATURAS PARA ATENDER ANIMALES AFECTADOS DE LAS ESPECIES DE OVINOS Y ALPACAS EN LA PROVINCIA DE DANIEL ALCIDES CARRION, DE LA DIRECCION DE GANADERIA, SEGÚN EL REQUERIMIENTO CON OFICIO N°0474-2022-GRP-GGR-GRDE-DRA/DG</t>
  </si>
  <si>
    <t>ADQUISICIÓN DE 08 OVINOS MACHOS PEDIGRI (PDP) RAZA CORRIEDALE - NACIONAL PARA EL PROYECTO: ¿MEJORAMIENTO DE LAS COMPETENCIAS DE LOS PRODUCTORES EN LAS CADENAS PRODUCTIVAS DE CARNE Y LANA DE OVINOS EN LAS ZONAS ALTO ANDINAS DE LAS PROVINCIAS DE PASCO Y DANIEL CARRIÓN DE LA REGIÓN PASCO¿.</t>
  </si>
  <si>
    <t xml:space="preserve">DECIERTO </t>
  </si>
  <si>
    <t>ADQUISICIÓN DE GASOLINA DE 90 Y DIESEL B5 PARA LA EJECUCIÓN DEL PROYECTO "MEJORAMIENTO DE LA CADENA PRODUCTIVA DEL GANADO VACUNO DE LECHE DE LA PROVINCIA DE PASCO - REGIÓN PASCO</t>
  </si>
  <si>
    <t>135,424.00</t>
  </si>
  <si>
    <t>ADQUISICIÓN DE PRODUCTOS VETERINARIOS (ANTIPARASITARIO), EN CUMPLIMIENTO AL DECRETO SUPREMO N° 003-2022-MIDAGRI - PRESENTACIÓN FRASCO POR 1 L.</t>
  </si>
  <si>
    <t>208,800.00</t>
  </si>
  <si>
    <t>ADQUISICIÓN DE PRODUCTOS VETERINARIOS (ANTIBIOTICOS), EN CUMPLIMIENTO AL DECRETO SUPREMO N° 003-2022-MIDAGRI - PRESENTACIÓN FRASCO POR 100 ML.</t>
  </si>
  <si>
    <t>195,400.00</t>
  </si>
  <si>
    <t>ADQUISICIÓN DE PRODUCTOS VETERINARIOS - VITAMINAS PRESENTACIÓN FRASCO POR 100 ML. EN MERITO AL DECRETO SUPREMO N° 003-2022-MIDAGRI BAJO LA NORMATIVA DEL PROGRAMA PRESUPUESTARIO 068-2022 DE LA DIRECCIÓN REGIONAL AGRARIA PASCO.</t>
  </si>
  <si>
    <t>298,400.00</t>
  </si>
  <si>
    <t>128,258.34</t>
  </si>
  <si>
    <t>ADQUISICIÓN DE KITS VETERINARIOS (ANTIBIÓTICOS, ANTIPARASITARIOS Y VITAMINAS) PARA EL PROGRAMA PRESUPUESTARIO 068-2022 DE LA DIRECCIÓN REGIONAL AGRARIA PASCO.</t>
  </si>
  <si>
    <t>91,408.00</t>
  </si>
  <si>
    <t>01 ENTREGA</t>
  </si>
  <si>
    <t>pagado</t>
  </si>
  <si>
    <t>ADQUISICION DE 1 CAMIONETA 4X4 PARA LA EJECUCION DEL PROYECTO "MEJORAMIENTO DE LA CDENA PRODUCTIVA  DEL GANADO VACUNO EN LA PROVINCIA DE PASCO - DEPARTAMENTO DE PASCO</t>
  </si>
  <si>
    <t>165,000.00</t>
  </si>
  <si>
    <t>ADQUISICION DE 20 MOTOCICLETAS PARA LA EJECUCION DEL PROYECTO "MEJORAMIENTO DE LA CADENA PRODUCTIVA DEL GANADO VACUNO EN LA PROVINCIA DE PASCO - DEPARTAMANENTO DE PASCO</t>
  </si>
  <si>
    <t>240,000.00</t>
  </si>
  <si>
    <t>ADQUISICION DE 2 TRACTORES AGRICOLAS PARA LA EJECUCION DEL PROYECTO "MEJORAMIENTO DE LA CADENA PRODUCTIVA DEL GANADO VACUNO DE LECHE DE LA PROVINCIA DE PASCO - REGION DE PASCO</t>
  </si>
  <si>
    <t>924,000.00</t>
  </si>
  <si>
    <t xml:space="preserve">01 ENTREGA </t>
  </si>
  <si>
    <t>275,239.00</t>
  </si>
  <si>
    <t xml:space="preserve">ADJUDICADO DE PROCESO </t>
  </si>
  <si>
    <t>1MEJORAMIENTO DE LA CADENA PRODUCTIVA DEL GANADO VACUNO DE LECHE EN LA PROVINCIA PASCO, REGION PASCO</t>
  </si>
  <si>
    <t>ABRIL DEL 2022</t>
  </si>
  <si>
    <t>MARZO DEL 2025</t>
  </si>
  <si>
    <t>0886- DIRECCIÓN REGIONAL DE AGRICULTURA</t>
  </si>
  <si>
    <t>CAS LEY N°31131</t>
  </si>
  <si>
    <t>ESPECIALISTA</t>
  </si>
  <si>
    <t>04083934</t>
  </si>
  <si>
    <t>ARIAS CORONEL, MANUEL JESUS</t>
  </si>
  <si>
    <t>6</t>
  </si>
  <si>
    <t>04003259</t>
  </si>
  <si>
    <t>ATENCIO AYALA, JUSTO</t>
  </si>
  <si>
    <t>BACHILLER EN CIENCIAS AGRONOMICAS</t>
  </si>
  <si>
    <t>VERIFICADOR</t>
  </si>
  <si>
    <t>41966638</t>
  </si>
  <si>
    <t>BUSTAMANTE CALDERON, GROVER JOEL</t>
  </si>
  <si>
    <t>INGENIERO AGRONOMO</t>
  </si>
  <si>
    <t>46908738</t>
  </si>
  <si>
    <t>CACERES CUSI, ROBERTO</t>
  </si>
  <si>
    <t>RESPONSABLE ADMINISTRATIVO</t>
  </si>
  <si>
    <t>70766315</t>
  </si>
  <si>
    <t>CADILLO SUAREZ, ANGELA YULIANA</t>
  </si>
  <si>
    <t>40108842</t>
  </si>
  <si>
    <t>CALLE VILLANUEVA, MARIA MERCEDES</t>
  </si>
  <si>
    <t>SECRETARIADO EJECUTIVO</t>
  </si>
  <si>
    <t>TITULO TECNICO</t>
  </si>
  <si>
    <t>42967536</t>
  </si>
  <si>
    <t>CAMPOS CASTAÑEDA, DORIS ROSA</t>
  </si>
  <si>
    <t>04013215</t>
  </si>
  <si>
    <t>CAPCHA GIRON, CESAR ARTURO</t>
  </si>
  <si>
    <t>42399016</t>
  </si>
  <si>
    <t>CLEMENTE DUEÑAS, KARINA</t>
  </si>
  <si>
    <t>40190942</t>
  </si>
  <si>
    <t>COLINA ANTAZU, GEORJET JESUS</t>
  </si>
  <si>
    <t>41123199</t>
  </si>
  <si>
    <t>CONDEZO LUNA, CONSUELO MILAGROS</t>
  </si>
  <si>
    <t>40977819</t>
  </si>
  <si>
    <t>CORNELIO ILANZO, JUAN CARLOS</t>
  </si>
  <si>
    <t>20028653</t>
  </si>
  <si>
    <t>GOMEZ PAUCAR, ZILMERT</t>
  </si>
  <si>
    <t>04338400</t>
  </si>
  <si>
    <t>HERRERA YUPANQUI, MARTIN</t>
  </si>
  <si>
    <t>04072096</t>
  </si>
  <si>
    <t>HURTADO DAGA, MARIO WILDER</t>
  </si>
  <si>
    <t>40346368</t>
  </si>
  <si>
    <t>JAVIER CHACON, MARCELINO</t>
  </si>
  <si>
    <t>04069337</t>
  </si>
  <si>
    <t>MALLQUI TALAVERA, IRIS MARITZA</t>
  </si>
  <si>
    <t>46519264</t>
  </si>
  <si>
    <t>MERCEDEZ YANCE, MICHAEL STEVEEN</t>
  </si>
  <si>
    <t>BACHILLER EN INGENIERÍA AGROFORESTAL ACUÍCOLA</t>
  </si>
  <si>
    <t>71206077</t>
  </si>
  <si>
    <t>MUCHA ABRICEÑO, ASTRID ROXANA</t>
  </si>
  <si>
    <t>22674422</t>
  </si>
  <si>
    <t>PAUCAR ROJAS, MAEL GAUDENCIO</t>
  </si>
  <si>
    <t>MAESTRO</t>
  </si>
  <si>
    <t>MAESTRO EN GESTIÓN PÚBLICA</t>
  </si>
  <si>
    <t>42801582</t>
  </si>
  <si>
    <t>ROJAS CARBAJAL, JUAN PERCY</t>
  </si>
  <si>
    <t>44339388</t>
  </si>
  <si>
    <t>SANTOS VARGAS, LENIN WHILEM</t>
  </si>
  <si>
    <t>42117530</t>
  </si>
  <si>
    <t>SHUÑA CELANO, KENIA</t>
  </si>
  <si>
    <t>ESPECIALISTA EN INVERSIÓN</t>
  </si>
  <si>
    <t>43549760</t>
  </si>
  <si>
    <t>SULLCA MASGO, NIEL EMERSON</t>
  </si>
  <si>
    <t>41175062</t>
  </si>
  <si>
    <t>TAPIA POMA, AMORETT ZARITA</t>
  </si>
  <si>
    <t>MAESTRO EN PLANIFICACIÓN Y PROYECTOS DE DESARROLLO</t>
  </si>
  <si>
    <t>40783640</t>
  </si>
  <si>
    <t>TORRES SINCHE, JESUS FELIX</t>
  </si>
  <si>
    <t>46900090</t>
  </si>
  <si>
    <t>TRUJILLO CHAVEZ, EDGAR JHOEL</t>
  </si>
  <si>
    <t xml:space="preserve">CONTADOR PUBLICO </t>
  </si>
  <si>
    <t>46267751</t>
  </si>
  <si>
    <t>USCUCHAGUA CARHUARICRA, MARILUZ LINDA</t>
  </si>
  <si>
    <t>42530802</t>
  </si>
  <si>
    <t>VALENTIN SANCHEZ, DAVID</t>
  </si>
  <si>
    <t>LICENCIADO EN ADMINISTRACIÓN</t>
  </si>
  <si>
    <t>40346353</t>
  </si>
  <si>
    <t>VALLE TORIBIO, MARIBEL EDITH</t>
  </si>
  <si>
    <t>CAS TEMPORAL</t>
  </si>
  <si>
    <t>73231061</t>
  </si>
  <si>
    <t xml:space="preserve">EVANGELISTA OSORIO YANELA </t>
  </si>
  <si>
    <t>BACHILLER EN CIENCIAS ADMINISTRATIVAS</t>
  </si>
  <si>
    <t>1</t>
  </si>
  <si>
    <t>3</t>
  </si>
  <si>
    <t>ESPECIALISTA DE CULTIVOS</t>
  </si>
  <si>
    <t>46617528</t>
  </si>
  <si>
    <t>NINAHUAMAN CALDERON ALVIN</t>
  </si>
  <si>
    <t>INGENIERO AGRÓNOMO</t>
  </si>
  <si>
    <t>2</t>
  </si>
  <si>
    <t>40387790</t>
  </si>
  <si>
    <t xml:space="preserve">RICALDI ZEGARRA, ELIZABETH </t>
  </si>
  <si>
    <t>42822611</t>
  </si>
  <si>
    <t xml:space="preserve">ROMAN MALLQUI, KENNETH </t>
  </si>
  <si>
    <t>72227937</t>
  </si>
  <si>
    <t>URETA PIO ADA NOELIA</t>
  </si>
  <si>
    <t>0886- DIRECCION REGIONAL DE AGRICULTURA</t>
  </si>
  <si>
    <t>LOCACION</t>
  </si>
  <si>
    <t>ESPECIALISTA ADMINISTRATIVO RR.HH.</t>
  </si>
  <si>
    <t>41834106</t>
  </si>
  <si>
    <t>TORRES CASTAÑEDA, EVER ALFREDO</t>
  </si>
  <si>
    <t>ESPECIALISTA, EN AGRICOLA</t>
  </si>
  <si>
    <t>27660264</t>
  </si>
  <si>
    <t>CALDERON RAMIREZ, DOLVER</t>
  </si>
  <si>
    <t>INGENIERO AGRICOLA</t>
  </si>
  <si>
    <t>73929093</t>
  </si>
  <si>
    <t>CAMPOS SANTIAGO, EDITH</t>
  </si>
  <si>
    <t>ASISTENTA EN  DIREC.POLITICAS.</t>
  </si>
  <si>
    <t>47211742</t>
  </si>
  <si>
    <t xml:space="preserve">CERVANTES HUAMAN,YAJHAIDA IRIS </t>
  </si>
  <si>
    <t>ASIST. EN PRESUPUESTO</t>
  </si>
  <si>
    <t>71433346</t>
  </si>
  <si>
    <t>ARZAPALO SANTIVAÑEZ, ANGEL</t>
  </si>
  <si>
    <t>ASIST. EN LA UND.TESORERIA</t>
  </si>
  <si>
    <t>72560379</t>
  </si>
  <si>
    <t>FERNANDEZ PARRA, INES</t>
  </si>
  <si>
    <t>ASIST. DE LA DIR. PLANIFICACION</t>
  </si>
  <si>
    <t>75735219</t>
  </si>
  <si>
    <t>CALIXTO COELLO, FLOR DE MARIA</t>
  </si>
  <si>
    <t>RELACIONISTA PUBLICO</t>
  </si>
  <si>
    <t>70890911</t>
  </si>
  <si>
    <t>PEÑA CORDERO, CHERRYP</t>
  </si>
  <si>
    <t>ASIST. EN LA SUB. DIR. DE CAMELIDOS.</t>
  </si>
  <si>
    <t>70772385</t>
  </si>
  <si>
    <t xml:space="preserve">MEDRANO DE LA CRUZ, JHOANNA </t>
  </si>
  <si>
    <t>BACHILLER EN CIENCIAS ZOOTECNIA</t>
  </si>
  <si>
    <t>ASIST. CONTABILIDAD</t>
  </si>
  <si>
    <t>45360878</t>
  </si>
  <si>
    <t>HUAYRE HUARANGA, EDITH</t>
  </si>
  <si>
    <t xml:space="preserve">ASIST. ADMINISTRATIVO </t>
  </si>
  <si>
    <t>71922490</t>
  </si>
  <si>
    <t>LOPEZ TORIBIO, EDSON DAVID</t>
  </si>
  <si>
    <t>ASIST. DE LA UND. ABASTECIMIENTO</t>
  </si>
  <si>
    <t>72873038</t>
  </si>
  <si>
    <t>TTITO MELGAREJO, DAVID</t>
  </si>
  <si>
    <t>04066556</t>
  </si>
  <si>
    <t>VARGAS SALAZAR, SEGUNDINO</t>
  </si>
  <si>
    <t>04067604</t>
  </si>
  <si>
    <t>LOPEZ VERDE, ANDRES, YUBEL</t>
  </si>
  <si>
    <t>ESPECIALISTA EN ABASTECIMIENTO</t>
  </si>
  <si>
    <t>42279385</t>
  </si>
  <si>
    <t>PAJUELO CONDOR, JUAN ARTURO</t>
  </si>
  <si>
    <t>ESP. EN CULTIVOS CHONTABAMBA</t>
  </si>
  <si>
    <t>47760871</t>
  </si>
  <si>
    <t>VALLESTEROS COLINA, ANDREA</t>
  </si>
  <si>
    <t>ESP. CULTIVO VILLA RICA</t>
  </si>
  <si>
    <t>71033359</t>
  </si>
  <si>
    <t>LAUPA BENITEZ,  JEAN</t>
  </si>
  <si>
    <t>RES. AGENCIA A. CHACAYAN</t>
  </si>
  <si>
    <t>04207250</t>
  </si>
  <si>
    <t>CARDENAS CUSICH, CARLOS</t>
  </si>
  <si>
    <t>ASIST. AGENCIA A. D.A.C</t>
  </si>
  <si>
    <t>70669917</t>
  </si>
  <si>
    <t xml:space="preserve">CAICEDO SANTIAGO, ROSARIO </t>
  </si>
  <si>
    <t>ESP. CULTIVOS PAUCARTAMBO</t>
  </si>
  <si>
    <t>73230642</t>
  </si>
  <si>
    <t>REYNOZO CAPCHA, MARTHA</t>
  </si>
  <si>
    <t>DOSIFICADOR</t>
  </si>
  <si>
    <t>70124820</t>
  </si>
  <si>
    <t>HINOSTROZA LOPEZ, JHORDY</t>
  </si>
  <si>
    <t xml:space="preserve">DIRECCION REGIONAL AGRARIA PASCO </t>
  </si>
  <si>
    <t xml:space="preserve">BANCO DE LA NACION </t>
  </si>
  <si>
    <t>00501019569</t>
  </si>
  <si>
    <t>-</t>
  </si>
  <si>
    <t>00501012912</t>
  </si>
  <si>
    <t>00501089354</t>
  </si>
  <si>
    <t>00501068276</t>
  </si>
  <si>
    <t>Var. %         (2022-2023)</t>
  </si>
  <si>
    <t>0051. PREVENCION Y TRATAMIENTO DEL CONSUMO DE DROGAS</t>
  </si>
  <si>
    <t>0068. REDUCCION DE VULNERABILIDAD Y ATENCION DE EMERGENCIAS POR DESASTRES</t>
  </si>
  <si>
    <t>0090. LOGROS DE APRENDIZAJE DE ESTUDIANTES DE LA EDUCACION BASICA REGULAR</t>
  </si>
  <si>
    <t>0107. MEJORA DE  LA FORMACION EN CARRERAS DOCENTES EN INSTITUTOS DE EDUCACION SUPERIOR NO UNIVERSITARIA</t>
  </si>
  <si>
    <t>0147. FORTALECIMIENTO DE LA EDUCACION SUPERIOR TECNOLOGICA</t>
  </si>
  <si>
    <t>9001. ACCIONES CENTRALES</t>
  </si>
  <si>
    <t>9002. ASIGNACIONES PRESUPUESTARIAS QUE NO RESULTAN EN PRODUCTOS</t>
  </si>
  <si>
    <t>VESTUARIO, ZAPATERIA Y ACCESORIOS, TALABARTERIA Y MATERIALES TEXTILES</t>
  </si>
  <si>
    <t>MATERIAL,INSUMOS,INSTRUMENTAL Y ACCESORIOS MEDICOS,QUIRURGICOS, ODONTOLOGICOS Y DE LABORATORIO</t>
  </si>
  <si>
    <t>VIAJES DOMESTICOS</t>
  </si>
  <si>
    <t>SERVICIOS DE ENERGIA ELECTRICA, AGUA Y GAS</t>
  </si>
  <si>
    <t>SERVICIOS DE TELEFONIA E INTERNET</t>
  </si>
  <si>
    <t>SERVICIOS DE MENSAJERIA, TELECOMUNICACIONES Y OTROS AFINES</t>
  </si>
  <si>
    <t>SERVICIO DE PUBLICIDAD, IMPRESIONES, DIFUSION E IMAGEN INSTITUCIONAL</t>
  </si>
  <si>
    <t>SERVICIOS ADMINISTRATIVOS</t>
  </si>
  <si>
    <t>SERVICIOS DE CONSULTORIAS Y SIMILARES DESARROLLADOS POR PERSONAS JURIDICAS</t>
  </si>
  <si>
    <t>SERVICIOS DE PROCESAMIENTO DE DATOS E INFORMATICA</t>
  </si>
  <si>
    <t>SERVICIOS DE ORGANIZACION DE EVENTOS</t>
  </si>
  <si>
    <t>PARA OFICINA</t>
  </si>
  <si>
    <t>PARA INSTALACIONES EDUCATIVAS</t>
  </si>
  <si>
    <t>ADQUISICION DE EQUIPOS INFORMATICOS Y DE COMUNICACIONES</t>
  </si>
  <si>
    <t>ADQUISICION DE MOBILIARIO, EQUIPOS Y APARATOS MEDICOS</t>
  </si>
  <si>
    <t>ADQUISICION DE MAQUINARIA Y EQUIPO DIVERSOS</t>
  </si>
  <si>
    <t>ACTIVOS INTANGIBLES</t>
  </si>
  <si>
    <t>ADQUISICION DE MATERIALES DE PROTECCION (MASCARILLA FACIAL TEXTIL DE USO COMUNITARIO Y PROTECTOR FACIAL CON VISOR) PARA EL PERSONAL DOCENTE Y ESTUDIANTES DE LOS INSTITUTOS DE EDUCACION SUPERIOR TECNOLOGICO PEDAGOGICO PUBLICOS DIRECCION REGIONAL DE EDUCACION PASCO</t>
  </si>
  <si>
    <t xml:space="preserve">ADJUDICACIÓN SIMPLIFICADA </t>
  </si>
  <si>
    <t>BIEN</t>
  </si>
  <si>
    <t>001-2021-GRP-DREP-CEP</t>
  </si>
  <si>
    <t>ADQUISICION DE KITS DE DISPOSITIVOS DE SEGURIDAD PARA LAS INSTITUCIONES EDUCATIVAS PRIORIZADAS POR EL PROGRAMA 0068 PREVAED DE LA DIRECCION REGIONAL DE EDUCACION PASCO 2021</t>
  </si>
  <si>
    <t>002-2021-GRP-DREP-CEP</t>
  </si>
  <si>
    <t>SERVICIO DE SUSCRIPCION DE BIBLIOTECA VIRTUAL PARA LOS PROGRAMAS DE ESTUDIO DE LOS IESTP PAUCARTAMBO – IESTP FERNANDO BELAUNDE TERRY – IESTP RODRIGO SALAZAR PALACIOS DE LA REGION PASCO A TRAVES DEL PROGRAMA PRSUPUESTAL 147 FORTALECIMIENTO DE LA EDUCACION SUPERIOR TECNOLOGICA DE LA DIRECCION REGIONAL DE EDUCACION PASCO</t>
  </si>
  <si>
    <t>SERVICIO</t>
  </si>
  <si>
    <t>003-2021-GRP-DREP-CEP</t>
  </si>
  <si>
    <t>ADQUISICION DE MASCARILLAS (DESCARTABLE TIPO KN95 - DESCARTABLE QUIRURGICA 3 PLIEGUES), PARA LOS ESTUDIANTES Y DOCENTES DE LOS INSTITUTOS DE EDUCACION SUPERIOR TECNOLOGICO - PEDAGOGICO PUBLICOS DE LA REGION PASCO - DIRECCION REGIONAL DE EDUCACION PASCO</t>
  </si>
  <si>
    <t>001-2022-GRP-DREP-CEP</t>
  </si>
  <si>
    <t>SERVICIO DE BIBLIOTECA VIRTUAL PARA LOS PROGRAMAS DE ESTUDIO DE LOS IESTP PASCO - IESTP DANIEL ALCIDES CARRION - IESTP OXAPAMPA - IESTP ALFRED NOBEL DE LA REGION PASCO A TRAVES DEL PROGRAMA PRSUPUESTAL 147 FORTALECIMIENTO DE LA EDUCACION SUPERIOR TECNOLOGICA DE LA DIRECCION REGIONAL DE EDUCACION PASCO</t>
  </si>
  <si>
    <t>002-2022-GRP-DREP-CEP</t>
  </si>
  <si>
    <t>SERVICIO DE FORTALECIMIENTO DE LA CONECTIVIDAD DEL LOCAL DEL LOS IESTP PASCO - IESTP OXAPAMPA - IESTP ALFRED NOBEL DE LA REGION PASCO A TRAVES DEL PROGRAMA PRSUPUESTAL 147 FORTALECIMIENTO DE LA EDUCACION SUPERIOR TECNOLOGICA DE LA DIRECCION REGIONAL DE EDUCACION PASCO</t>
  </si>
  <si>
    <t>003-2022-GRP-DREP-CEP</t>
  </si>
  <si>
    <t>SERVICIO DE PLATAFORMA VIRTUAL EN EL LOCAL DE LOS IESTP PASCO - IESTP OXAPAMPA - IESTP ALFRED NOBEL - IESTP PAUCARTAMBO - IESTP ALBERTO PUMAYALLA DIAZ - IESTP ALEXANDER VON HUMBOLTD - IESTP DANIEL ALCIDES CARRION - IESTP FERNANDO BELAUNDE TERRY - IESTP RODRIGO SALAZAR PALACIOS DE LA REGION PASCO A TRAVES DEL PROGRAMA PRSUPUESTAL 147 FORTALECIMIENTO DE LA EDUCACION SUPERIOR TECNOLOGICA DE LA DIRECCION REGIONAL DE EDUCACION PASCO</t>
  </si>
  <si>
    <t>004-2022-GRP-DREP-CEP</t>
  </si>
  <si>
    <t>CONTRATACION DEL SERVICIO DE MANTENIMIENTO Y EQUIPAMIENTOPOR PROGRAMA DE ESTUDIO DEL IESTP PASCO - IESTP OXAPAMPA - IESTP ALFRED NOBEL - IESTP PAUCARTAMBO - IESTP ALBERTO PUMAYALLA DIAZ - IESTP ALEXANDER VON HUMBOLTD - IESTP DANIEL ALCIDES CARRION - IESTP FERNANDO BELAUNDE TERRY - IESTP RODRIGO SALAZAR PALACIOS DE LA REGION PASCO A TRAVES DEL PROGRAMA PRSUPUESTAL 147 FORTALECIMIENTO DE LA EDUCACION SUPERIOR TECNOLOGICA DE LA DIRECCION REGIONAL DE EDUCACION PASCO</t>
  </si>
  <si>
    <t>005-2022-GRP-DREP-CEP</t>
  </si>
  <si>
    <t>EN PROCECO</t>
  </si>
  <si>
    <t>ADQUISICION DE KITS DE DISPOSITIVOS DE SEGURIDAD, ELEMENTOS DE EMERGENCIA Y CARTELES DE SEGURIDAD PARA LOCALES EDUCATIVOSPRIORIZADAS POR EL PROGRAMA 0068 PREVAED A TRAVES DE LA DIRECCION REGIONAL DE EDUCACION PASCO</t>
  </si>
  <si>
    <t>006-2022-GRP-DREP-CEP</t>
  </si>
  <si>
    <t>ADQUISICION DE MATERIALES DE ESCRITORIO PARA LA SEDE DE LA DIRECCION REGIONAL DE EDUCACION PASCO - INSTITUTOS TECNOLOGICOS Y PEDAGOGICOS DE LA REGION PASCO</t>
  </si>
  <si>
    <t>PERU COMPRAS</t>
  </si>
  <si>
    <t>ADQUISICION DE CONSUMIBLES (TINTA Y TONER) PARA LA SEDE DE LA DIRECCION REGIONAL DE EDUCACION PASCO - INSTITUTOS TECNOLOGICOS Y PEDAGOGICOS DE LA REGION PASCO</t>
  </si>
  <si>
    <t>ADQUISICION DE MATERIALES DE LIMPIEZA PARA LA SEDE DE LA DIRECCION REGIONAL DE EDUCACION PASCO - INSTITUTOS TECNOLOGICOS Y PEDAGOGICOS DE LA REGION PASCO</t>
  </si>
  <si>
    <t>SERVICIO DE MANTENIMIENTO DE ENERGIA ELECTRICA DE LA SEDE DE LA DIRECCION REGIONAL DE EDUCACION PASCO</t>
  </si>
  <si>
    <t>SERVICIO DE MANTENIMIENTO DE LOS AMBIENTES DE LA DIRECCION REGIONAL DE EDUCACION PASCO</t>
  </si>
  <si>
    <t xml:space="preserve">300-888 REGION PASCO-EDUCACION </t>
  </si>
  <si>
    <t>COORDINADORA LOCAL PREVAED</t>
  </si>
  <si>
    <t xml:space="preserve">BRAVO TRUJILLO, Danitza Machellina </t>
  </si>
  <si>
    <t>Lic. en Educacion</t>
  </si>
  <si>
    <t>Profesional</t>
  </si>
  <si>
    <t>001-2021</t>
  </si>
  <si>
    <t xml:space="preserve">GABRIEL FLORES, Doris Teresa </t>
  </si>
  <si>
    <t>002-2021</t>
  </si>
  <si>
    <t>07644942</t>
  </si>
  <si>
    <t xml:space="preserve">RUIZ SIMÓN, Wilfredo Narcizo </t>
  </si>
  <si>
    <t>003-2021</t>
  </si>
  <si>
    <t xml:space="preserve">GONZALES MARTEL, Karol Pricila </t>
  </si>
  <si>
    <t>004-2021</t>
  </si>
  <si>
    <t>ADMINISTRATIVO - PREVAED</t>
  </si>
  <si>
    <t>04078155</t>
  </si>
  <si>
    <t xml:space="preserve">TAQUIRE PAUCAR, Fredy Gustavo </t>
  </si>
  <si>
    <t>Lic. en Administracion</t>
  </si>
  <si>
    <t>005-2021</t>
  </si>
  <si>
    <t>SOPORTE TÉCNICO DE MANTENIMIENTO DE EQUIPOS DE COMPUTO Y REDE</t>
  </si>
  <si>
    <t xml:space="preserve">TOMAS RARAZ, Rubén Esaú </t>
  </si>
  <si>
    <t>Tecnico en Computacion e informatica</t>
  </si>
  <si>
    <t>006-2021</t>
  </si>
  <si>
    <t>ESPECIALISTA EN SEGUIMIENTO Y MONITOREO DE INSTITUTOS DE FORMACION DOCENTE</t>
  </si>
  <si>
    <t>PEÑA SILVESTRE, Isabel</t>
  </si>
  <si>
    <t>007-2021</t>
  </si>
  <si>
    <t>ESPECIALISTA REGIONAL DE EDUCACIÓN ESPECIAL</t>
  </si>
  <si>
    <t>04020399</t>
  </si>
  <si>
    <t xml:space="preserve">ESCALANTE PAULINO, Saúl Rafael </t>
  </si>
  <si>
    <t>008-2021</t>
  </si>
  <si>
    <t xml:space="preserve">ESPECIALISTA REGIONAL DE CONVIVENCIA ESCOLAR </t>
  </si>
  <si>
    <t xml:space="preserve">VALDEZ GILIAN, Katherine Lupe </t>
  </si>
  <si>
    <t>Psicologo</t>
  </si>
  <si>
    <t>009-2021</t>
  </si>
  <si>
    <t>VIGILANTE - EESPP GBM</t>
  </si>
  <si>
    <t xml:space="preserve">CASTAÑEDA CHAMORRO, Cristian Procopio </t>
  </si>
  <si>
    <t>Secundaria completa</t>
  </si>
  <si>
    <t>010-2021</t>
  </si>
  <si>
    <t xml:space="preserve">VICENTE CARHUAS, Raúl </t>
  </si>
  <si>
    <t>011-2021</t>
  </si>
  <si>
    <t>04067313</t>
  </si>
  <si>
    <t>RIVAS URBINA, Anselmo</t>
  </si>
  <si>
    <t>012-2021</t>
  </si>
  <si>
    <t>04222996</t>
  </si>
  <si>
    <t xml:space="preserve">HUAMÁN RODRÍGUEZ, Juan Carlos </t>
  </si>
  <si>
    <t>013-2021</t>
  </si>
  <si>
    <t xml:space="preserve">Programador de Sistemas PAD </t>
  </si>
  <si>
    <t>04065960</t>
  </si>
  <si>
    <t>JUSTINIANO ISIDRO, Héctor</t>
  </si>
  <si>
    <t>Tecnico Electronico</t>
  </si>
  <si>
    <t>014-2021</t>
  </si>
  <si>
    <t>APOYO EN LABORES DE CONTROL</t>
  </si>
  <si>
    <t xml:space="preserve">LÓPEZ PRUDENCIO, Edwin Jimmy </t>
  </si>
  <si>
    <t>Contador Publico</t>
  </si>
  <si>
    <t>015-2021</t>
  </si>
  <si>
    <t>Técnico Administrativo - Almacén</t>
  </si>
  <si>
    <t>04073737</t>
  </si>
  <si>
    <t xml:space="preserve">JESÚS TOLENTINO, Vitalia Yris </t>
  </si>
  <si>
    <t>016-2021</t>
  </si>
  <si>
    <t>Técnico Administrativo - TESORERÍA</t>
  </si>
  <si>
    <t xml:space="preserve">TRINIDAD BLANCO, Dalinda Enma </t>
  </si>
  <si>
    <t>Egresada Contabilidad</t>
  </si>
  <si>
    <t>017-2021</t>
  </si>
  <si>
    <t xml:space="preserve">ESPECIALISTA EN CONTRATACIONES Y ADQUISICIONES </t>
  </si>
  <si>
    <t xml:space="preserve">MENDOZA BONIFACIO, Luis Alberto </t>
  </si>
  <si>
    <t>Tecnico en Contabilidad</t>
  </si>
  <si>
    <t xml:space="preserve">Tecnico </t>
  </si>
  <si>
    <t>018-2021</t>
  </si>
  <si>
    <t xml:space="preserve">ABOGADA del Área de Personal, </t>
  </si>
  <si>
    <t xml:space="preserve">CHAMORRO ROJAS, Inés Ángela </t>
  </si>
  <si>
    <t>Abogada</t>
  </si>
  <si>
    <t xml:space="preserve">Profesional </t>
  </si>
  <si>
    <t>019-2021</t>
  </si>
  <si>
    <t>VIGILANTE - IESPP FAJAM</t>
  </si>
  <si>
    <t>COMPISHORI SANTIAGO, Basilio</t>
  </si>
  <si>
    <t>020-2021</t>
  </si>
  <si>
    <t>REC SEGOVIA, Isai</t>
  </si>
  <si>
    <t>021-2021</t>
  </si>
  <si>
    <t>QUINTIQUIRI CAHUANTI, Nicacio</t>
  </si>
  <si>
    <t>022-2021</t>
  </si>
  <si>
    <t>04065566</t>
  </si>
  <si>
    <t xml:space="preserve">GONZALES RAMOS, Gregorio Edmundo </t>
  </si>
  <si>
    <t>023-2021</t>
  </si>
  <si>
    <t xml:space="preserve">PLANIFICADOR II </t>
  </si>
  <si>
    <t xml:space="preserve">ROMAN MALQUI, Kenneth Yully </t>
  </si>
  <si>
    <t>Ecomonista</t>
  </si>
  <si>
    <t>Prefesional</t>
  </si>
  <si>
    <t>024-2021</t>
  </si>
  <si>
    <t>NOTIFICADOR</t>
  </si>
  <si>
    <t xml:space="preserve">MAURICIO LAUREANO, Erika </t>
  </si>
  <si>
    <t>025-2021</t>
  </si>
  <si>
    <t xml:space="preserve">TECNICO ARCHIVISTA </t>
  </si>
  <si>
    <t xml:space="preserve">MARCELO GIRON, Mery Celia </t>
  </si>
  <si>
    <t>026-2021</t>
  </si>
  <si>
    <t xml:space="preserve">AUXILIAR ARCHIVISTA </t>
  </si>
  <si>
    <t xml:space="preserve">MEZA FLORES, William Alejandro </t>
  </si>
  <si>
    <t>027-2021</t>
  </si>
  <si>
    <t>AUDITOR</t>
  </si>
  <si>
    <t xml:space="preserve">ESPINOZA TICSE, Jhina Ely </t>
  </si>
  <si>
    <t>028-2021</t>
  </si>
  <si>
    <t xml:space="preserve">ASISTENTE DE AUDITORIA </t>
  </si>
  <si>
    <t>BERNARDO JUSTINIANO, Yuly</t>
  </si>
  <si>
    <t>029-2021</t>
  </si>
  <si>
    <t xml:space="preserve">ESPECIALISTA EN LICENCIAMIENTO </t>
  </si>
  <si>
    <t xml:space="preserve">ROBLES ESPINOZA, Nilton César </t>
  </si>
  <si>
    <t>030-2021</t>
  </si>
  <si>
    <t xml:space="preserve">COORDINADORA Y/O RESPONSABLE DEL CREBE </t>
  </si>
  <si>
    <t>04086361</t>
  </si>
  <si>
    <t xml:space="preserve">SALVATIERRA CELIS DE OSORIO, Tania Lucy </t>
  </si>
  <si>
    <t>031-2021</t>
  </si>
  <si>
    <t xml:space="preserve">VIGILANTE I </t>
  </si>
  <si>
    <t>04065625</t>
  </si>
  <si>
    <t xml:space="preserve">ANICETO HUANUCO, Alejandro Ezequiel </t>
  </si>
  <si>
    <t>032-2021</t>
  </si>
  <si>
    <t xml:space="preserve">ESPECIALISTA EN DESAROLLO SOCIAL </t>
  </si>
  <si>
    <t xml:space="preserve">BUENO HERRERA, Bryana Whendalyn </t>
  </si>
  <si>
    <t>033-2021</t>
  </si>
  <si>
    <t xml:space="preserve">TECNICO EN FINANZAS </t>
  </si>
  <si>
    <t xml:space="preserve">VILCHEZ CHAHUIN, Diana Yanet </t>
  </si>
  <si>
    <t>034-2021</t>
  </si>
  <si>
    <t xml:space="preserve">CONCILIADOR - ABOGADO </t>
  </si>
  <si>
    <t xml:space="preserve">RIVAS BERAU, Jenny Jakelinne </t>
  </si>
  <si>
    <t>035-2021</t>
  </si>
  <si>
    <t xml:space="preserve">SALAS GALLO, Luis Amilcar </t>
  </si>
  <si>
    <t>036-2021</t>
  </si>
  <si>
    <t xml:space="preserve">VIGILANTE III </t>
  </si>
  <si>
    <t>04073292</t>
  </si>
  <si>
    <t xml:space="preserve">CORDOVA RAMOS, Cesar Luis </t>
  </si>
  <si>
    <t>037-2021</t>
  </si>
  <si>
    <t xml:space="preserve">AUXILIAR EN ALMACEN </t>
  </si>
  <si>
    <t xml:space="preserve">ALVARADO LEON, Inés Marcia </t>
  </si>
  <si>
    <t>038-2021</t>
  </si>
  <si>
    <t xml:space="preserve">ASISTENTE LEGAL I </t>
  </si>
  <si>
    <t xml:space="preserve">DAGA BONIFACIO, parte Victoria Pilar </t>
  </si>
  <si>
    <t>042-2021</t>
  </si>
  <si>
    <t xml:space="preserve">ASISTENTE LEGAL II </t>
  </si>
  <si>
    <t xml:space="preserve">SALAS TUCTO, Yazmín Sara </t>
  </si>
  <si>
    <t>043-2021</t>
  </si>
  <si>
    <t>DE LA CRUZ ZACARIAS, Estrellita</t>
  </si>
  <si>
    <t>044-2021</t>
  </si>
  <si>
    <t>COORDINADOR TECNICO EN DEVIDA</t>
  </si>
  <si>
    <t>04044396</t>
  </si>
  <si>
    <t xml:space="preserve">CARBAJAL MARCELO, Víctor Rolando </t>
  </si>
  <si>
    <t>045-2021</t>
  </si>
  <si>
    <t xml:space="preserve">FACILITADOR DEL EQUIPO TECNICO REGIONAL </t>
  </si>
  <si>
    <t xml:space="preserve">COLCA FERNANDEZ, Esther Yovana </t>
  </si>
  <si>
    <t>046-2021</t>
  </si>
  <si>
    <t xml:space="preserve">ALVARADO URETA, Ludwin Venturo </t>
  </si>
  <si>
    <t>047-2021</t>
  </si>
  <si>
    <t>ESPECIALISTA DE CALIDAD DEL SERVICIO EDUCATIVO SUPERIOR TECNOLOGICO</t>
  </si>
  <si>
    <t>ORIHUELA SALAZAR, Galoys</t>
  </si>
  <si>
    <t>048-2021</t>
  </si>
  <si>
    <t xml:space="preserve">ASISTENTE DE CONTABILIDAD </t>
  </si>
  <si>
    <t xml:space="preserve">CRISOSTOMO CHAMORRO, Juana Aida </t>
  </si>
  <si>
    <t>049-2021</t>
  </si>
  <si>
    <t>04009197</t>
  </si>
  <si>
    <t>PEREZ FALCON, Manuel</t>
  </si>
  <si>
    <t>050-2021</t>
  </si>
  <si>
    <t xml:space="preserve">TECNICO INFORMATICO </t>
  </si>
  <si>
    <t xml:space="preserve">LOPEZ MEZA, Silvia Maribel </t>
  </si>
  <si>
    <t>051-2021</t>
  </si>
  <si>
    <t xml:space="preserve">FACILITADOR SOCIO EDUCATIVO Y FACILITADOR DE FAMILIAS FUERTES </t>
  </si>
  <si>
    <t>06812046</t>
  </si>
  <si>
    <t xml:space="preserve">ROMERO CALERO, José Elías </t>
  </si>
  <si>
    <t>052-2021</t>
  </si>
  <si>
    <t xml:space="preserve">ESPECIALISTA PEDAGOGICO INNOVACION E INVESTIGACION </t>
  </si>
  <si>
    <t>04081961</t>
  </si>
  <si>
    <t xml:space="preserve">GRAZA RIOS, María Ildefonsa </t>
  </si>
  <si>
    <t>053-2021</t>
  </si>
  <si>
    <t xml:space="preserve">AUXILIAR DE ALMACEN </t>
  </si>
  <si>
    <t xml:space="preserve">PRUDENCIO DAÑOVEYTIA, Esther Mayli </t>
  </si>
  <si>
    <t>054-2021</t>
  </si>
  <si>
    <t xml:space="preserve">ROSAS CONDOR, Marlon Eduardo </t>
  </si>
  <si>
    <t>056-2021</t>
  </si>
  <si>
    <t xml:space="preserve">ABOGADO AUXILIAR </t>
  </si>
  <si>
    <t xml:space="preserve">REYES HUARICAPCHA, Blanca Nieves </t>
  </si>
  <si>
    <t>058-2021</t>
  </si>
  <si>
    <t>PERSONAL ADMINISTRATIVO</t>
  </si>
  <si>
    <t xml:space="preserve">RIMAC PANEZ, Catherine Cinthya </t>
  </si>
  <si>
    <t>059-2021</t>
  </si>
  <si>
    <t xml:space="preserve">PERSONAL PARA REFORZAMIENTO </t>
  </si>
  <si>
    <t>GARCIA MEZA, Libna Patricia</t>
  </si>
  <si>
    <t>061-2021</t>
  </si>
  <si>
    <t xml:space="preserve">PORRAS PORTILLO,  Fiorella Carolina </t>
  </si>
  <si>
    <t>001-2022</t>
  </si>
  <si>
    <t>04072551</t>
  </si>
  <si>
    <t xml:space="preserve">LEON MEJORADA, Blanca Luz </t>
  </si>
  <si>
    <t>002-2022</t>
  </si>
  <si>
    <t xml:space="preserve">NIÑO RIMAC, Alina Teófila </t>
  </si>
  <si>
    <t>003-2022</t>
  </si>
  <si>
    <t>GARCIA ROJAS, Moisés</t>
  </si>
  <si>
    <t>004-2022</t>
  </si>
  <si>
    <t xml:space="preserve">ECHEVARRIA RODRIGUEZ, Lenin Junior </t>
  </si>
  <si>
    <t>005-2022</t>
  </si>
  <si>
    <t xml:space="preserve">MOLINA SOLIS, Gad David </t>
  </si>
  <si>
    <t>006-2022</t>
  </si>
  <si>
    <t xml:space="preserve">ATENCIO ALIAGA,Joseph Alfonso </t>
  </si>
  <si>
    <t xml:space="preserve">NALVARTE ESTRELLA,Sherley Luz </t>
  </si>
  <si>
    <t xml:space="preserve">ANICETO HUANUCO Alejandro Ezequiel </t>
  </si>
  <si>
    <t xml:space="preserve">SANTIAGO SANTIAGO Milagros Alexandra </t>
  </si>
  <si>
    <t xml:space="preserve">RODRIGUEZ MIRANDA Milagros Enma </t>
  </si>
  <si>
    <t xml:space="preserve">GOMEZ QUINTO Lisset Milagros </t>
  </si>
  <si>
    <t>PRUDENCIO DOÑAVEYTIA Esther Mayli</t>
  </si>
  <si>
    <t xml:space="preserve">RIMAC PANES Catherine  Cinthya </t>
  </si>
  <si>
    <t xml:space="preserve">LOPEZ SANCHEZ Marlene  Yane </t>
  </si>
  <si>
    <t>04059985</t>
  </si>
  <si>
    <t xml:space="preserve">CHAMORRO PAULINO Jorge Luis </t>
  </si>
  <si>
    <t>RAMOS POMAHUALI Luis Alberto</t>
  </si>
  <si>
    <t>ESPINOZA TICSE Jhina  Ely</t>
  </si>
  <si>
    <t xml:space="preserve">HUAYRE HUARANGA  Edith Nora </t>
  </si>
  <si>
    <t>FLORES HURTADO Jerry</t>
  </si>
  <si>
    <t>301-1113-REGION PASCO-EDUCACION OXAPAMPA</t>
  </si>
  <si>
    <t>SERVICIO DE MANTENIMIENTO, ACONDICIONAMIENTO Y  REPARACIONES</t>
  </si>
  <si>
    <t xml:space="preserve"> ENSERES</t>
  </si>
  <si>
    <t xml:space="preserve"> CONTRATO ADMINISTRATIVO DE SERVICIOS</t>
  </si>
  <si>
    <t xml:space="preserve"> LOCACIÓN DE SERVICIOS RELACIONADAS AL ROL DE LA ENTIDAD</t>
  </si>
  <si>
    <t>UGEL PASCO</t>
  </si>
  <si>
    <t>00-501-053406</t>
  </si>
  <si>
    <t>SUB CUENTA CORRIENTE BANCO DE LA NACION</t>
  </si>
  <si>
    <t>3. RECURSOS DIRECTAM. RECAUD.</t>
  </si>
  <si>
    <t>00-501-053392</t>
  </si>
  <si>
    <t>4.- RECURSOS OPERACIONES</t>
  </si>
  <si>
    <t>5. DONACIONES Y TRANSFERENCIAS</t>
  </si>
  <si>
    <t>6. RECURSOS DETERMINADOS</t>
  </si>
  <si>
    <t>ADQUISICION DE MEDICAMENTOS LP-SM-14-2019-CENARES/MINSA-1</t>
  </si>
  <si>
    <t>LICITACION PUBLICA (LP)</t>
  </si>
  <si>
    <t>14-2019-CENARES/MINSA-1</t>
  </si>
  <si>
    <t>20100287791</t>
  </si>
  <si>
    <t>INSTITUTO QUIMIOTERAPICO S A</t>
  </si>
  <si>
    <t>19/03/2021 00:00:00</t>
  </si>
  <si>
    <t>ADQUISICION DE COMBUSTIBLE.</t>
  </si>
  <si>
    <t>ADJUDICACION SIN PROCEDIMIENTO (ASP)</t>
  </si>
  <si>
    <t>GRIFO "AUROLUZ" ESPINOZA PALACIOS ANTONIETA LUZ</t>
  </si>
  <si>
    <t>26/03/2021 00:00:00</t>
  </si>
  <si>
    <t>ADQUISICION: .PROGRAMA: 1 META:14.MONTO REFERENCIAL:S/120,000.00</t>
  </si>
  <si>
    <t>PERU COMPRAS (CCE)</t>
  </si>
  <si>
    <t>20523372913</t>
  </si>
  <si>
    <t>INVERSIONES TAMBRAICO S.A.C.</t>
  </si>
  <si>
    <t>13/04/2021 00:00:00</t>
  </si>
  <si>
    <t>ADQUISICION: SIE-SIE13-2019CENARESMINSA-1.PROGRAMA: 01 META: 14.MONTO: S/19,837.00.CONTRATO</t>
  </si>
  <si>
    <t>20100018625</t>
  </si>
  <si>
    <t>MEDIFARMA S.A.</t>
  </si>
  <si>
    <t>14/04/2021 00:00:00</t>
  </si>
  <si>
    <t>ADQUISICION: SIE-SIE-13-2019CENARESMINSA-1.</t>
  </si>
  <si>
    <t>SUBASTA INVERSA ELECTRONICA (SIE)</t>
  </si>
  <si>
    <t>13-2019-CENARES/MINSA-1</t>
  </si>
  <si>
    <t>20255361695</t>
  </si>
  <si>
    <t>LABORATORIOS AMERICANOS  S. A.</t>
  </si>
  <si>
    <t>ADQUISICION  DE MATERIAL DIDACTICO ACESORIOS Y UTILES DE ENSEÑANZA.</t>
  </si>
  <si>
    <t>20607450286</t>
  </si>
  <si>
    <t>GRUPO MEFORD S.A.C.</t>
  </si>
  <si>
    <t>29/04/2021 00:00:00</t>
  </si>
  <si>
    <t>ADQUISICION DE VESTUARIO, ACCESORIO Y PRENDAS DIVERSAS.MONTO TOTAL  S/. 23,440.00 SOLES.EJECU</t>
  </si>
  <si>
    <t>20605009515</t>
  </si>
  <si>
    <t>FOR ME PERU E.I.R.L.</t>
  </si>
  <si>
    <t>ADQUISICION DE INSUMOS MEDICOS.</t>
  </si>
  <si>
    <t>CCE</t>
  </si>
  <si>
    <t>20506248036</t>
  </si>
  <si>
    <t>ALKHOFAR SOCIEDAD ANONIMA CERRADA</t>
  </si>
  <si>
    <t>19/05/2021 00:00:00</t>
  </si>
  <si>
    <t>ADQUISICION DE MOCHILAS PARA LA VISITA DOMICILIARIA - MATERNO.</t>
  </si>
  <si>
    <t>26/05/2021 00:00:00</t>
  </si>
  <si>
    <t>ADQUISICION DE GORRA DESCARTABLE.</t>
  </si>
  <si>
    <t>20489516943</t>
  </si>
  <si>
    <t>ARMAS &amp; MEZA TRADING EMPRESA INDIVIDUAL DE RESPONSABILIDAD LIMITADA</t>
  </si>
  <si>
    <t>ADQUISICION DE REPUESTOS PARA VEHICULOS DE LA DIRESA PASCO.</t>
  </si>
  <si>
    <t>20600342739</t>
  </si>
  <si>
    <t>GRUPO CARHUARICRA VEGA SOCIEDAD ANONIMA CERRADA</t>
  </si>
  <si>
    <t>28/05/2021 00:00:00</t>
  </si>
  <si>
    <t>ADQUISICION DE MATERIALES DE LIMPIEZA.</t>
  </si>
  <si>
    <t>20604553947</t>
  </si>
  <si>
    <t>CORINCON G &amp; P SOCIEDAD ANONIMA CERRADA</t>
  </si>
  <si>
    <t>ADQUISICION DE MASCARILLA N95.RJ:009-2021</t>
  </si>
  <si>
    <t>ADJUDICACION SIMPLIFICADA (AS)</t>
  </si>
  <si>
    <t>20568021267</t>
  </si>
  <si>
    <t>SINTEC VIRGEN DE COPACABANA EMPRESA INDIVIDUAL DE RESPONSABILIDAD LIMITADA</t>
  </si>
  <si>
    <t>01/06/2021 00:00:00</t>
  </si>
  <si>
    <t>ADQUISICION.PROGRAMA: 02 META:021.LP-SM-14-2019-CENARESMINSA-1.MONTO: S/38700.00 RJ38-2020</t>
  </si>
  <si>
    <t>07/06/2021 00:00:00</t>
  </si>
  <si>
    <t>ADQUISICION DE ESTABILIZADORES DE 2 KVA</t>
  </si>
  <si>
    <t>20489610966</t>
  </si>
  <si>
    <t>RP INGENIEROS SOCIEDAD ANONIMA CERRADA</t>
  </si>
  <si>
    <t>ADQUISICIÓN DE BALÓN DE OXÍGENO PARA LOS ESTABLECIMIENTOS DE SALUD,  PARA ATENCIÓN A PACIENTES</t>
  </si>
  <si>
    <t>CONTRATACION DIRECTA (CD)</t>
  </si>
  <si>
    <t>DIBRAGEU PERU S.R.L</t>
  </si>
  <si>
    <t>23/06/2021 00:00:00</t>
  </si>
  <si>
    <t>ADQUISICION DE EQUIPOS MEDICOS - PIA SIS</t>
  </si>
  <si>
    <t>20602481809</t>
  </si>
  <si>
    <t>TERRA MEDICA E.I.R.L.-TERRAMED E.I.R.L.</t>
  </si>
  <si>
    <t>26/06/2021 00:00:00</t>
  </si>
  <si>
    <t>ADQUISICION DE MAQUINARIAS, EQUIPOS Y MOBILIARIO DE OTRAS INSTALACIONES - 2021.MONTO TOTAL S/.</t>
  </si>
  <si>
    <t>20433546394</t>
  </si>
  <si>
    <t>EDALMI S.A.C.</t>
  </si>
  <si>
    <t>06/07/2021 00:00:00</t>
  </si>
  <si>
    <t>ADQUISICION:.PROGRAMACION: 1,META: 13.MONTO:S/20,000.00</t>
  </si>
  <si>
    <t>20602002064</t>
  </si>
  <si>
    <t>ANGEL´S SOCIEDAD COMERCIAL DE RESPONSABILIDAD LIMITADA</t>
  </si>
  <si>
    <t>12/07/2021 00:00:00</t>
  </si>
  <si>
    <t>ADQUISICION:.PROGRAMA: 2 META:21.MONTO: S/25800.00.RJ009-2021</t>
  </si>
  <si>
    <t>20486764997</t>
  </si>
  <si>
    <t>GRUPO SALGUE E.I.R.L.</t>
  </si>
  <si>
    <t>13/07/2021 00:00:00</t>
  </si>
  <si>
    <t>COMPRA DE COMBUSTIBLEPARA TRASLADOS POR EMERGENCIA DE PACIENTES SIS.MONTO S/.27,309.00.EJECUC</t>
  </si>
  <si>
    <t>TORRES SALCEDO JUAN DE LA CRUZ</t>
  </si>
  <si>
    <t>15/07/2021 00:00:00</t>
  </si>
  <si>
    <t>ADQUISICION:.PROGRAMA: META: 090.MONTO: S/22,735.00 SIE-13-2019-CENARES/MINSA-1.RJ°065-2021</t>
  </si>
  <si>
    <t>16/07/2021 00:00:00</t>
  </si>
  <si>
    <t>ADQUISICION:.PROGRAMA: 18 META: 48.MONTO: S/18700.00.RJ009-2020</t>
  </si>
  <si>
    <t>20606442786</t>
  </si>
  <si>
    <t>LYF MEDICAL EIRL</t>
  </si>
  <si>
    <t>22/07/2021 00:00:00</t>
  </si>
  <si>
    <t>ADQUISICION:.PROGRAMA: 2 META: 23 MONTO: S/1119.00.PROGRAMA: 16 META: 35 MONTO: S/18390.00.M</t>
  </si>
  <si>
    <t>05/08/2021 00:00:00</t>
  </si>
  <si>
    <t>ADQUISICION:.PROGRAMA: 18 META: 47: S/1298.0, META:48: S/1298.00, META 49: S/1298.00, META: 53</t>
  </si>
  <si>
    <t>09/08/2021 00:00:00</t>
  </si>
  <si>
    <t>ADQUISICION:.PROGRAMA:1 META:8.MONTO: S/34200.00 EJECUTAR AL 100%.RJ009-2021..</t>
  </si>
  <si>
    <t>20504312403</t>
  </si>
  <si>
    <t>NIPRO MEDICAL CORPORATION SUCURSAL DEL PERU</t>
  </si>
  <si>
    <t>12/08/2021 00:00:00</t>
  </si>
  <si>
    <t>ADQUISICION:.PROGRAMA: 1 META:14.MONTO: S/18455.00.RJ009-2021.</t>
  </si>
  <si>
    <t>17/08/2021 00:00:00</t>
  </si>
  <si>
    <t>ADQUISICION DE EQUIPOS - 2021.MONTO TOTAL S/. 35 000.00.EJECUTAR AL 100%.</t>
  </si>
  <si>
    <t>20501887286</t>
  </si>
  <si>
    <t>DIAGNOSTICA  PERUANA  S.A.C</t>
  </si>
  <si>
    <t>18/08/2021 00:00:00</t>
  </si>
  <si>
    <t>adquisicion:.PROGRAMA: 2 META:021.MONTO: S/20,000.00 RJ N°009-2021.EJECUTAR AL 100%</t>
  </si>
  <si>
    <t>19/08/2021 00:00:00</t>
  </si>
  <si>
    <t>ADQUISICION:.PROGRAMA: 2 META:21.MONTO: S/30,000.00.EJECUTAR AL 100%</t>
  </si>
  <si>
    <t>COMPRA DE EQUIPO DE COMPUTO PARA LOS EE.SS SEGUN RESOLUCION JEFATURAL Nº 09-2021</t>
  </si>
  <si>
    <t>03/09/2021 00:00:00</t>
  </si>
  <si>
    <t>ADQUISICION DE PRUEBA RAPIDA PARA VIH X 30 DETERMINACIONES</t>
  </si>
  <si>
    <t>20518745876</t>
  </si>
  <si>
    <t>LABSYSTEMS S.A.C</t>
  </si>
  <si>
    <t>07/09/2021 00:00:00</t>
  </si>
  <si>
    <t>ADQUISICION DE MICROCUBETA DESCARTABLE PARA HEMOGLOBINOMETRO-HEMOCONTROL X50</t>
  </si>
  <si>
    <t>08/09/2021 00:00:00</t>
  </si>
  <si>
    <t>ADQUISICION DE GASOHOL 90 - PARA EL AMBITO LA DIRECCION REGIONAL DE SALUD PASCO.</t>
  </si>
  <si>
    <t>SIE</t>
  </si>
  <si>
    <t>10040637911</t>
  </si>
  <si>
    <t>PALACIOS CHAMORRO ERNESTO AUGUSTO</t>
  </si>
  <si>
    <t>09/09/2021 00:00:00</t>
  </si>
  <si>
    <t>ADQUISICION:.PROGRAMA: 16 META: 35.MONTO: S/22300.00.RJ009-2021</t>
  </si>
  <si>
    <t>20605078410</t>
  </si>
  <si>
    <t>CORPORACION USALAB PERU E.I.R.L</t>
  </si>
  <si>
    <t>14/09/2021 00:00:00</t>
  </si>
  <si>
    <t>ADQUISICION:.PROGRAMA: 18 META:49.MONTO: S/35000.00 EJECUTAR AL 100%.RJ009-2020</t>
  </si>
  <si>
    <t>ADQUISICION:.PROGRAMA: 18 META: 48.MONTO:S/22500.00.RJ009-2021</t>
  </si>
  <si>
    <t>20377339461</t>
  </si>
  <si>
    <t>B BRAUN MEDICAL PERU S.A.</t>
  </si>
  <si>
    <t>ADQUISICION DE ELECTRICIDAD Y ELECTRONICA - 2021.MONTO TOTAL S/. 24 480.00.EJECUTAR AL 100%.</t>
  </si>
  <si>
    <t>ADQUISICION DE MAQUINARIAS, EQUIPOS Y MOBILIARIOS DE OTRAS INSTALACIONES - 2021.MONTO TOTAL S/</t>
  </si>
  <si>
    <t>ADQUISICION:.META: 90.MONTO: 35100..00.RJ065-2021</t>
  </si>
  <si>
    <t>20566139601</t>
  </si>
  <si>
    <t>PROTEC MEDICAL S.A.C.</t>
  </si>
  <si>
    <t>ADQUISICION DE AIRE ACONDICIONADO Y REFRIGERACION - 2021.MONTO TOTAL S/. 34 200.00.EJECUTAR A</t>
  </si>
  <si>
    <t>27/09/2021 00:00:00</t>
  </si>
  <si>
    <t>ADQUISICION DE PAPEL TOALLA</t>
  </si>
  <si>
    <t>20607621625</t>
  </si>
  <si>
    <t>MEDICAL CORPORATION DI &amp; SO EMPRESA INDIVIDUAL DE RESPONSABILIDAD LIMITADA</t>
  </si>
  <si>
    <t>28/09/2021 00:00:00</t>
  </si>
  <si>
    <t>ADQUISICION DE PRODUCTOS FARMACEUTICOS, DISPOSITIVOS MEDICOS Y PRODUCTOS S .JABON GERMICIDA LIQUIDO</t>
  </si>
  <si>
    <t>20607364924</t>
  </si>
  <si>
    <t>IMPORT &amp; DISTRIBUTION CENTER AILED EMPRESA INDIVIDUAL DE RESPONSABILIDAD LIMITADA</t>
  </si>
  <si>
    <t>30/09/2021 00:00:00</t>
  </si>
  <si>
    <t>ADQUISICIÓN DE EQUIPOS PARA REALIZAR ACTIVIDADES DE VIGILANCIA DE LA CALIDAD DE AGUA PARA CONSU</t>
  </si>
  <si>
    <t>20604288844</t>
  </si>
  <si>
    <t>ROSHAN PERU INGENIERIA S.A.C.</t>
  </si>
  <si>
    <t>15/10/2021 00:00:00</t>
  </si>
  <si>
    <t>20516225964</t>
  </si>
  <si>
    <t>GIARDINO DEL PERU SRL</t>
  </si>
  <si>
    <t>ADQUISICION DE MANDILES DESCARTABLES Y MAMELUCO DESCARTABLE TALLA M</t>
  </si>
  <si>
    <t>CD</t>
  </si>
  <si>
    <t>20542560780</t>
  </si>
  <si>
    <t>MARK XANDER PERÚ SOCIEDAD ANÓNIMA CERRADA - MX PERÚ S.A.C.</t>
  </si>
  <si>
    <t>19/10/2021 00:00:00</t>
  </si>
  <si>
    <t>RJ 95-2021.S/ 26,895.00.EJECUTAR EL TOTAL DEL PRESUPUESTO ASIGNADO.</t>
  </si>
  <si>
    <t>20604407479</t>
  </si>
  <si>
    <t>CORPORACION BIOMEDICA PERU SOCIEDAD ANÓNIMA CERRADA - CORPORACION BIOMEDICA PERU S.A.C.</t>
  </si>
  <si>
    <t>26/10/2021 00:00:00</t>
  </si>
  <si>
    <t>RJ 119-2021.</t>
  </si>
  <si>
    <t>RJ 009-2020.SIE-13-2019-CENARESMINSA-1.PRIMERA ENTREGA</t>
  </si>
  <si>
    <t>28/10/2021 00:00:00</t>
  </si>
  <si>
    <t>RJ 095-2021</t>
  </si>
  <si>
    <t>08/11/2021 00:00:00</t>
  </si>
  <si>
    <t>RJ 009-2020.META: 008.SIE-13-2019-CENARESMINSA-1.SEGUNDA ENTREGA</t>
  </si>
  <si>
    <t>12/11/2021 00:00:00</t>
  </si>
  <si>
    <t>RJ 009-2020.SIE-13-2019-CENARESMINSA-1.SEGUNDA ENTREGA</t>
  </si>
  <si>
    <t>META: 031.FTE.FTO.: R.O.</t>
  </si>
  <si>
    <t>20547335695</t>
  </si>
  <si>
    <t>DROGUERIA TEXTIL ALGODONERA S.A.C.</t>
  </si>
  <si>
    <t>19/11/2021 00:00:00</t>
  </si>
  <si>
    <t>META: 021</t>
  </si>
  <si>
    <t>20600984528</t>
  </si>
  <si>
    <t>SURK'AY PERU S.A.C.</t>
  </si>
  <si>
    <t>RJ 009-2020.SIE-13-2019-CENARESMINSA-1</t>
  </si>
  <si>
    <t>23/11/2021 00:00:00</t>
  </si>
  <si>
    <t>Adquisición de amiacidos, vitamina y minerales.Monto total S/. 20,300.00.Ejecutar al 100%.</t>
  </si>
  <si>
    <t>20101348203</t>
  </si>
  <si>
    <t>LABORATORIOS FARMACEUTICA - SAN JOAQUIN ROXFARMA S.A.</t>
  </si>
  <si>
    <t>ADQUISICION DE UNIFORME PRA PERSONAL CAS DIRESA PASCO.</t>
  </si>
  <si>
    <t>20569036152</t>
  </si>
  <si>
    <t>W &amp; M SAN NICOLAS S.A.C.</t>
  </si>
  <si>
    <t>30/11/2021 00:00:00</t>
  </si>
  <si>
    <t>RJ 009-2020.META: 048.FTE,FTO: DYT</t>
  </si>
  <si>
    <t>02/12/2021 00:00:00</t>
  </si>
  <si>
    <t>.META: 14.S/. 28,000.00</t>
  </si>
  <si>
    <t>03/12/2021 00:00:00</t>
  </si>
  <si>
    <t>RJ 009-2021</t>
  </si>
  <si>
    <t>20503794692</t>
  </si>
  <si>
    <t>NORDIC PHARMACEUTICAL COMPANY S.A.C.</t>
  </si>
  <si>
    <t>RJ 009-2020</t>
  </si>
  <si>
    <t>09/12/2021 00:00:00</t>
  </si>
  <si>
    <t>ADQUISICION DE AIRE ACONDICIONADO Y REFRIGERACION  - 2021.MONTO TOTAL S/. 24 800.00.EJECUTAR</t>
  </si>
  <si>
    <t>20608700286</t>
  </si>
  <si>
    <t>SOLUCIONES INTEGRALES P&amp;G E.I.R.L</t>
  </si>
  <si>
    <t>ADQUISICION DE OTROS ACCESORIOS Y REPUESTOS - 2021.MONTO TOTAL S/. 24 060.00.EJECUTAR AL 100%</t>
  </si>
  <si>
    <t>13/12/2021 00:00:00</t>
  </si>
  <si>
    <t>ADJUDICACIÓN SIMPLIFICADA N°007-2021-DIRESA-PASCO-1: ADQUISICION DE VESTUARIO Y ACCESORIOS PARA LAS DIFERENTES ESTRATEGIAS DE LA DIRESA PASCO</t>
  </si>
  <si>
    <t>10767785351</t>
  </si>
  <si>
    <t>SOTO FERNANDEZ MAYRA CRISTINA</t>
  </si>
  <si>
    <t>16/12/2021 00:00:00</t>
  </si>
  <si>
    <t>ADQUISICION DE GEL ANTIBACTERIAL PARA MANOS X 1LITRO</t>
  </si>
  <si>
    <t>META: 008.MONTO REFERENCIAL : S/ 20,000.00.RJ-009-2021.EJECUTAR al 100%</t>
  </si>
  <si>
    <t>20338570041</t>
  </si>
  <si>
    <t>LINDE PERU SRL</t>
  </si>
  <si>
    <t>17/12/2021 00:00:00</t>
  </si>
  <si>
    <t>ADQUISICION DE COMPUTADORAS PARA LAS DIFERENTES OFICINAS</t>
  </si>
  <si>
    <t>20606628588</t>
  </si>
  <si>
    <t>REPRESENTACIONES GEYCAR E.I.R.L.</t>
  </si>
  <si>
    <t>20/12/2021 00:00:00</t>
  </si>
  <si>
    <t>ADQUISICION DE EQUIPOS COMPUTACIONALES Y PERIFERICOS - 2021</t>
  </si>
  <si>
    <t>20487151921</t>
  </si>
  <si>
    <t>SILICON .PE S.A.C.</t>
  </si>
  <si>
    <t>SERVICIO DE INTERNET DE LA DIRECCION REGIONAL DE SALUD PASCO- 1 DE MARZO HASTA 31 DE DICIEMBRE</t>
  </si>
  <si>
    <t>20600150937</t>
  </si>
  <si>
    <t>FAST &amp; QUALITY S.R.L</t>
  </si>
  <si>
    <t>18/03/2021 00:00:00</t>
  </si>
  <si>
    <t>PAGO POR CONSUMO DEL SERVICIO DE ENERGIA ELECTRICA DE LA  DE LA DIRESA PASCO CORRESPONDIENTE PROYECTADO DE ENERO A NOVIEMBRE.</t>
  </si>
  <si>
    <t>ELECTROCENTRO S.A.</t>
  </si>
  <si>
    <t>PAGO POR CONSUMO DE ENERGIA ELECTRICA DE ESTABLECIMIENTOS DE SALUD SEGUN EL CUADRO DE KARDEX</t>
  </si>
  <si>
    <t>22/03/2021 00:00:00</t>
  </si>
  <si>
    <t>ALQUILER DE LOCAL PARA EL FUNCIONAMIENTO DEL HOGAR PROTEGIDO PASCO</t>
  </si>
  <si>
    <t>10040008174</t>
  </si>
  <si>
    <t>COLQUI MATEO MATEO JOSE</t>
  </si>
  <si>
    <t>29/03/2021 00:00:00</t>
  </si>
  <si>
    <t>ALQUILER DE LOCAL PARA  ALMACEN DE UNIDAD DE PATRIMONIO</t>
  </si>
  <si>
    <t>10040176034</t>
  </si>
  <si>
    <t>HUARICAPCHA MANDUJANO ZENAIDA</t>
  </si>
  <si>
    <t>31/03/2021 00:00:00</t>
  </si>
  <si>
    <t>SERVICIO DE ARRENDAMIENTO DE INMUEBLE</t>
  </si>
  <si>
    <t>10062499589</t>
  </si>
  <si>
    <t>LLANOS ROMERO YOLANDA VIRGINIA</t>
  </si>
  <si>
    <t>05/04/2021 00:00:00</t>
  </si>
  <si>
    <t>IMPRESION DEL FORMATO UNICO DE ATENCION PARA LOS ESTABLECIMIENTOS DE LA RED SALUD DE PASCO Y DAC</t>
  </si>
  <si>
    <t>10426717676</t>
  </si>
  <si>
    <t>CONDOR CASTILLO RONALD</t>
  </si>
  <si>
    <t>28/04/2021 00:00:00</t>
  </si>
  <si>
    <t>CONTRATACION DE SERVICIO DE ALQUILER DE LOCAL PARA LA UNIDAD DE ALMACEN</t>
  </si>
  <si>
    <t>10208828661</t>
  </si>
  <si>
    <t>IRMA FLORA RICALDI TINOCO DE SALAZAR</t>
  </si>
  <si>
    <t>04/05/2021 00:00:00</t>
  </si>
  <si>
    <t>CONTRATACION DEL  SERVICIO DE ARRENDAMIENTO  - CONTRATO Nº015 - 2021 - GRP - GGR - GRDS/ DRS/OL</t>
  </si>
  <si>
    <t>10040736579</t>
  </si>
  <si>
    <t>CHAMORRO PAULINO JHONNY EDGAR</t>
  </si>
  <si>
    <t>20/05/2021 00:00:00</t>
  </si>
  <si>
    <t>CONTRATACION DE SERVICIOS DE INTERNET DE LOS ESTABLECIMIENTOS DE SALUD DE LA RED PASCO Y RED DANIEL</t>
  </si>
  <si>
    <t>20573175400</t>
  </si>
  <si>
    <t>CLIC 21 SOCIEDAD ANONIMA CERRADA</t>
  </si>
  <si>
    <t>24/05/2021 00:00:00</t>
  </si>
  <si>
    <t>CONTRATACION DE PERSONA NATURAL O JURIDICA PARA EL MANTENIMIENTO CORRECTIVO DE EQUIPOS FRIGORIF</t>
  </si>
  <si>
    <t>20603684592</t>
  </si>
  <si>
    <t>CLIM BUSINESS &amp; COMPANY EMPRESA INDIVIDUAL DE RESPONSABILIDAD LIMITADA</t>
  </si>
  <si>
    <t>27/05/2021 00:00:00</t>
  </si>
  <si>
    <t>PAGO POR SERVICIO DE INTERNET DE LOS ESTABLECIMIENTOS DE SALUD  POR DOS MESES CORRESPONDIENTE D</t>
  </si>
  <si>
    <t>Contratación del servicio de una Empresa Prestadora de Servicios de Residuos Sólidos (EPS-RS) e</t>
  </si>
  <si>
    <t>20489362024</t>
  </si>
  <si>
    <t>MULTISERVI PROSEVIN E.I.R.L.</t>
  </si>
  <si>
    <t>08/06/2021 00:00:00</t>
  </si>
  <si>
    <t>CONTRATACION DE SERVICIO DE TRANSPORTE - TRASLADO DE MEDICAMENTOS.</t>
  </si>
  <si>
    <t>20523209095</t>
  </si>
  <si>
    <t>ATOP EXPRESS SOCIEDAD ANONIMA CERRADA - ATOP EXPRESS S.A.C.</t>
  </si>
  <si>
    <t>POR EL ALQUILER DE LOCAL PARA EL ALMACEN ESPECIALIZADO DE MEDICAMENTOS</t>
  </si>
  <si>
    <t>27/07/2021 00:00:00</t>
  </si>
  <si>
    <t>FORTALECER LA ATENCION DE LAS GESTANTES.MONTO TOTAL: 36.000 nuevos soles.EJECUTAR AL 100%</t>
  </si>
  <si>
    <t>10700148632</t>
  </si>
  <si>
    <t>FRANZ  CONSTAN SERRANO VALDIVIA</t>
  </si>
  <si>
    <t>Servicio de elaboración de treinta (30) expedientes técnicos para "El Plan Multianual de Manten</t>
  </si>
  <si>
    <t>10462062091</t>
  </si>
  <si>
    <t>LOPEZ SANTOS FILOMENO</t>
  </si>
  <si>
    <t>FORTALECER LA ATENCION A LAS GESTANTES.MONTO TOTAL 35,100 nuevos soles.EJECUTAR AL 100%</t>
  </si>
  <si>
    <t>10067973564</t>
  </si>
  <si>
    <t>RUEDA CAMANA MANUEL ANTONIO</t>
  </si>
  <si>
    <t>07/10/2021 00:00:00</t>
  </si>
  <si>
    <t>GARANTIZAR EL FUNCIONAMIENTO DE LOS VEHICULOS DE LOS ESTABLEWCIMIENTOS DEL PRIMER NIVEL.MONTO</t>
  </si>
  <si>
    <t>27/10/2021 00:00:00</t>
  </si>
  <si>
    <t>SERVICIO DE MANTENIMIENTO CORRECTIVO DE AMBULANCIA.MONTO TOTAL: S/. 18 000.00.EJECUTAR AL 100</t>
  </si>
  <si>
    <t>CONTRATACION POR LOCACION DE SERVICIO DE MEDICO PSIQUIATRA</t>
  </si>
  <si>
    <t>10095397056</t>
  </si>
  <si>
    <t xml:space="preserve"> CISNEROS ARAUJO ENRIQUE JESUS</t>
  </si>
  <si>
    <t>04/11/2021 00:00:00</t>
  </si>
  <si>
    <t xml:space="preserve">SERVICIO DE 550 ANALISIS DE PLOMO EN SANGRE A NIÑOS MEÑORES DE 12 AÑOS Y GESTANTES DE LA RED  - CONVENIO MARCO DE COOPERACIÓN ENTRE EL INSTITUTO NACIONAL DE SALUD Y EL GOBIERNO REGIONAL DE PASCO_x000D_
</t>
  </si>
  <si>
    <t>20131263130</t>
  </si>
  <si>
    <t>INSTITUTO NACIONAL DE SALUD</t>
  </si>
  <si>
    <t>29/11/2021 00:00:00</t>
  </si>
  <si>
    <t>PRESTACIONES ADICIONALES AL CONTRATO N° 001-2021-GRP-GGR-GRDS/DRS CONTRATACION DE SERVICIO DE INTERN</t>
  </si>
  <si>
    <t>POR EL ACONDICIONAMIENTO DE BARRA DE PROTECCION DE MICA PARA MODULOS DE ESCRITORIO PARA LAS OFI</t>
  </si>
  <si>
    <t>20573264259</t>
  </si>
  <si>
    <t>DISTRIBUIDORA MARDIS SOCIEDAD COMERCIAL DE RESPONSABILIDAD LIMITADA</t>
  </si>
  <si>
    <t>SERVICIO DE RECOLECCIÓN, TRANSPORTE EXTERNO Y DISPOSICIÓN FINAL DE RESIDUOS SÓLIDOS BIOCONTAMINADOS GENERADOS POR LOS ESTABLECIMIENTOS DE SALUD DE LA RED PASCO Y DANIEL ALCIDES CARRIÓN</t>
  </si>
  <si>
    <t>20489629551</t>
  </si>
  <si>
    <t>SCORPION EMPRESA INDIVIDUAL DE RESPONSABILIDAD LIMITADA</t>
  </si>
  <si>
    <t>10/12/2021 00:00:00</t>
  </si>
  <si>
    <t>Compra de combustible para servicio de transporte asistido a las emergencias y urgencias de los</t>
  </si>
  <si>
    <t>16/03/2022 00:00:00</t>
  </si>
  <si>
    <t>ADQUISICION DE MULTIVITAMINICOS.MONTO TOTAL S/. 2 1040.00 NUEVOS SOLES.EJECUTAR AL 100%</t>
  </si>
  <si>
    <t>29/03/2022 00:00:00</t>
  </si>
  <si>
    <t>SALDO DE BALANCE 2021. RJ 009-2021.SIE-13-2019-CENARESMINSA-1. ENTREGA 01</t>
  </si>
  <si>
    <t>08/04/2022 00:00:00</t>
  </si>
  <si>
    <t>SALDO DE BALANCE 2021. RJ 009-2021.SIE-13-2019-CENARESMINSA-1. ENTREGA: 05</t>
  </si>
  <si>
    <t>11/04/2022 00:00:00</t>
  </si>
  <si>
    <t>SALDO DE BALANCE 2021. RJ 009-2021.LP SM-14-2019-CENARESMINSA-1. CONTRATO 056.ENTREGA: PRESTA</t>
  </si>
  <si>
    <t>LP</t>
  </si>
  <si>
    <t>RJ 029-2022.LP-SM-14-2019-CENARESMINSA-1.ENTREGA: 5</t>
  </si>
  <si>
    <t>RJ 029-2022. META: 014.LP-SM-14-2019-CENARESMINSA-1.ENTREGA: PRESTACIÓN COMPLEMENTARIA 30%.</t>
  </si>
  <si>
    <t>SALDO DE BALANCE 2021. RJ 065-2021.SIE-13-2019-CENARES.META: 081</t>
  </si>
  <si>
    <t>13/04/2022 00:00:00</t>
  </si>
  <si>
    <t>SALDO DE BALANCE 2021. RJ 009-2021.META: 039</t>
  </si>
  <si>
    <t>18/04/2022 00:00:00</t>
  </si>
  <si>
    <t>SALDO DE BALANCE 2021. RJ 009-2021.META: 072</t>
  </si>
  <si>
    <t>20/04/2022 00:00:00</t>
  </si>
  <si>
    <t>ADQUISICION DE VESTUARIO, ACCESORIOS Y PRENDAS DIVERSAS. MONTO TOTAL:23,176.00. EJECUCION AL 100%.</t>
  </si>
  <si>
    <t>20609060213</t>
  </si>
  <si>
    <t>IMPORTACIONES JEMPOR E.I.R.L</t>
  </si>
  <si>
    <t>21/04/2022 00:00:00</t>
  </si>
  <si>
    <t>12/05/2022 00:00:00</t>
  </si>
  <si>
    <t>SALDO DE BALANCE 2021. RJ 009-2021..PRESUPUESTO: S/ 34,500.00</t>
  </si>
  <si>
    <t>13/05/2022 00:00:00</t>
  </si>
  <si>
    <t>SALDO DE BALANCE 2021. RJ 065-2021.META: 081</t>
  </si>
  <si>
    <t>20600654293</t>
  </si>
  <si>
    <t>MEDINDUSTRIA  S.A.C</t>
  </si>
  <si>
    <t>17/05/2022 00:00:00</t>
  </si>
  <si>
    <t>REQUERIMIENTO PARA ADQUISICION DE MATERIALES DE LIMPIEZA PARA SU DISTRIBUCION A LOS DIFERENTES</t>
  </si>
  <si>
    <t>19/05/2022 00:00:00</t>
  </si>
  <si>
    <t>RJ 029-2022.</t>
  </si>
  <si>
    <t>20/05/2022 00:00:00</t>
  </si>
  <si>
    <t>ADQUISICION DE CPU Y MONITOR PARA EL CENTRO DE SALUD MENTAL COMUNITARIO DANIEL ALCIDES CARRION_x000D_</t>
  </si>
  <si>
    <t>20608864815</t>
  </si>
  <si>
    <t>TESLA COMPUTER DEL PERU E.I.R.L.</t>
  </si>
  <si>
    <t>25/05/2022 00:00:00</t>
  </si>
  <si>
    <t>ADQUISICION DE COMBUSTIBLE GASOHOL 90 PLUS PARA EL ABASTECIMIENTO A LAS UNIDADES MOVILES DE LA DIREC</t>
  </si>
  <si>
    <t>02/06/2022 00:00:00</t>
  </si>
  <si>
    <t>ADQUISICION DE UNIFORME PERSONAL CAS DIRESA</t>
  </si>
  <si>
    <t>16/06/2022 00:00:00</t>
  </si>
  <si>
    <t>SALDO DE BALANCE 2021. RJ 009-2021.PARA SER DISTRIBUIDO A LOS IPRESS DE LAS REDES DE PASCO Y DAC.</t>
  </si>
  <si>
    <t>RJ 029-2022.PARA SER DISTRIBUIDO A LOS IPRESS DE LAS REDES PASCO Y DAC.</t>
  </si>
  <si>
    <t>21/06/2022 00:00:00</t>
  </si>
  <si>
    <t>RJ 029-2022</t>
  </si>
  <si>
    <t>20100262291</t>
  </si>
  <si>
    <t>COMERC. E IND DENT TARRILLO BARBA S.A.C</t>
  </si>
  <si>
    <t>22/06/2022 00:00:00</t>
  </si>
  <si>
    <t>20605973907</t>
  </si>
  <si>
    <t>ALTERNATIVA PHARMACEUTICAL  E.I.R.L</t>
  </si>
  <si>
    <t>27/06/2022 00:00:00</t>
  </si>
  <si>
    <t>META: 081.PRESUPUESTO: S/ 1,832.00</t>
  </si>
  <si>
    <t>11/07/2022 00:00:00</t>
  </si>
  <si>
    <t>20604752249</t>
  </si>
  <si>
    <t>MEDIKA EXPRESS  S.A.C.</t>
  </si>
  <si>
    <t>13/07/2022 00:00:00</t>
  </si>
  <si>
    <t>ADQUISICION DE IBUPROFENO, 400 MG, TABLETA PARA EL ABASTECIMIENTO DE LAS IPRESS DE LA DIRECCION REGI</t>
  </si>
  <si>
    <t>20523672801</t>
  </si>
  <si>
    <t>DROGUERIA LIPHARMA S.A.C.</t>
  </si>
  <si>
    <t>20492574652</t>
  </si>
  <si>
    <t>IMPORTACIONES L &amp; A MEDIC S.A.C.</t>
  </si>
  <si>
    <t>14/07/2022 00:00:00</t>
  </si>
  <si>
    <t>ADQUISICION DE PARACETAMOL, 500 MG, TABLETA PARA EL ABASTECIMIENTO DE LAS IPRESS DE LA DIRECCION REG</t>
  </si>
  <si>
    <t>20601396123</t>
  </si>
  <si>
    <t>DROGUERIA IMPOFAR  S.A.C</t>
  </si>
  <si>
    <t>19/07/2022 00:00:00</t>
  </si>
  <si>
    <t>ADQUISICION DE MANDIL DESCARTABLE NO ESTERIL TALLA M Y L PARA LA IMPLEMENTACION DE PROTECCION DE PRO</t>
  </si>
  <si>
    <t>20338022850</t>
  </si>
  <si>
    <t>DROCSA E.I.R.L.</t>
  </si>
  <si>
    <t>21/07/2022 00:00:00</t>
  </si>
  <si>
    <t>SALDO DE BALANCE 2021. RJ 09-2021</t>
  </si>
  <si>
    <t>22/07/2022 00:00:00</t>
  </si>
  <si>
    <t>ADQUISICION DE MICROCUBETA DESCARTABLE PARA HEMOGLOBINOMETRO HEMOCONTROL PARA LAS IPRESS DE LA DIREC</t>
  </si>
  <si>
    <t>ADQUISICION DE COMBUSTIBLE DIESEL B5 PARA EL ABASTECIMIENTO DE LAS UNIDADES MOVILES DE LA DIRECCION</t>
  </si>
  <si>
    <t>26/07/2022 00:00:00</t>
  </si>
  <si>
    <t>ADQUISICION DE REPUESTOS, PARA UNIDADES MOVILES DIRESA.LOS REPUESTOS INGRESARAN DE ACUERDO AL</t>
  </si>
  <si>
    <t>01/08/2022 00:00:00</t>
  </si>
  <si>
    <t>ADQUISICION DE CLORURO DE SODIO, 0,9%, INYECTABLE, 1 L, FRASCO, PARA EL ABASTECIMIENTO DE LAS IPRESS</t>
  </si>
  <si>
    <t>02/08/2022 00:00:00</t>
  </si>
  <si>
    <t>18/08/2022 00:00:00</t>
  </si>
  <si>
    <t>POR LA ADQUISICION DE CARBONATO DE CALCIO, 500 MG, TABLETA PARA EL ABASTECIMIENTO DE LAS IPRESS</t>
  </si>
  <si>
    <t>20606465085</t>
  </si>
  <si>
    <t>MEDLINKS CORPORATION S.A.C.</t>
  </si>
  <si>
    <t>12/09/2022 00:00:00</t>
  </si>
  <si>
    <t>PRESUPUESTO: S/ 54,105.00</t>
  </si>
  <si>
    <t>13/09/2022 00:00:00</t>
  </si>
  <si>
    <t>POR LA ADQUISICIÓN DE CAMA PLEGABLE DE METAL PARA LOS CENTROS DE SALUD PRIORIZADOS POR LA DIREC</t>
  </si>
  <si>
    <t>20608627911</t>
  </si>
  <si>
    <t>REACTIVA T PERU S.AC.</t>
  </si>
  <si>
    <t>14/09/2022 00:00:00</t>
  </si>
  <si>
    <t>PARA LA ADQUISICIÓN DE EQUIPO DE OXIGENOTERAPIA PORTÁTIL PARA LOS CENTROS DE SALUD PRIORIZADOS</t>
  </si>
  <si>
    <t>20606414383</t>
  </si>
  <si>
    <t>COMPANY BIOMEDICA EIRL</t>
  </si>
  <si>
    <t>21/09/2022 00:00:00</t>
  </si>
  <si>
    <t>ADQUSICION DE MATERIAL, INSUMOS, INSTRUMENTAL Y BACCESORIOS MEDICOS, QURURGICOS, ODNTOLOGICOS Y</t>
  </si>
  <si>
    <t>20605092641</t>
  </si>
  <si>
    <t>LUDIVA MEDICAL S.A.C</t>
  </si>
  <si>
    <t>26/09/2022 00:00:00</t>
  </si>
  <si>
    <t>POR ADQUISICIÓN E INSTALACIÓN DE EXTINTOR PARA LOS CENTROS DE SALUD PRIORIZADOS POR LA DIRECCIÓN</t>
  </si>
  <si>
    <t>20100204330</t>
  </si>
  <si>
    <t>LABORATORIO PORTUGAL S.R.L</t>
  </si>
  <si>
    <t>30/09/2022 00:00:00</t>
  </si>
  <si>
    <t>PAGO POR CONSUMO ELECTRICO DE LOS DIFERENTES ESTABLECIMIENTOS DE SALUD DEL MES DE DICIEMBRE DEL 2021 Y ENERO DEL 2022 DE ACUERDO AL CUADRO DE KARDEX</t>
  </si>
  <si>
    <t>21/02/2022 00:00:00</t>
  </si>
  <si>
    <t>Pago del Fluido Electrico de los diferentes Establecimientos de Salud de la Direccion Regional</t>
  </si>
  <si>
    <t>POR LA CONTRATACION DEL SERVICIO DE INTERNET PARA LA SEDE ADMINISTRATIVA DE DIRESA PASCO.</t>
  </si>
  <si>
    <t>01/03/2022 00:00:00</t>
  </si>
  <si>
    <t>POR EL SERVICIO DE ACONDICIONAMIENTO Y REMODELACION DE LA SEDE DE LA DIRESA PASCO, DE LOS CUATR</t>
  </si>
  <si>
    <t>20607509361</t>
  </si>
  <si>
    <t>INVERSIONES ANJHU SOCIEDAD ANONIMA CERRADA</t>
  </si>
  <si>
    <t>POR EL SERVICIO DE ALQUILER DE LOCAL PARA EL HOGAR PROTEGIDO</t>
  </si>
  <si>
    <t>POR EL MANTENIMIENTO INTEGRAL DE CAMARA FRIGORIFICA DE VACUNAS.</t>
  </si>
  <si>
    <t>20603529007</t>
  </si>
  <si>
    <t>ADL SOLUCIONES  SOCIEDAD COMERCIAL DE RESPONSABILIDAD LIMITADA</t>
  </si>
  <si>
    <t>14/03/2022 00:00:00</t>
  </si>
  <si>
    <t>SERVICIOS DE MANTENIMIENTO PREVENTIVO Y CORRECTIVO DE EQUIPO DENTAL CON RESOLUCION DIRECTORAL 1</t>
  </si>
  <si>
    <t>20528930205</t>
  </si>
  <si>
    <t xml:space="preserve"> VITALECORP SOCIEDAD COMERCIAL DE RESPONSABILIDAD LIMITADA VC S.R.L.</t>
  </si>
  <si>
    <t>25/03/2022 00:00:00</t>
  </si>
  <si>
    <t>GASTOS POR PRESTACIONES DE SALUD: PARA 521 ANALISIS DE PLOMO EN SANGRE.</t>
  </si>
  <si>
    <t>28/03/2022 00:00:00</t>
  </si>
  <si>
    <t>POR EL ALQUILER DE LOCAL  PARA LA UNIDAD DE ALMACEN Y LA UNIDAD DE PATRIMONIO.</t>
  </si>
  <si>
    <t>31/03/2022 00:00:00</t>
  </si>
  <si>
    <t>SERVICIO DE ARRENDAMIENTO DE INMUEBLE PARA EL CENTRO DE SALUD MENTAL COMUNITARIO PASCO</t>
  </si>
  <si>
    <t>CONTRATACION POR SERVICIOS DE ALQUILER DE LOCAL DEL ALMACEN ESPECIALIZADO DE MEDICAMENTOS</t>
  </si>
  <si>
    <t>01/04/2022 00:00:00</t>
  </si>
  <si>
    <t>POR EL ALQUILER DE LOCAL PARA USO DE ALMACEN EXTERNO DE LA DIRECCION REGIONAL DE SALUD PASCO</t>
  </si>
  <si>
    <t>Por el servicio de impresion de Formatos de Atencion   (FUAS), para prestacion de atenciones de</t>
  </si>
  <si>
    <t>10405275282</t>
  </si>
  <si>
    <t>VIVAR LORENZO ANGELICA MARIA</t>
  </si>
  <si>
    <t>05/04/2022 00:00:00</t>
  </si>
  <si>
    <t>CONTRATACION DE SERVICIOS DE INTERNET DE LOS ESTABLECIMIENTOS DE SALUD DE LA PROVINCIA DE PASCO</t>
  </si>
  <si>
    <t>09/05/2022 00:00:00</t>
  </si>
  <si>
    <t>RECONOCIMIENTO DE DEUDA DEL SERVICIO DE INTERNET A LOS ESTABLECIMIENTOS DE SALUD CON R.D. Nº 299-2022-GRP-GGR-GRDS/DRS</t>
  </si>
  <si>
    <t>SERVICIO DE RECOLECCIÓN, TRANSPORTE EXTERNO Y DISPOSICIÓN FINAL DE RESIDUOS SÓLIDOS BIOCONTAMIN</t>
  </si>
  <si>
    <t>09/06/2022 00:00:00</t>
  </si>
  <si>
    <t>ALQUILER DE LOCAL PARA EL CENTRO DE SALUD MENTAL COMUNITARIO DANIEL ALCIDES CARRION.AFECTAR A LA META 77</t>
  </si>
  <si>
    <t>10099724698</t>
  </si>
  <si>
    <t>QUINTANA YLANZO MARIA VICTORIA</t>
  </si>
  <si>
    <t>14/06/2022 00:00:00</t>
  </si>
  <si>
    <t>CONTRATACIÓN DE PSIQUIATRA PARA EL CENTRO DE SALUD MENTAL COMUNITARIO PASCO.</t>
  </si>
  <si>
    <t>10061818052</t>
  </si>
  <si>
    <t xml:space="preserve"> AYBAR CACHAY NERY RICARDO</t>
  </si>
  <si>
    <t>CONTRATACIÓN DEL SERVICIO DE ANALISIS DE PLOMO EN SANGRE  Y ARSENICO EN ORINA EN LOS NIÑOS MENORES DE 12 AÑOS</t>
  </si>
  <si>
    <t>MANTENIMIENTO CORRECTIVO  DE UNIDADES MOVILES DE LA DIRESA PASCO</t>
  </si>
  <si>
    <t>PARA REALIZAR VIGILANCIA DE LA CALIDAD DEL AGUA PRA CONSUMO HUMANO EN EL MARCO DEL PLAN INTEGRA</t>
  </si>
  <si>
    <t>20514746355</t>
  </si>
  <si>
    <t>SERVICIOS ANALITICOS GENERALES   S.A.C</t>
  </si>
  <si>
    <t>11/08/2022 00:00:00</t>
  </si>
  <si>
    <t>PLAN DE ACCION INTEGRAL DE SALUD  A PERSONAS EXPUESTAS POR METALES PESADOS EN LAS PROVINCXIAS D</t>
  </si>
  <si>
    <t>20385739771</t>
  </si>
  <si>
    <t>INSPECTORATE SERVICES PERU S.A.C.</t>
  </si>
  <si>
    <t>25/08/2022 00:00:00</t>
  </si>
  <si>
    <t>CONTRATACIÓN DEL SERVICIO PARA REINSTALACION ELECTRICA Y MANTENIMIENTO PREVENTIVO Y CORRECTIVO</t>
  </si>
  <si>
    <t>01/09/2022 00:00:00</t>
  </si>
  <si>
    <t>SEGUN PLAN DE ATENCION INTEGRAL DE SALUDA ALA POBLACION EXPUESTA A METALES PESADOS Y METALOIDES</t>
  </si>
  <si>
    <t>06/09/2022 00:00:00</t>
  </si>
  <si>
    <t>CONTRATACIÓN DE PSIQUIATRA PARA EL CENTRO DE SALUD MENTAL COMUNITARIO PASCO POR EL MONTO DE S/.</t>
  </si>
  <si>
    <t>09/09/2022 00:00:00</t>
  </si>
  <si>
    <t>04017603</t>
  </si>
  <si>
    <t>04000817</t>
  </si>
  <si>
    <t>GUILLEN ESPINOZA MARIA LUZ</t>
  </si>
  <si>
    <t>04054133</t>
  </si>
  <si>
    <t>06249958</t>
  </si>
  <si>
    <t>04073657</t>
  </si>
  <si>
    <t>HUAMAN MARCELO ELESENA JUANA</t>
  </si>
  <si>
    <t>04065245</t>
  </si>
  <si>
    <t>5 MESES</t>
  </si>
  <si>
    <t xml:space="preserve">0001 ARTICULADO NUTRICIONAL </t>
  </si>
  <si>
    <t>0002 SALUD MATERNO NEONATAL</t>
  </si>
  <si>
    <t>0016 TBC-VIH/SIDA</t>
  </si>
  <si>
    <t>0017 ENFERMEDADES METAXENICAS Y ZOONOSIS</t>
  </si>
  <si>
    <t>0018 ENFERMEDADES NO TRANSMISIBLES</t>
  </si>
  <si>
    <t>0024 PREVENCION Y CONTROL DEL CANCER</t>
  </si>
  <si>
    <t>0068 REDUCCION DE VULNERABILIDAD Y ATENCION DE EMERGENCIAS POR DESASTRES</t>
  </si>
  <si>
    <t>0104 REDUCCION DE LA MORTALIDAD POR EMERGENCIAS Y URGENCIAS MEDICAS</t>
  </si>
  <si>
    <t>0129 PREVENCION Y MANEJO DE CONDICIONES SECUNDARIAS DE SALUD EN PERSONAS CON DISCAPACIDAD</t>
  </si>
  <si>
    <t>0131 CONTROL Y PREVENCION EN SALUD MENTAL</t>
  </si>
  <si>
    <t>1001 PRODUCTOS ESPECIFICOS PARA DESARROLLO INFANTIL TEMPRANO</t>
  </si>
  <si>
    <t xml:space="preserve">PERSONAL ADMINISTRATIVO NOMBRADO </t>
  </si>
  <si>
    <t xml:space="preserve">PERSONAL CON CONTRATO A PLAZO FIJO </t>
  </si>
  <si>
    <t>ASIGNACION A FONDOS PARA PERSONAL</t>
  </si>
  <si>
    <t>PERSONAL NOMBRADO</t>
  </si>
  <si>
    <t>PERSONAL CONTRATADO</t>
  </si>
  <si>
    <t xml:space="preserve">PERSONAL POR SERVICIOS COMPLEMENTARIOS </t>
  </si>
  <si>
    <t xml:space="preserve">PERSONAL POR ENTREGA ECONÓMICA POR </t>
  </si>
  <si>
    <t>GUARDIAS HOSPITALARIAS</t>
  </si>
  <si>
    <t xml:space="preserve">BONIFICACIONES O ENTREGAS ECONOMICAS AL </t>
  </si>
  <si>
    <t xml:space="preserve">BONIFICACIONES O ENTREGAS  ECONÓMICAS AL </t>
  </si>
  <si>
    <t>AGUINALDOS</t>
  </si>
  <si>
    <t>BONIFICACION POR ESCOLARIDAD</t>
  </si>
  <si>
    <t xml:space="preserve">BONIFICACIÓN EXTRAORDINARIA POR </t>
  </si>
  <si>
    <t>APORTES A LOS FONDOS DE PENSIONES</t>
  </si>
  <si>
    <t>CONTRIBUCIONES A ESSALUD</t>
  </si>
  <si>
    <t>REGIMEN DE PENSIONES DL. 20530</t>
  </si>
  <si>
    <t xml:space="preserve">COMPENSACION POR TIEMPO DE SERVICIOS </t>
  </si>
  <si>
    <t>ESCOLARIDAD, AGUINALDOS Y GRATIFICACIONES</t>
  </si>
  <si>
    <t>PRESTACIONES DE SALUD</t>
  </si>
  <si>
    <t>ASIGNACION POR CUMPLIR 25 O 30 AÑOS</t>
  </si>
  <si>
    <t xml:space="preserve">GASTOS DE SEPELIO Y LUTO DEL PERSONAL </t>
  </si>
  <si>
    <t xml:space="preserve">PAPELERIA EN GENERAL, UTILES Y MATERIALES </t>
  </si>
  <si>
    <t xml:space="preserve">MATERIAL, INSUMOS, INSTRUMENTAL Y </t>
  </si>
  <si>
    <t xml:space="preserve">LIBROS, TEXTOS Y OTROS MATERIALES </t>
  </si>
  <si>
    <t xml:space="preserve">MATERIAL DIDACTICO, ACCESORIOS Y UTILES DE </t>
  </si>
  <si>
    <t xml:space="preserve">LIBROS, DIARIOS, REVISTAS Y OTROS BIENES </t>
  </si>
  <si>
    <t xml:space="preserve">VIATICOS Y ASIGNACIONES POR COMISION DE </t>
  </si>
  <si>
    <t xml:space="preserve">SERVICIO DE SUMINISTRO DE ENERGIA </t>
  </si>
  <si>
    <t>SEGURO DE VIDA</t>
  </si>
  <si>
    <t xml:space="preserve">SEGURO OBLIGATORIO ACCIDENTES DE </t>
  </si>
  <si>
    <t>REALIZADO POR PERSONAS NATURALES</t>
  </si>
  <si>
    <t xml:space="preserve">OTROS RELACIONADOS A ORGANIZACION DE </t>
  </si>
  <si>
    <t xml:space="preserve">TRANSPORTE Y TRASLADO DE CARGA, BIENES Y </t>
  </si>
  <si>
    <t xml:space="preserve">LOCACIÓN DE SERVICIOS REALIZADOS POR </t>
  </si>
  <si>
    <t>09 RECURSOS DIRECTAMENTE RECAUDADOS</t>
  </si>
  <si>
    <t>SERVICIO DE SUMINISTRO DE GAS</t>
  </si>
  <si>
    <t>GASTOS POR MANTENIMIENTO DE EMERGENCIA</t>
  </si>
  <si>
    <t xml:space="preserve">ENTREGA ECONÓMICA POR PRESTACIONES </t>
  </si>
  <si>
    <t xml:space="preserve">SERVICIOS RELACIONADOS CON EL MEDIO </t>
  </si>
  <si>
    <t>13 DONACIONES Y TRANSFERENCIAS</t>
  </si>
  <si>
    <t xml:space="preserve">SEMINARIOS ,TALLERES Y SIMILARES </t>
  </si>
  <si>
    <t xml:space="preserve">SERVICIOS DE ALIMENTACION DE CONSUMO </t>
  </si>
  <si>
    <t xml:space="preserve">SERVICIO DE IMPRESIONES, ENCUADERNACION Y </t>
  </si>
  <si>
    <t xml:space="preserve">OTROS SERVICIOS TÉCNICOS Y PROFESIONALES </t>
  </si>
  <si>
    <t>PERSONAL DE SALUD</t>
  </si>
  <si>
    <t>MAQUINAS Y EQUIPOS</t>
  </si>
  <si>
    <t>MOBILIARIO</t>
  </si>
  <si>
    <t>EQUIPOS COMPUTACIONALES Y PERIFERICOS</t>
  </si>
  <si>
    <t>EQUIPOS DE TELECOMUNICACIONES</t>
  </si>
  <si>
    <t>EQUIPOS</t>
  </si>
  <si>
    <t>EQUIPO DE DEPORTES Y RECREACION</t>
  </si>
  <si>
    <t>ASEO,  LIMPIEZA Y COCINA</t>
  </si>
  <si>
    <t>AIRE ACONDICIONADO Y REFRIGERACION</t>
  </si>
  <si>
    <t>SEGURIDAD INDUSTRIAL</t>
  </si>
  <si>
    <t>ELECTRICIDAD Y ELECTRONICA</t>
  </si>
  <si>
    <t>EQUIPOS E INSTRUMENTOS DE MEDICION</t>
  </si>
  <si>
    <t xml:space="preserve">MAQUINARIAS, EQUIPOS Y MOBILIARIOS DE </t>
  </si>
  <si>
    <t>18 CANON Y SOBRECANON, REGALIAS, RENTA DE ADUANAS Y PARTICIPACIONES</t>
  </si>
  <si>
    <t>19 RECURSOS POR OPERACIONES OFICIALES DE CREDITO</t>
  </si>
  <si>
    <t>400-889-REGION PASCO SALUD</t>
  </si>
  <si>
    <t>402-891:REGION PASCO-UTES OXAPAMPA</t>
  </si>
  <si>
    <t>402-891-REGION PASCO-UTES OXAPAMPA</t>
  </si>
  <si>
    <t>DIRECTOR ASESORIA JURIDICA</t>
  </si>
  <si>
    <t>04001073</t>
  </si>
  <si>
    <t>AGUILAR GONZALES ALESSION GIOVANNI</t>
  </si>
  <si>
    <t>SORIA VALDIVIA, CARMEN PATRICIA</t>
  </si>
  <si>
    <t>MAESTRO EN DERECHO</t>
  </si>
  <si>
    <t>GERENTE GENERAL REGIONAL</t>
  </si>
  <si>
    <t>30494547</t>
  </si>
  <si>
    <t>BARRIOS FALCON EDWIN GINNO</t>
  </si>
  <si>
    <t>MAESTRO EN DERECHO PENAL Y PROCESAL</t>
  </si>
  <si>
    <t>CONSULTOR</t>
  </si>
  <si>
    <t>40977949</t>
  </si>
  <si>
    <t>GARCIA RUIZ MIGUEL ANGEL</t>
  </si>
  <si>
    <t>MAESTRO EN CIENCIAS DE LA ADMINISTRACION - GESTION PUBLICA</t>
  </si>
  <si>
    <t>GERENTE REGIONAL DE INFRAESTRUCTURA</t>
  </si>
  <si>
    <t>10178205</t>
  </si>
  <si>
    <t>BARRAZA CHIRINOS JULIO CESAR</t>
  </si>
  <si>
    <t>41347492</t>
  </si>
  <si>
    <t>PEREZ GAMARRA, IRAN ARGELIA</t>
  </si>
  <si>
    <t>11</t>
  </si>
  <si>
    <t>4</t>
  </si>
  <si>
    <t>20055251</t>
  </si>
  <si>
    <t>CARDENAS MUJE, ZOSIMO</t>
  </si>
  <si>
    <t>MAESTRO EN GERENCIA PUBLICA</t>
  </si>
  <si>
    <t>5</t>
  </si>
  <si>
    <t>DIRECTOR DE ABASTECIMIENTOS</t>
  </si>
  <si>
    <t>04047456</t>
  </si>
  <si>
    <t>RIVERA VARGAS, LUIS ANTONIO</t>
  </si>
  <si>
    <t>43197823</t>
  </si>
  <si>
    <t>BERMUDEZ BELLIDO, MLTON ENRIQUE</t>
  </si>
  <si>
    <t>SUB GERENTE DE SUPERVISION DE OBRAS</t>
  </si>
  <si>
    <t>20055540</t>
  </si>
  <si>
    <t>PACHECO MOYA, CESAR RAUL</t>
  </si>
  <si>
    <t>9</t>
  </si>
  <si>
    <t>20075062</t>
  </si>
  <si>
    <t>BUSTAMANTE LAPA ALEJANDRO DENNIS</t>
  </si>
  <si>
    <t>ADMINITRADOR</t>
  </si>
  <si>
    <t>40417952</t>
  </si>
  <si>
    <t>ARIAS AVILA VICTOR MANUEL</t>
  </si>
  <si>
    <t>20044858</t>
  </si>
  <si>
    <t>MEZA GOMEZ FREDY</t>
  </si>
  <si>
    <t>ARQUITECTO</t>
  </si>
  <si>
    <t>SALUD PASCO 889</t>
  </si>
  <si>
    <t>RECURSO ORDIMARIOS</t>
  </si>
  <si>
    <t>75212805</t>
  </si>
  <si>
    <t>AGUSTIN VARGAS ALDEIR ESTEVIN</t>
  </si>
  <si>
    <t>SECUNDARIO</t>
  </si>
  <si>
    <t>RENOVACION</t>
  </si>
  <si>
    <t>04050203</t>
  </si>
  <si>
    <t>ALVARADO RIVERA ELIZABETH LUCY</t>
  </si>
  <si>
    <t>UNIVERSITARIO</t>
  </si>
  <si>
    <t>72412752</t>
  </si>
  <si>
    <t>ALVINO BRIOSO KATHERINE TIFANY</t>
  </si>
  <si>
    <t>45131810</t>
  </si>
  <si>
    <t>AMPUDIA ROQUE VERONICA LISBETH</t>
  </si>
  <si>
    <t>46912016</t>
  </si>
  <si>
    <t>ANDRES TIBURCIO MONICA</t>
  </si>
  <si>
    <t>TECNOLOGICO</t>
  </si>
  <si>
    <t>04062099</t>
  </si>
  <si>
    <t>ARIAS CONDOR OLGA</t>
  </si>
  <si>
    <t>74501539</t>
  </si>
  <si>
    <t>ARZAPALO INGARUCA GIANELLA ISABEL</t>
  </si>
  <si>
    <t>72520946</t>
  </si>
  <si>
    <t>ATACHAGUA HURTADO NAYANDRA LUCIEL</t>
  </si>
  <si>
    <t>41137128</t>
  </si>
  <si>
    <t>AYALA HERRERA ELVIS</t>
  </si>
  <si>
    <t>04045241</t>
  </si>
  <si>
    <t>AYALA RIOS JUAN DAVID</t>
  </si>
  <si>
    <t>46449641</t>
  </si>
  <si>
    <t>AZAÑA HEREDIA KATIA NEFTALI</t>
  </si>
  <si>
    <t>70566743</t>
  </si>
  <si>
    <t>BAO GOMEZ LIZ SOFIA</t>
  </si>
  <si>
    <t>47373003</t>
  </si>
  <si>
    <t>BASILIO CALLUPE KERLY GIANNINA</t>
  </si>
  <si>
    <t>42117115</t>
  </si>
  <si>
    <t>BELTRAN MONTERO JHONATAN RUSBEL</t>
  </si>
  <si>
    <t>70397013</t>
  </si>
  <si>
    <t>BENAVIDES VALENTIN ELVIS EINSTEIN</t>
  </si>
  <si>
    <t>71097374</t>
  </si>
  <si>
    <t>BERROCAL HUANCA ELIZA CRISTINA</t>
  </si>
  <si>
    <t>42188980</t>
  </si>
  <si>
    <t>BRAVO MAURICIO ELISAMA DANNA</t>
  </si>
  <si>
    <t>46010028</t>
  </si>
  <si>
    <t>BRAVO MAURICIO GIANNINA AYDEE</t>
  </si>
  <si>
    <t>44658498</t>
  </si>
  <si>
    <t>CAJACHAGUA HUAPAYA RAINIERO ALEJANDRO</t>
  </si>
  <si>
    <t>43806622</t>
  </si>
  <si>
    <t>CAJAS AGURTO FABIO EDUARDO</t>
  </si>
  <si>
    <t>70254813</t>
  </si>
  <si>
    <t>CALERO TRUJILLO ANGELA KAREN</t>
  </si>
  <si>
    <t>43527866</t>
  </si>
  <si>
    <t>CALIXTO MEZA JENRRY GUSTAVO</t>
  </si>
  <si>
    <t>70789069</t>
  </si>
  <si>
    <t>CARBAJAL ROJAS KARINA SOLEDAD</t>
  </si>
  <si>
    <t>46466622</t>
  </si>
  <si>
    <t>CARDENAS CUETO CONSUELO RUTH</t>
  </si>
  <si>
    <t>45198128</t>
  </si>
  <si>
    <t>CARDENAS DIAZ DENNISSE FIORELLA</t>
  </si>
  <si>
    <t>70885333</t>
  </si>
  <si>
    <t>CARHUAMACA ANTARA NEBYAT PAMELA</t>
  </si>
  <si>
    <t>73364734</t>
  </si>
  <si>
    <t>CARHUARICRA ESPINOZA ESTEFFANY LUZ</t>
  </si>
  <si>
    <t>71259694</t>
  </si>
  <si>
    <t>CARRANZA GUDIEL CAMILA ALEJANDRA</t>
  </si>
  <si>
    <t>77091460</t>
  </si>
  <si>
    <t>CELIS HERMITAÑO ALEX JAVIER</t>
  </si>
  <si>
    <t>71781265</t>
  </si>
  <si>
    <t>CELIS TORIBIO MAYOMI YURICO</t>
  </si>
  <si>
    <t>43433686</t>
  </si>
  <si>
    <t>CERRATE GAMARRA ROBERT FRANCIS</t>
  </si>
  <si>
    <t>46947964</t>
  </si>
  <si>
    <t>CHACON ZANTILLAN EVELIN LEYDY</t>
  </si>
  <si>
    <t>72545272</t>
  </si>
  <si>
    <t>CHAVEZ GUTIERREZ LISSET PATRICIA</t>
  </si>
  <si>
    <t>70867399</t>
  </si>
  <si>
    <t>CHAVEZ PALACIOS JUANA ELENA</t>
  </si>
  <si>
    <t>70553198</t>
  </si>
  <si>
    <t>COLLAZOS VALERIO JIMMY JONATHAN</t>
  </si>
  <si>
    <t>45757375</t>
  </si>
  <si>
    <t>COLQUI NINACO CESIA TABITA</t>
  </si>
  <si>
    <t>70571042</t>
  </si>
  <si>
    <t>CONDORI JIMENEZ HEIDI ELENA</t>
  </si>
  <si>
    <t>47508020</t>
  </si>
  <si>
    <t>CONTRERAS COLQUI GABRIELA</t>
  </si>
  <si>
    <t>70090560</t>
  </si>
  <si>
    <t>CORNELIO SANTIAGO JUDITH NOEMI</t>
  </si>
  <si>
    <t>44691135</t>
  </si>
  <si>
    <t>COTRINA ONOFRE YONY ELMER</t>
  </si>
  <si>
    <t>47484925</t>
  </si>
  <si>
    <t>CRISTOBAL GUERRA SHIRLEY ELIANA</t>
  </si>
  <si>
    <t>71587001</t>
  </si>
  <si>
    <t>CRUZ MEDRANO GATELI YOSSY</t>
  </si>
  <si>
    <t>75473368</t>
  </si>
  <si>
    <t>DAÑOVEITIA OSORIO KAREM CELINA</t>
  </si>
  <si>
    <t>47299168</t>
  </si>
  <si>
    <t>DE LA SOTA MARCELO JESSICA KELLY</t>
  </si>
  <si>
    <t>43884284</t>
  </si>
  <si>
    <t>DOMINGUEZ EUFRACIO EDEN SANTIAGO</t>
  </si>
  <si>
    <t>40263649</t>
  </si>
  <si>
    <t>ESCANDON BERNA ELVA JANETH</t>
  </si>
  <si>
    <t>47450868</t>
  </si>
  <si>
    <t>ESTRADA PEREZ BRIGHIT KARLA</t>
  </si>
  <si>
    <t>71075852</t>
  </si>
  <si>
    <t>FABIAN PARRA ALEXANDRA PAOLA</t>
  </si>
  <si>
    <t>42354353</t>
  </si>
  <si>
    <t>40423967</t>
  </si>
  <si>
    <t>FLORES GORA AMELIA YANETT</t>
  </si>
  <si>
    <t>46641047</t>
  </si>
  <si>
    <t>FLORES LOYA ELVIS MELECIO</t>
  </si>
  <si>
    <t>70806745</t>
  </si>
  <si>
    <t>FLORES SUNCHA YANET</t>
  </si>
  <si>
    <t>46862408</t>
  </si>
  <si>
    <t>FONSECA JORGE LAURA ABIGAIL</t>
  </si>
  <si>
    <t>43601841</t>
  </si>
  <si>
    <t>GARCIA CARHUARICRA MARIBEL</t>
  </si>
  <si>
    <t>41377118</t>
  </si>
  <si>
    <t>GONZALES ORDOÑEZ JOYSE GERALDINE</t>
  </si>
  <si>
    <t>71036940</t>
  </si>
  <si>
    <t>GONZALES YALICO ABIGAIL MARYLIN</t>
  </si>
  <si>
    <t>44141641</t>
  </si>
  <si>
    <t>HUAMAN RIVERA SULEMA BEATRIZ</t>
  </si>
  <si>
    <t>73830873</t>
  </si>
  <si>
    <t>HUAMAN TRAVEZAÑO CLAUDIA ALEJANDRA</t>
  </si>
  <si>
    <t>44201154</t>
  </si>
  <si>
    <t>HUAQUI MONTALVO LIZ JESSICA</t>
  </si>
  <si>
    <t>71269021</t>
  </si>
  <si>
    <t>HUARANGA HUAYTAN MERLY</t>
  </si>
  <si>
    <t>45060064</t>
  </si>
  <si>
    <t>HUAYHUA GRADOS MARIA DEL MAR</t>
  </si>
  <si>
    <t>72082510</t>
  </si>
  <si>
    <t>ISIDRO BARZOLA DIRSE TEOFILA</t>
  </si>
  <si>
    <t>71256935</t>
  </si>
  <si>
    <t>ISIDRO ROBLES DARLYN HENSLEY</t>
  </si>
  <si>
    <t>73429852</t>
  </si>
  <si>
    <t>JACO FLORES LINDA MARIA</t>
  </si>
  <si>
    <t>43350264</t>
  </si>
  <si>
    <t>JAUREGUI TOLEDO NICANOR JUNIOR</t>
  </si>
  <si>
    <t>70436623</t>
  </si>
  <si>
    <t>LA MADRID VIVAR YESSENIA PAMELLA</t>
  </si>
  <si>
    <t>46772179</t>
  </si>
  <si>
    <t>LAVERIANO RUBIN JENNIFER SARITA</t>
  </si>
  <si>
    <t>42136375</t>
  </si>
  <si>
    <t>LIBERATO AIRE CARLOS</t>
  </si>
  <si>
    <t>72793276</t>
  </si>
  <si>
    <t>LOPEZ JULCA ROSY LUZ</t>
  </si>
  <si>
    <t>04068245</t>
  </si>
  <si>
    <t>LUIS MATEO SARA ALICIA</t>
  </si>
  <si>
    <t>71249172</t>
  </si>
  <si>
    <t>MALLMA ROMERO SHESSIRA MARICIELO NAYSHA</t>
  </si>
  <si>
    <t>42319970</t>
  </si>
  <si>
    <t>MARTINEZ IGLESIAS DARWIN JESUS</t>
  </si>
  <si>
    <t>42538760</t>
  </si>
  <si>
    <t>MATIAS ZUÑIGA LUIS CARLOS</t>
  </si>
  <si>
    <t>71875130</t>
  </si>
  <si>
    <t>MAXIMILIANO BALLARDO HASMIN AMELIA</t>
  </si>
  <si>
    <t>71538019</t>
  </si>
  <si>
    <t>MAYHUA GAMARRA JHANIS KASANDRA</t>
  </si>
  <si>
    <t>04087018</t>
  </si>
  <si>
    <t>MELO CONDOR EDUARDO GABRIEL</t>
  </si>
  <si>
    <t>04035671</t>
  </si>
  <si>
    <t>MELO CORONEL EMILIANO</t>
  </si>
  <si>
    <t>41767356</t>
  </si>
  <si>
    <t>MUGGI DE LA ROSA AURORA MAGNOLIA</t>
  </si>
  <si>
    <t>AUXILIAR DE LAVANDERIA</t>
  </si>
  <si>
    <t>70874409</t>
  </si>
  <si>
    <t>MUÑOZ ALMERCO RAUL NIELS</t>
  </si>
  <si>
    <t>70764727</t>
  </si>
  <si>
    <t>MUÑOZ FERNANDEZ YAKELIN</t>
  </si>
  <si>
    <t>71843128</t>
  </si>
  <si>
    <t>NESTARES CRUZ ZELMIRA LIZBET</t>
  </si>
  <si>
    <t>43992935</t>
  </si>
  <si>
    <t>NIÑO ESPINOZA YOVANA JACKELIN</t>
  </si>
  <si>
    <t>74066105</t>
  </si>
  <si>
    <t>ORMEÑO SOTO KAREN KRISTHEL</t>
  </si>
  <si>
    <t>70449621</t>
  </si>
  <si>
    <t>ORTEGA MALQUICHAGUA JEAN PIERRE</t>
  </si>
  <si>
    <t>73185808</t>
  </si>
  <si>
    <t>OSORES FERNANDEZ KAREN MILAGROS</t>
  </si>
  <si>
    <t>71050503</t>
  </si>
  <si>
    <t>PAGAN CHAMORRO YANINA LIZBETH</t>
  </si>
  <si>
    <t>72507170</t>
  </si>
  <si>
    <t>PAGAN CUELLAR JOAN JOSE DE DIOS</t>
  </si>
  <si>
    <t>75101325</t>
  </si>
  <si>
    <t>PANEZ ESPIRITU LIZET DIANA</t>
  </si>
  <si>
    <t>43235827</t>
  </si>
  <si>
    <t>PAREDES SEGURA DE CRISTOBAL MAGALY ANITA</t>
  </si>
  <si>
    <t>47088221</t>
  </si>
  <si>
    <t>PARIONA CCENCHO NELSON ADRIAN</t>
  </si>
  <si>
    <t>46664121</t>
  </si>
  <si>
    <t>PARRA LEZCANO CESAR JUAN</t>
  </si>
  <si>
    <t>45116417</t>
  </si>
  <si>
    <t>PASCUAL DIONICIO KALIA LUZ</t>
  </si>
  <si>
    <t>45407232</t>
  </si>
  <si>
    <t>PAUCAR FLOREZ ROCIO</t>
  </si>
  <si>
    <t>70248390</t>
  </si>
  <si>
    <t>PAUCAR PRADO LILIANA LUISA</t>
  </si>
  <si>
    <t>04080959</t>
  </si>
  <si>
    <t>PICOY ORTEGA ELSA LUZ</t>
  </si>
  <si>
    <t>46112809</t>
  </si>
  <si>
    <t>PINTO MENDOZA LIZ JESSICA</t>
  </si>
  <si>
    <t>75887725</t>
  </si>
  <si>
    <t>POMA CRISTOBAL CINDY KARINA</t>
  </si>
  <si>
    <t>46683983</t>
  </si>
  <si>
    <t>PONCE MARCELO JACKELIN SUSAN</t>
  </si>
  <si>
    <t>04021410</t>
  </si>
  <si>
    <t>PORRAS CALLUPE MARILU MARITZA</t>
  </si>
  <si>
    <t>46846965</t>
  </si>
  <si>
    <t>RAMIREZ ESPINOZA DAVID MAURO</t>
  </si>
  <si>
    <t>44648721</t>
  </si>
  <si>
    <t>RAMIREZ MESIAS YASMINDA INES</t>
  </si>
  <si>
    <t>71031830</t>
  </si>
  <si>
    <t>RAMOS CARBAJAL CRISTIAN JAVIER</t>
  </si>
  <si>
    <t>40643875</t>
  </si>
  <si>
    <t>RAMOS CHAVEZ LUISA VICTORIA</t>
  </si>
  <si>
    <t>70224227</t>
  </si>
  <si>
    <t>RAMOS MIRAYA CLARA LIZBETH</t>
  </si>
  <si>
    <t>40527536</t>
  </si>
  <si>
    <t>RAMOS PALMA GREGORIANA MAGNA</t>
  </si>
  <si>
    <t>72762800</t>
  </si>
  <si>
    <t>RAPRI PALPA LISBETH</t>
  </si>
  <si>
    <t>71653587</t>
  </si>
  <si>
    <t>REYES SINCHE CYNDIA JULY</t>
  </si>
  <si>
    <t>45922620</t>
  </si>
  <si>
    <t>RICALDI CHAVEZ ALICIA MARGARITA</t>
  </si>
  <si>
    <t>70942402</t>
  </si>
  <si>
    <t>RICALDI SIERRA ANABEL LENY</t>
  </si>
  <si>
    <t>47785875</t>
  </si>
  <si>
    <t>RIVERA CARHUAS CYNTIA VIVIANA</t>
  </si>
  <si>
    <t>70558386</t>
  </si>
  <si>
    <t>RIVERA SIMEON JONATHAN PAUL</t>
  </si>
  <si>
    <t>72696477</t>
  </si>
  <si>
    <t>RIVERA TRINIDAD MARISOL OCTAVIA</t>
  </si>
  <si>
    <t>45818156</t>
  </si>
  <si>
    <t>RIVERA VIDAL NATALY DEYSI</t>
  </si>
  <si>
    <t>43280493</t>
  </si>
  <si>
    <t>RODRIGUEZ RIXE EDGAR</t>
  </si>
  <si>
    <t>44427007</t>
  </si>
  <si>
    <t>ROJAS CARBAJAL FLOR DE MARIA</t>
  </si>
  <si>
    <t>40524320</t>
  </si>
  <si>
    <t>ROMERO CONDOR JULIA MARIA</t>
  </si>
  <si>
    <t>43231763</t>
  </si>
  <si>
    <t>ROSARIO PRADO NILTON CESAR</t>
  </si>
  <si>
    <t>73223488</t>
  </si>
  <si>
    <t>RUFINO CELADITA MARILUZ</t>
  </si>
  <si>
    <t>70681828</t>
  </si>
  <si>
    <t>SANTIAGO LAZO JOMEDES</t>
  </si>
  <si>
    <t>46104238</t>
  </si>
  <si>
    <t>SANTILLAN BAZAN MAX CRISTHIAN</t>
  </si>
  <si>
    <t>72645589</t>
  </si>
  <si>
    <t>SARAVIA ECHAVARRIA DIANNE STEPHANIE</t>
  </si>
  <si>
    <t>72455798</t>
  </si>
  <si>
    <t>TORRES LA ROSA KEVIN PAUL</t>
  </si>
  <si>
    <t>71286912</t>
  </si>
  <si>
    <t>TRUJILLO SANTILLAN TANIA VALERIANA</t>
  </si>
  <si>
    <t>71056653</t>
  </si>
  <si>
    <t>USCUCHAGUA ESPINOZA HERALDIN JUMIRA</t>
  </si>
  <si>
    <t>20121881</t>
  </si>
  <si>
    <t>VALDIVIEZO SARMIENTO MARITZA DOLORES</t>
  </si>
  <si>
    <t>72774691</t>
  </si>
  <si>
    <t>VALENTIN REQUIZ GEOVANNA ELENA</t>
  </si>
  <si>
    <t>45762083</t>
  </si>
  <si>
    <t>VALERIO QUINTO WILMER TITO</t>
  </si>
  <si>
    <t>71255647</t>
  </si>
  <si>
    <t>VALLADARES ESPIRITU RUT SILENE</t>
  </si>
  <si>
    <t>70089508</t>
  </si>
  <si>
    <t>VARA INOCENTE SOLEDAD DEL CARMEN</t>
  </si>
  <si>
    <t>20903499</t>
  </si>
  <si>
    <t>VARGAS ARIAS DORIS IRMA</t>
  </si>
  <si>
    <t>72173833</t>
  </si>
  <si>
    <t>VARGAS NAJERA YAQUELIN SORAY</t>
  </si>
  <si>
    <t>70802891</t>
  </si>
  <si>
    <t>VEGA RICALDI RUTH ZAIDA</t>
  </si>
  <si>
    <t>44883356</t>
  </si>
  <si>
    <t>VELAZCO CARDENAS ZOILA CONSUELO</t>
  </si>
  <si>
    <t>72215643</t>
  </si>
  <si>
    <t>VERASTEGUI TRUJILLO NOEMI NANCY</t>
  </si>
  <si>
    <t>72912804</t>
  </si>
  <si>
    <t>VICENTE ATENCIO CRISSEL YESENIA</t>
  </si>
  <si>
    <t>73449605</t>
  </si>
  <si>
    <t>VICTORIO OROPEZA MISHELL SANDY</t>
  </si>
  <si>
    <t>44225656</t>
  </si>
  <si>
    <t>VILCA RODRIGUEZ LUIS APOLONIO</t>
  </si>
  <si>
    <t>42652771</t>
  </si>
  <si>
    <t>VILLEGAS HUAMAN MILAGROS DEL PILAR</t>
  </si>
  <si>
    <t>10647566</t>
  </si>
  <si>
    <t>VINGULA ESPINOZA SABINO</t>
  </si>
  <si>
    <t>46990294</t>
  </si>
  <si>
    <t>YACHAS ESPINOZA JORGE EDUARDO</t>
  </si>
  <si>
    <t>40099013</t>
  </si>
  <si>
    <t>YAURI CELIS OFELIA NANCY</t>
  </si>
  <si>
    <t>44206104</t>
  </si>
  <si>
    <t>YNGARUCA MESIAS GLADYS</t>
  </si>
  <si>
    <t>45251004</t>
  </si>
  <si>
    <t>ZARATE GUZMAN KAROLINA CANDY</t>
  </si>
  <si>
    <t>04031591</t>
  </si>
  <si>
    <t>AGUERO QUIQUIA OLINDA ANDREA</t>
  </si>
  <si>
    <t>SIN INF. PREST..</t>
  </si>
  <si>
    <t>76095698</t>
  </si>
  <si>
    <t>AGUILAR VILLA JUDITH JACQUELINE</t>
  </si>
  <si>
    <t>45625792</t>
  </si>
  <si>
    <t>ALVARADO REQUIZ PATY JACQUELINE</t>
  </si>
  <si>
    <t>41567885</t>
  </si>
  <si>
    <t>ANTAURCO ALVARADO YONY</t>
  </si>
  <si>
    <t>40754504</t>
  </si>
  <si>
    <t>ANTONIO LEIVA YURI ANTHONY</t>
  </si>
  <si>
    <t>46121043</t>
  </si>
  <si>
    <t>AQUINO TRINIDAD SELENE ISABEL</t>
  </si>
  <si>
    <t>40134733</t>
  </si>
  <si>
    <t>ARENAS TORRES MARISOL JACINTA</t>
  </si>
  <si>
    <t>45333117</t>
  </si>
  <si>
    <t>ASTUVILCA MATEO ROSA VERONICA</t>
  </si>
  <si>
    <t>45772171</t>
  </si>
  <si>
    <t>ATENCIO DIAZ JESUS ALBERTICO</t>
  </si>
  <si>
    <t>45423631</t>
  </si>
  <si>
    <t>BARZOLA ADAUTO JOSE MIGUEL</t>
  </si>
  <si>
    <t>76413497</t>
  </si>
  <si>
    <t>BASILIO QUIQUIA MEDALY FIORELLA</t>
  </si>
  <si>
    <t>45815493</t>
  </si>
  <si>
    <t>BAUTISTA CASTRO MERLITH EVELYN</t>
  </si>
  <si>
    <t>70849639</t>
  </si>
  <si>
    <t>BAZAN CONDOR MIRELY JACQUELINE</t>
  </si>
  <si>
    <t>47179733</t>
  </si>
  <si>
    <t>BENDEZU ASTOCAZA DAVID GIORDANO</t>
  </si>
  <si>
    <t>71311704</t>
  </si>
  <si>
    <t>BENDEZU TITO BRAYANS NILTON</t>
  </si>
  <si>
    <t>46698291</t>
  </si>
  <si>
    <t>BLANCO TOLENTINO KATIA CLISETH</t>
  </si>
  <si>
    <t>43054004</t>
  </si>
  <si>
    <t>CABALLERO VALENZUELA MILEIDY LILIANA</t>
  </si>
  <si>
    <t>73138301</t>
  </si>
  <si>
    <t>CALLUPE PALOMINO PATRICIA MARIBEL</t>
  </si>
  <si>
    <t>72051091</t>
  </si>
  <si>
    <t>CALZADA LOPEZ PAOLA</t>
  </si>
  <si>
    <t>43253531</t>
  </si>
  <si>
    <t>CAMPOS BALLARTA CESAR JIM</t>
  </si>
  <si>
    <t>41556763</t>
  </si>
  <si>
    <t>CAMPOS LUYO MARCOS CESAR</t>
  </si>
  <si>
    <t>76232432</t>
  </si>
  <si>
    <t>CAPACYACHI YERVA LUZ MARIELA</t>
  </si>
  <si>
    <t>71253793</t>
  </si>
  <si>
    <t>CASTAÑEDA CALZADA LEILA TATIANA</t>
  </si>
  <si>
    <t>70873340</t>
  </si>
  <si>
    <t>CHACON VALLE REYDA</t>
  </si>
  <si>
    <t>70439761</t>
  </si>
  <si>
    <t>CHAVEZ LOPE CHARON MILAGROS</t>
  </si>
  <si>
    <t>45609621</t>
  </si>
  <si>
    <t>CONDEZO TIBURCIO GIANFRANCO GERALD</t>
  </si>
  <si>
    <t>46512471</t>
  </si>
  <si>
    <t>CORDOVA VENTURA FERNANDO PEDRO</t>
  </si>
  <si>
    <t>41485132</t>
  </si>
  <si>
    <t>COTERA ESPINOZA FRANK MIGUEL</t>
  </si>
  <si>
    <t>41427961</t>
  </si>
  <si>
    <t>DE LA SOTA CALLUPE NIELSEN ANDRES</t>
  </si>
  <si>
    <t>42154747</t>
  </si>
  <si>
    <t>DEXTRE FALCON KARINN BETHZABE</t>
  </si>
  <si>
    <t>72398911</t>
  </si>
  <si>
    <t>ESPINOZA ARIAS KATTERYNE JULISA</t>
  </si>
  <si>
    <t>73135706</t>
  </si>
  <si>
    <t>ESPINOZA MARREROS DENISS MAGALY</t>
  </si>
  <si>
    <t>44722398</t>
  </si>
  <si>
    <t>ESPIRITU SAENZ KARI ROCIO</t>
  </si>
  <si>
    <t>73669147</t>
  </si>
  <si>
    <t>FABIAN RIVERA SHIRLY MACLAINE</t>
  </si>
  <si>
    <t>45031579</t>
  </si>
  <si>
    <t>HUAMAN IGLESIAS JUAN CARLOS</t>
  </si>
  <si>
    <t>70238915</t>
  </si>
  <si>
    <t>HUAQUI HUAMAN DAYANA MAYULI LISBETH</t>
  </si>
  <si>
    <t>70824515</t>
  </si>
  <si>
    <t>HUAYTALLA FLORES GLADYS KAREN</t>
  </si>
  <si>
    <t>72657951</t>
  </si>
  <si>
    <t>JACO TORRES KARY KATHERINE</t>
  </si>
  <si>
    <t>45434717</t>
  </si>
  <si>
    <t>JULCA CARDENAS LISBET</t>
  </si>
  <si>
    <t>44812520</t>
  </si>
  <si>
    <t>LABORIO NEPONOCENO ROSALINA LUZMILA</t>
  </si>
  <si>
    <t>71235222</t>
  </si>
  <si>
    <t>LLANOS MALPARTIDA MISHELL KAREN</t>
  </si>
  <si>
    <t>48812125</t>
  </si>
  <si>
    <t>LOPEZ GARCIA JAQUELIN OLGA</t>
  </si>
  <si>
    <t>71003727</t>
  </si>
  <si>
    <t>LOPEZ ZARATE GINA VALERY</t>
  </si>
  <si>
    <t>72146942</t>
  </si>
  <si>
    <t>LOYOLA CHAMORRO BETZEIDA LUZ</t>
  </si>
  <si>
    <t>47936971</t>
  </si>
  <si>
    <t>LOYOLA RAMIREZ KATHERINE LISSETH</t>
  </si>
  <si>
    <t>76386938</t>
  </si>
  <si>
    <t>LUIS MELENDEZ JOHAIRA BERTHA</t>
  </si>
  <si>
    <t>72129067</t>
  </si>
  <si>
    <t>LUQUILLAS JANAMPA CECILIA MISHEL</t>
  </si>
  <si>
    <t>44380168</t>
  </si>
  <si>
    <t>MACHACUAY ESPINOZA RICHARD VICTOR</t>
  </si>
  <si>
    <t>46295703</t>
  </si>
  <si>
    <t>MAYTA RIVERA JACKELIN FIORELLA</t>
  </si>
  <si>
    <t>45998475</t>
  </si>
  <si>
    <t>MAYTA VELASQUEZ LIZ EMELY</t>
  </si>
  <si>
    <t>73064950</t>
  </si>
  <si>
    <t>MEDRANO ROJAS MARICIELO ASUNCION</t>
  </si>
  <si>
    <t>71193404</t>
  </si>
  <si>
    <t>MELGAREJO CACERES EVELYN BERTHA</t>
  </si>
  <si>
    <t>41234475</t>
  </si>
  <si>
    <t>MELO ASTO IRIS JENNY</t>
  </si>
  <si>
    <t>70404178</t>
  </si>
  <si>
    <t>MIHASHIRO MAGUIÑA KEMYI GIAMPIER</t>
  </si>
  <si>
    <t>71056629</t>
  </si>
  <si>
    <t>MONAGO ZACARIAS ELIANA</t>
  </si>
  <si>
    <t>70209072</t>
  </si>
  <si>
    <t>MONTESINOS ALMENDRAS LUCIA</t>
  </si>
  <si>
    <t>71021839</t>
  </si>
  <si>
    <t>MORALES MATEO LIZ MARGOT</t>
  </si>
  <si>
    <t>71476290</t>
  </si>
  <si>
    <t>NUÑEZ SOTO ANIBAL ALAIN</t>
  </si>
  <si>
    <t>20092362</t>
  </si>
  <si>
    <t>ÑAVEZ BEJARANO ALEJANDRO</t>
  </si>
  <si>
    <t>70843242</t>
  </si>
  <si>
    <t>ORTEGA RIVERA NATHALY JOHANA</t>
  </si>
  <si>
    <t>41930374</t>
  </si>
  <si>
    <t>ORTIZ CAMPOS BETTY LUZ</t>
  </si>
  <si>
    <t>48493266</t>
  </si>
  <si>
    <t>OSCATEGUI BUSTILLOS ELEONORA MERCEDES</t>
  </si>
  <si>
    <t>43806606</t>
  </si>
  <si>
    <t>PAJUELO VARGAS JHOSEF ROLAND</t>
  </si>
  <si>
    <t>47117637</t>
  </si>
  <si>
    <t>PAUCAR HINOSTROZA YASBIT VANESSA</t>
  </si>
  <si>
    <t>71064498</t>
  </si>
  <si>
    <t>PAULINO CONDOR KATERIN DIANA</t>
  </si>
  <si>
    <t>44557199</t>
  </si>
  <si>
    <t>PEREZ MAURICIO FIORELA DEISY</t>
  </si>
  <si>
    <t>73786806</t>
  </si>
  <si>
    <t>PICOY ALMERCO NELLY GERALDINE</t>
  </si>
  <si>
    <t>48164165</t>
  </si>
  <si>
    <t>PIMENTEL SANTANA ALDO WIEDER</t>
  </si>
  <si>
    <t>47576745</t>
  </si>
  <si>
    <t>PINTO APAZA ROY OSWALDO</t>
  </si>
  <si>
    <t>47077760</t>
  </si>
  <si>
    <t>QUISPE HUAMAN SANDIBELL</t>
  </si>
  <si>
    <t>42779126</t>
  </si>
  <si>
    <t>RIVERA TRUJILLO ANDRES JOSE</t>
  </si>
  <si>
    <t>46730838</t>
  </si>
  <si>
    <t>RIVERA VELASQUEZ YINA YANINA</t>
  </si>
  <si>
    <t>75896174</t>
  </si>
  <si>
    <t>RODAS REYNA CLARA NICOLE</t>
  </si>
  <si>
    <t>45931074</t>
  </si>
  <si>
    <t>ROJAS MALPARTIDA LIVIA CINTYA</t>
  </si>
  <si>
    <t>45078289</t>
  </si>
  <si>
    <t>RUIZ ROSAS FRANKLIN ROBERTH</t>
  </si>
  <si>
    <t>70871612</t>
  </si>
  <si>
    <t>SALAS TUCTO EUGENIA PAOLA</t>
  </si>
  <si>
    <t>43026061</t>
  </si>
  <si>
    <t>SALAZAR JIMENEZ LIDA SOLEDAD</t>
  </si>
  <si>
    <t>46299568</t>
  </si>
  <si>
    <t>SALVADOR VALLE ABEL LUIS</t>
  </si>
  <si>
    <t>74032975</t>
  </si>
  <si>
    <t>SANCHEZ ORTEGA CAROLAYGT YESMINN</t>
  </si>
  <si>
    <t>73605516</t>
  </si>
  <si>
    <t>SANTA CRUZ CASTRO FIORELLA LUZMILA</t>
  </si>
  <si>
    <t>72961426</t>
  </si>
  <si>
    <t>SOLIS DAGA ROCIO</t>
  </si>
  <si>
    <t>44648711</t>
  </si>
  <si>
    <t>TARACHEA DAGA MARIELA ANGELICA</t>
  </si>
  <si>
    <t>42310749</t>
  </si>
  <si>
    <t>TINOCO CAMARGO ROBINSON OBED</t>
  </si>
  <si>
    <t>74213891</t>
  </si>
  <si>
    <t>TOLENTINO LEON PATRICK BRAHAN</t>
  </si>
  <si>
    <t>43302477</t>
  </si>
  <si>
    <t>UGARTE HUAMAN JENNY VERONICA</t>
  </si>
  <si>
    <t>45197850</t>
  </si>
  <si>
    <t>USCATA BARRENECHEA ROCIO DEL PILAR</t>
  </si>
  <si>
    <t>28290205</t>
  </si>
  <si>
    <t>VALER BEJAR NELSON ALFREDO</t>
  </si>
  <si>
    <t>71449220</t>
  </si>
  <si>
    <t>VENTOCILLA ZAPATA JENNYFER RUTH</t>
  </si>
  <si>
    <t>47011684</t>
  </si>
  <si>
    <t>VILA HUAPAYA JUDITH VICTORIA</t>
  </si>
  <si>
    <t>45623290</t>
  </si>
  <si>
    <t>VILCA HUAMAN EVELIN MELINA</t>
  </si>
  <si>
    <t>75067282</t>
  </si>
  <si>
    <t>VILLANUEVA BUSTAMANTE JESUS MARTIN</t>
  </si>
  <si>
    <t>47561554</t>
  </si>
  <si>
    <t>ZAPANA MOZOMBITE MAHER SALALHASBAZ</t>
  </si>
  <si>
    <t>40948829</t>
  </si>
  <si>
    <t>ZELADA GUZMAN JORGE</t>
  </si>
  <si>
    <t>46322938</t>
  </si>
  <si>
    <t>ZUÑIGA TAPIA DIANA CINTHIA</t>
  </si>
  <si>
    <r>
      <t> </t>
    </r>
    <r>
      <rPr>
        <sz val="9"/>
        <color theme="1"/>
        <rFont val="Arial Narrow"/>
        <family val="2"/>
      </rPr>
      <t>26/09/2022</t>
    </r>
  </si>
  <si>
    <t>MAURICIO CHAVEZ FRANKLIN RAFAEL</t>
  </si>
  <si>
    <t>HASTA DICIEMBRE 2022</t>
  </si>
  <si>
    <t>x</t>
  </si>
  <si>
    <t>ALVA CHACA GLEN EDDYE</t>
  </si>
  <si>
    <t>GARIBAY QUISPE JESUS LUIS</t>
  </si>
  <si>
    <t>PINTO ESPINOZA HECTOR</t>
  </si>
  <si>
    <t>SOCIEDAD DE BENEFICIENCIA PASCO</t>
  </si>
  <si>
    <t>TAQUIRE PALACIOS AGUSTO DAMIAN</t>
  </si>
  <si>
    <t xml:space="preserve">CAPCHA CHUQUIYAURI JENS JHOHAN </t>
  </si>
  <si>
    <t>VADILLO RAYMUNDO KATHERINE ZVIDIALEF</t>
  </si>
  <si>
    <t>1 MEJORAMIENTO DE LAS COMPETENCIAS DE LOS PRODUCTORES EN LAS CADENAS PRODUCTIVAS DE CARNE Y LANA DE OVINOS EN LAS ZONAS ALTO ANDINAS DE LAS PROVINCIAS DE PASCO Y DANIEL CARRIÓN DE LA REGIÓN PASCO</t>
  </si>
  <si>
    <t>ADMINISTRACIÓN DIRECTA</t>
  </si>
  <si>
    <t>29/02/2025</t>
  </si>
  <si>
    <t>000885-GOBIERNO REGIONAL PASCO - SEDE CENTRAL</t>
  </si>
  <si>
    <t>CAS - LEY 31131</t>
  </si>
  <si>
    <t>MONTESINOS BRAVO DEYSI KEIKO</t>
  </si>
  <si>
    <t>FERNANDEZ TAPIA SANDRA EDITH</t>
  </si>
  <si>
    <t>CHAVEZ ESTRELLA LOURDES</t>
  </si>
  <si>
    <t>COORDINADOR</t>
  </si>
  <si>
    <t>AGUILAR QUINTO ATENAS YAJAYRA</t>
  </si>
  <si>
    <t>ESPAÑA CHAMORRO JUDITH KARINA</t>
  </si>
  <si>
    <t>INGENIERIA AMBIENTAL</t>
  </si>
  <si>
    <t>TOMAS SANTIAGO GIANMARCO</t>
  </si>
  <si>
    <t>AUXILIAR DE SECRETARIA</t>
  </si>
  <si>
    <t>ESTRADA CHACA KARENT JESSIRA</t>
  </si>
  <si>
    <t>SORIANO HILARIO ELIZABETH</t>
  </si>
  <si>
    <t>CONTABILIDAD</t>
  </si>
  <si>
    <t>TRABAJADOR DE SERVICIOS</t>
  </si>
  <si>
    <t>MORALES SOLORZANO ESTELA</t>
  </si>
  <si>
    <t>OLIVAS CONDOR ROSMERY LUZ</t>
  </si>
  <si>
    <t>CIENCIAS DE LA COMUNICACION</t>
  </si>
  <si>
    <t>TECNICO ADMINISTRATIVO</t>
  </si>
  <si>
    <t>CHAMORRO MARTEL JUAN CARLOS</t>
  </si>
  <si>
    <t>ASISTENTE TECNICO ADMINISTRATIVO</t>
  </si>
  <si>
    <t>RIMACHI RIVERA KAREN ESTEFANIA</t>
  </si>
  <si>
    <t>SECRETARIA II</t>
  </si>
  <si>
    <t>ESPINOZA CRISOSTOMO DELINDA YOLANDA</t>
  </si>
  <si>
    <t>AUXILIAR</t>
  </si>
  <si>
    <t>RAMOS GARCIA ERICK WILFREDO</t>
  </si>
  <si>
    <t>ABOGADO I</t>
  </si>
  <si>
    <t>TORRES TRUJILLO KEEDY HEYMER</t>
  </si>
  <si>
    <t>DERECHO</t>
  </si>
  <si>
    <t>MAESTRIA</t>
  </si>
  <si>
    <t>AUXILIAR I</t>
  </si>
  <si>
    <t>DIAZ LLIHUA ANGEL JHON</t>
  </si>
  <si>
    <t>RIVERA CARHUAS LUZ CLARITA</t>
  </si>
  <si>
    <t>SALCEDO ROMUALDO GISELA CERILA</t>
  </si>
  <si>
    <t>SOLIS RAMOS NANCY ELIZABETH</t>
  </si>
  <si>
    <t>TECNICO EN INGENIERIA I</t>
  </si>
  <si>
    <t>ROJAS MAYTA JOSE LUIS</t>
  </si>
  <si>
    <t>INGENIERIA DE MINAS</t>
  </si>
  <si>
    <t xml:space="preserve">BACHILLER </t>
  </si>
  <si>
    <t>ESPECIALISTA ADMINISTRATIVO I</t>
  </si>
  <si>
    <t>MEZA FLORES GILDA NATALY</t>
  </si>
  <si>
    <t>MUCHA DE LA CRUZ KRISTEL YOMARA</t>
  </si>
  <si>
    <t>TITULO PROFSEIONAL</t>
  </si>
  <si>
    <t>ECONOMISTA IV</t>
  </si>
  <si>
    <t>MELGAREJO PALMA NORA</t>
  </si>
  <si>
    <t>JEFE DE ASISTENCIA PERSONAL</t>
  </si>
  <si>
    <t>MAYTA ROBLES LILIANA ROCIO</t>
  </si>
  <si>
    <t>TUCTO ROJAS GUADALUPE INES</t>
  </si>
  <si>
    <t>EDUCACION INICIAL</t>
  </si>
  <si>
    <t>TORRES PANDO BERNARDO JOEL</t>
  </si>
  <si>
    <t>EDUCACION SECUNDARIA</t>
  </si>
  <si>
    <t>MARCELO LOPEZ JHENNY</t>
  </si>
  <si>
    <t>ASISTENTE ADMINISTRATIVO II</t>
  </si>
  <si>
    <t>DELGADO ESPINOZA GLADYS MIRIAM</t>
  </si>
  <si>
    <t>ANDRADE CRISTOBAL YOSELINN MYLENA</t>
  </si>
  <si>
    <t>CHOFER II</t>
  </si>
  <si>
    <t>SALINAS ORIZANO OTTIS SAUL</t>
  </si>
  <si>
    <t>AGRONOMIA</t>
  </si>
  <si>
    <t>CHOFER III</t>
  </si>
  <si>
    <t>SILVESTRE CRISTOBAL EXALTACION EMILIANO</t>
  </si>
  <si>
    <t>CHAVEZ PALACIN LIZETH</t>
  </si>
  <si>
    <t>ASISTENTE DE SEGURIDAD</t>
  </si>
  <si>
    <t>CALERO LOPEZ JUAN CARLOS</t>
  </si>
  <si>
    <t>ORTEGA JARA VANESSA ELEUTERIA</t>
  </si>
  <si>
    <t xml:space="preserve">GUIA OFICIAL DE TURISMO </t>
  </si>
  <si>
    <t>VADILLO JUSTO ELIA BEATRIZ</t>
  </si>
  <si>
    <t>VELASQUEZ SOLIS CINTIA LUZ</t>
  </si>
  <si>
    <t>ASISTENTE</t>
  </si>
  <si>
    <t>ACUÑA AGUILAR GRIMALDO RAUL</t>
  </si>
  <si>
    <t>RIVERA FLORES LINCOLN</t>
  </si>
  <si>
    <t>MUÑOZ CHACON DAHINER HILMAR</t>
  </si>
  <si>
    <t>FABIAN SALGADO NELVA</t>
  </si>
  <si>
    <t>LICENCIADA EN EDUCACION SECUNDARIA</t>
  </si>
  <si>
    <t>PALACIOS VARGAS DINA CONSUELO</t>
  </si>
  <si>
    <t>CABELLO VICENTE YUDY NELVA</t>
  </si>
  <si>
    <t>SEGURA GARCIA ELIZABETH CECILIA</t>
  </si>
  <si>
    <t>TRAVEZAÑO ABARCA ESTELA</t>
  </si>
  <si>
    <t>LOPEZ RODRIGUEZ KANDIDA MILAGROS</t>
  </si>
  <si>
    <t>MELENDEZ GRIJALVA GIANCARLOS</t>
  </si>
  <si>
    <t>BARRETO RAMOS ISABEL DAYSI</t>
  </si>
  <si>
    <t>SALCEDO FLORES EMPERATRIZ MILAGROS</t>
  </si>
  <si>
    <t>ARELLANO PORRAS JEANEET MILAGROS</t>
  </si>
  <si>
    <t>TRABAJADOR DE SERVICIOS III</t>
  </si>
  <si>
    <t>POLO NAJERA LEONISA</t>
  </si>
  <si>
    <t>ALBENGRIN YABAR ENRIQUE JOSE</t>
  </si>
  <si>
    <t>ASISTENTE ADMINISTRATIVO III</t>
  </si>
  <si>
    <t>ROQUE ALFONSO IVAN MANUEL</t>
  </si>
  <si>
    <t>MINAYA LOVATON MADEHELIN DEYSI</t>
  </si>
  <si>
    <t>AVELINO CHAMORRO SUSAN ABIGAIL</t>
  </si>
  <si>
    <t>PALMA VACAS STEPHANE WINNI EMMELINE</t>
  </si>
  <si>
    <t>LICENCIADO EN ADMINISTRACION</t>
  </si>
  <si>
    <t>NESTARES CONDOR KATTYA STEFANY</t>
  </si>
  <si>
    <t>TORRES VILCA RAUL CARLOS</t>
  </si>
  <si>
    <t>ALVINO FRETELL ROCIO GISELA</t>
  </si>
  <si>
    <t>EJECUTOR COACTIVO</t>
  </si>
  <si>
    <t>MATEO MORALES MIGUEL MEJIA</t>
  </si>
  <si>
    <t>ESPECIALISTA EN SEGUIMIENTO</t>
  </si>
  <si>
    <t>TORRES DAGA VLADIMIR CRISTHIAN</t>
  </si>
  <si>
    <t>INGENIERO GEOGRAFO</t>
  </si>
  <si>
    <t>FERNANDEZ RAMOS WILBER YSAC</t>
  </si>
  <si>
    <t>INGENIERIA GEOLOGIA</t>
  </si>
  <si>
    <t>TECNICO I</t>
  </si>
  <si>
    <t>HUAMAN DE LA MATTA TESSY LOREN</t>
  </si>
  <si>
    <t>LICENCIADO EN TURISMO</t>
  </si>
  <si>
    <t>ROSELL ESTEBAN GOSSYA MELIA</t>
  </si>
  <si>
    <t>ESPECIALISTA EN SEGURIDAD DE LA INFORMACION</t>
  </si>
  <si>
    <t>VICENTE CRISTOBAL JOHANNES AVILIO</t>
  </si>
  <si>
    <t>INGENIERIA DE SISTEMAS Y COMPUTACION</t>
  </si>
  <si>
    <t>ASISTENTE LEGAL</t>
  </si>
  <si>
    <t>LUQUE ADRIANO LIZBETH D'JAN GYOMARA</t>
  </si>
  <si>
    <t>DERECHO Y CIENCIAS POLITICAS</t>
  </si>
  <si>
    <t>ESPINOZA QUISPE HUGO RUBEN</t>
  </si>
  <si>
    <t>MARCELO VARGAS WALTER JAIME</t>
  </si>
  <si>
    <t>SALAS ANDRES HOMERO</t>
  </si>
  <si>
    <t>LUCAS OLAZO PATRICIA DEYSE</t>
  </si>
  <si>
    <t>MUÑOZ COLQUI GABRIELA</t>
  </si>
  <si>
    <t>DIRECTOR DE SISTEMA ADMINISTRATIVO II</t>
  </si>
  <si>
    <t>GAMARRA POMA MERYLUZ MARLENNE</t>
  </si>
  <si>
    <t>ABOGADO IV</t>
  </si>
  <si>
    <t>GUZMAN TORIBIO EDITH</t>
  </si>
  <si>
    <t>VALLE MONTIVEROS REBECA JUDITH</t>
  </si>
  <si>
    <t>RIVAS ALVARADO ELIO</t>
  </si>
  <si>
    <t>SOCIOLOGO</t>
  </si>
  <si>
    <t>ANTONIO MAYLLE FERNANDO</t>
  </si>
  <si>
    <t>SOCIOLOGIA</t>
  </si>
  <si>
    <t>RIVERA DOMINGUEZ TEOFILO</t>
  </si>
  <si>
    <t>ESPECIALISTA EN PRESUPUESTO</t>
  </si>
  <si>
    <t>GORA TORIBIO JULIANA</t>
  </si>
  <si>
    <t>INGENIERO I</t>
  </si>
  <si>
    <t>JIMENEZ FERNANDEZ GYNA DALY</t>
  </si>
  <si>
    <t>INGENIERIA ZOOLOGIA</t>
  </si>
  <si>
    <t>JEFE DE UNIDAD DE SOPORTE TECNICO</t>
  </si>
  <si>
    <t>GUILLERMO COLCA JULIO CESAR</t>
  </si>
  <si>
    <t>EDUCACION COMPUTACION</t>
  </si>
  <si>
    <t>SALAZAR CALERO EFRAIN</t>
  </si>
  <si>
    <t>GUTARRA VACAS ANGEL ROSENDO</t>
  </si>
  <si>
    <t>INGENIERIA AGRONOMIA</t>
  </si>
  <si>
    <t>ORTEGA VIZCARRA DIANA CAROLINA</t>
  </si>
  <si>
    <t>REQUIZ DAÑOVEYTIA YASURI MAYRA</t>
  </si>
  <si>
    <t>ADMINISTRADOR DE REDES</t>
  </si>
  <si>
    <t>ALVARADO GARCIA JESUS ANTONIO</t>
  </si>
  <si>
    <t>SISTEMAS</t>
  </si>
  <si>
    <t>AYALA PALACIOS WILMER JOHN</t>
  </si>
  <si>
    <t>INGENIERO ESPECIALISTA</t>
  </si>
  <si>
    <t>CARBAJAL TELLO JUAN CARLOS</t>
  </si>
  <si>
    <t>INGENIERIA CIVIL</t>
  </si>
  <si>
    <t>DIRECTOR DE SISTEMA ADMINISTRATIVO</t>
  </si>
  <si>
    <t>ALBORNOZ PAREDES JOSE LUIS</t>
  </si>
  <si>
    <t>ESPINOZA CARRION JUNIOR SERGIO</t>
  </si>
  <si>
    <t>SECRETARIA EJECUTIVA II</t>
  </si>
  <si>
    <t>POLO PAUCAR DE TAIPE NELY LUZ</t>
  </si>
  <si>
    <t>BRAVO PONCE ZENITH GIOVANNA</t>
  </si>
  <si>
    <t>MARTINEZ CONDEZO KLINTON ISAAC</t>
  </si>
  <si>
    <t>ASISTENTE TECNICO/A ADMINISTRATIVO</t>
  </si>
  <si>
    <t>LEON ESPINOZA WINNY KIMBHERLY</t>
  </si>
  <si>
    <t>ATENCIO CONDOR WALTER FREDY</t>
  </si>
  <si>
    <t>FERNANDEZ ALIAGA MILAGROS SHESIRA</t>
  </si>
  <si>
    <t>PSICOLOGIA</t>
  </si>
  <si>
    <t>CHANAME BARRON LUCILA NELYDA</t>
  </si>
  <si>
    <t>OBSTETRICIA</t>
  </si>
  <si>
    <t>ASESOR</t>
  </si>
  <si>
    <t>COLQUI GUZMAN JHONATAN MYKANDER</t>
  </si>
  <si>
    <t>MADRE SUSTITUTA</t>
  </si>
  <si>
    <t>BUSTAMANTE TIBURCIO EMILIANA MALY</t>
  </si>
  <si>
    <t>CONDEZO CORNEJO CELINA ZAIDA</t>
  </si>
  <si>
    <t>ENFERMERIA</t>
  </si>
  <si>
    <t>CUENCA CRISTOBAL JEANET</t>
  </si>
  <si>
    <t>EDUCACION</t>
  </si>
  <si>
    <t>CURI HURTADO MARCELINA BENEDICTA</t>
  </si>
  <si>
    <t>MIRANDA CAMARENA VDA DE RODRIGUEZ GLORIA</t>
  </si>
  <si>
    <t>TRUJILLO ROJAS JUDITH MABEL</t>
  </si>
  <si>
    <t>ALMACENERO</t>
  </si>
  <si>
    <t>VEGA ISIDRO NATALY RUTH</t>
  </si>
  <si>
    <t>TECNICO EN PAD</t>
  </si>
  <si>
    <t>QUIÑONEZ RIVEROS EDITH LUZ</t>
  </si>
  <si>
    <t>TITULO PROFRSIONAL</t>
  </si>
  <si>
    <t>CHACON HUAMAN VILMA</t>
  </si>
  <si>
    <t>APOYO ADMINISTRATIVO</t>
  </si>
  <si>
    <t>GAVINO DOMINGUEZ FREDDY KENNEDY</t>
  </si>
  <si>
    <t>ESTUDIANTE</t>
  </si>
  <si>
    <t>LUIS SANCHEZ ABEL NICOLAS</t>
  </si>
  <si>
    <t>VALERIO CASTAÑEDA RONALD RODRIGO</t>
  </si>
  <si>
    <t>SARMIENTO SALAZAR JENNY NISIDA</t>
  </si>
  <si>
    <t>GONZALES BONIFACIO JUAN ANTONIO</t>
  </si>
  <si>
    <t>ANALISTA ADMINISTRADOR WEB</t>
  </si>
  <si>
    <t>GIRALDO VENTURA DIANA ANGELA</t>
  </si>
  <si>
    <t>YANAYACO SALCEDO JHONNY</t>
  </si>
  <si>
    <t>VALENTIN ALBORNOZ RAUL FRANCISCO</t>
  </si>
  <si>
    <t>ODONTOLOGO</t>
  </si>
  <si>
    <t>CONDUCTOR DE VEHICULOS</t>
  </si>
  <si>
    <t>CIERTO AYALA WALTER</t>
  </si>
  <si>
    <t>ATANACIO ROMERO ESTHER</t>
  </si>
  <si>
    <t>TORRES SULLCA ROLANDO</t>
  </si>
  <si>
    <t>VALLE CABELLO CESAR GERMAN</t>
  </si>
  <si>
    <t>UE 1113 EDUCACION OXAPAMPA</t>
  </si>
  <si>
    <t>SECRETARIA/O</t>
  </si>
  <si>
    <t>43514110</t>
  </si>
  <si>
    <t>MORALES TICSE CLAUDIA LUZ</t>
  </si>
  <si>
    <t>Tec. Secretaria</t>
  </si>
  <si>
    <t>061-2022</t>
  </si>
  <si>
    <t>71091424</t>
  </si>
  <si>
    <t>QUISPE ROJAS BRAYAN GAVINO</t>
  </si>
  <si>
    <t xml:space="preserve">Tec. Informatico </t>
  </si>
  <si>
    <t>72640201</t>
  </si>
  <si>
    <t>PICOY BENAVIDES AHARHEL HANMERLY CARLOS</t>
  </si>
  <si>
    <t>70228730</t>
  </si>
  <si>
    <t>TERREL RUPAY LISETH LIZBETH</t>
  </si>
  <si>
    <t xml:space="preserve">Lic. Administracion </t>
  </si>
  <si>
    <t>PROFECIONAL</t>
  </si>
  <si>
    <t>158-2021</t>
  </si>
  <si>
    <t>70506362</t>
  </si>
  <si>
    <t>VALLE ORTEGA CARLA ANDREA</t>
  </si>
  <si>
    <t>010-2022</t>
  </si>
  <si>
    <t>04222937</t>
  </si>
  <si>
    <t>OLIVERA ROQUE JOSE LUIS</t>
  </si>
  <si>
    <t xml:space="preserve">Lic. Ciencias de la comunicación </t>
  </si>
  <si>
    <t>160-2021</t>
  </si>
  <si>
    <t>46280055</t>
  </si>
  <si>
    <t>CARLOS BENITES SANDRA MARILUZ</t>
  </si>
  <si>
    <t>165-2021</t>
  </si>
  <si>
    <t>71220547</t>
  </si>
  <si>
    <t>JANAMPA KOO JOSELIN FIORELLA</t>
  </si>
  <si>
    <t>164-2021</t>
  </si>
  <si>
    <t>45500038</t>
  </si>
  <si>
    <t>NOBLEJAS VICENCIO CAROLINA IVET</t>
  </si>
  <si>
    <t>163-2021</t>
  </si>
  <si>
    <t>44557932</t>
  </si>
  <si>
    <t>PAREDES URBANO MILAGROS CARMEN</t>
  </si>
  <si>
    <t>162-2021</t>
  </si>
  <si>
    <t>04342185</t>
  </si>
  <si>
    <t>POMA QUISPE EDITH</t>
  </si>
  <si>
    <t>71256106</t>
  </si>
  <si>
    <t>TALAVERANO ESTRELLA WENDY ANNYE</t>
  </si>
  <si>
    <t>012-2022</t>
  </si>
  <si>
    <t>46406449</t>
  </si>
  <si>
    <t>VALLE RIVERA PEDRO WILDER</t>
  </si>
  <si>
    <t>73627785</t>
  </si>
  <si>
    <t>ZARATE QUIÑONEZ YEFRY</t>
  </si>
  <si>
    <t>70769947</t>
  </si>
  <si>
    <t>POTESTA SANTOS MELBI</t>
  </si>
  <si>
    <t>168-2021</t>
  </si>
  <si>
    <t>40325912</t>
  </si>
  <si>
    <t>BUENO LOPEZ DUSTIN</t>
  </si>
  <si>
    <t>46713974</t>
  </si>
  <si>
    <t>CONTRERAS CABEZAS ELISETH JASMIN</t>
  </si>
  <si>
    <t>007-2022</t>
  </si>
  <si>
    <t>04340790</t>
  </si>
  <si>
    <t>FABIAN YUPANQUI ROLANDO HERNANY</t>
  </si>
  <si>
    <t>43327759</t>
  </si>
  <si>
    <t>ROJAS HUAMAN GRISELDA JESSICA</t>
  </si>
  <si>
    <t>42826002</t>
  </si>
  <si>
    <t>SOLIS SOTO JELY</t>
  </si>
  <si>
    <t>013-2022</t>
  </si>
  <si>
    <t>75217354</t>
  </si>
  <si>
    <t>TRINIDAD SANDOVAL ERIKA LIZ</t>
  </si>
  <si>
    <t>166-2021</t>
  </si>
  <si>
    <t>UGEL DANIEL ALCIDES CARRION</t>
  </si>
  <si>
    <t>RECURSOS ORDINARIOS 23 BIENES Y SERVICIOS</t>
  </si>
  <si>
    <t>APOYO ADMINISTRATIVO - NEXUS</t>
  </si>
  <si>
    <t>BONILLA ESPINOZA Angel Franklin.</t>
  </si>
  <si>
    <t>DOCENTE</t>
  </si>
  <si>
    <t>CAS Nº 002-2020 ADENDA 02-03-04 Y 05 INDETERMINADO</t>
  </si>
  <si>
    <t xml:space="preserve"> ADENDA Nº 005-2021 INDETERMINADO</t>
  </si>
  <si>
    <t>TECNICO EN INFRAESTRUCTURA</t>
  </si>
  <si>
    <t>MORALES LIBERATO Victor William</t>
  </si>
  <si>
    <t>TECNICO CONST.CIVIL</t>
  </si>
  <si>
    <t>SUPERIOR NO UNIVERSITARIO</t>
  </si>
  <si>
    <t>CAS Nº 004- 2020 ADENDA 02-03-04 Y 05 INDETERMINADO</t>
  </si>
  <si>
    <t>ADENDA Nº 005'- 2021 INDETERMINADO</t>
  </si>
  <si>
    <t>CANTA CONDOR Jerdon V.</t>
  </si>
  <si>
    <t>CONDUCTOR</t>
  </si>
  <si>
    <t>LIC.EN EDUCACION</t>
  </si>
  <si>
    <t>CAS Nº 001-2020 ADENDA 002-003-004 Y 005 PLAZO INDETERMINADO</t>
  </si>
  <si>
    <t>ADENDA Nº 005'- 2021 PLAZO INDETERMINADO</t>
  </si>
  <si>
    <t xml:space="preserve"> TECNICO PATRIMONIO</t>
  </si>
  <si>
    <t>AZAÑA COLLAZOS Carmen D.</t>
  </si>
  <si>
    <t>CPC CONTADORA</t>
  </si>
  <si>
    <t>CAS Nº 003-2020 ADENDA 02-03-04 Y 05 INDETERMINADO</t>
  </si>
  <si>
    <t>ADENDA Nº 05 PLAZO INDETERMINADO</t>
  </si>
  <si>
    <t>SUPLENCIA DE SECRETARIAS Y OTRAS FUNCIONES</t>
  </si>
  <si>
    <t>EUFRACIO VALLEJOS, Erica</t>
  </si>
  <si>
    <t>SUPERIOR  NO UNVERSITARIA</t>
  </si>
  <si>
    <t>CAS Nº 003-2022 ADENDA 001 Y 002</t>
  </si>
  <si>
    <t>ATENCION AL USUARIO</t>
  </si>
  <si>
    <t>LOBATO HUAMAN, Elva</t>
  </si>
  <si>
    <t>SUPERIOR UNIVERSITARIA</t>
  </si>
  <si>
    <t>CAS Nº 003-2022 ADENDA 01 Y 02</t>
  </si>
  <si>
    <t>REYES SEBASTIAN Serapio</t>
  </si>
  <si>
    <t>5TO SECUNDARIA</t>
  </si>
  <si>
    <t>CAS Nº 002-2021 ADENDA 001-002-003-004-005</t>
  </si>
  <si>
    <t>CAS Nº 004-2022 ADENDA 01 Y 02</t>
  </si>
  <si>
    <t>CONSTRUCCIÓN DE LABORATORIO, ADQUISICIÓN DE REFRIGERACIÓN, CONGELADORA Y BIDESTILADOR DE AGUA, ADEMÁS DE OTROS ACTIVOS EN EL (LA) EESS DR. DANIEL ALCIDES CARRIÓN GARCI-YANACANCHA DISTRITO YANACANCHA, PROVICNIA PASCO, DEPARTAMENTO PASCO</t>
  </si>
  <si>
    <t>SE ENCUENTRA A NIVEL IOARR FORMULADO</t>
  </si>
  <si>
    <t>S/. 5,292,748.70</t>
  </si>
  <si>
    <t>1. CONSULTORIA  DE OBRA PARA REFORMULACION DEL EXPEDIENTE TECNICO DEL PROYECTO MEJORAMIENTO Y AMPLIACIÓN DE LA CAPACIDAD RESOLUTIVA DE LOS ESTABLECIMIENTOS DE SALUD DE LA MICRO RED POZUZO DISTRITO DE POZUZO - PROVINCIA DE OXAPAMPA - DEPARTAMENTO DE PASCO</t>
  </si>
  <si>
    <t>CONSORCIO INGENIERIA 
COORPORACION GUIMALPE SAC 20600353706
DARIO MARTINEZ MARTINEZ 10200835137</t>
  </si>
  <si>
    <t>SALUD</t>
  </si>
  <si>
    <t>2. CONSULTORIA DE OBRA PARA REFORMULACION  MEJORAMIENTO Y AMPLIACION DE SERVICIOS EDUCATIVOS EN EL INSTITUTO DE EDUCACION SUPERIOR TECNOLOGICO PUBLICO ALEXANDER VON HUMBOLDT, DISTRITO VILLA RICA, PROVINCIA OXAPAMPA, REGION PASCO</t>
  </si>
  <si>
    <t>CONSORCIO EDUCACION 2021 
E&amp;E INGENIERIA CONSULTORES Y CONTRATISTAS GENERALES E.I.R.L 20573177879
GABRIELA YOHANNY VELASQUEZ JUSTINIANO 10403887493</t>
  </si>
  <si>
    <t xml:space="preserve">EDUCACIÒN </t>
  </si>
  <si>
    <t>3. CONSULTORIA PARA LA ELABORACION DE EXPEDIENTE TECNICO DEL PROYECTO CREACION DE LOS SERVICIOS DE PROTECCION EN RIBERAS DE RIO VULNERABLES ANTE EL PELIGRO DE INUNDACION EN LA LOCALIDAD DE PUENTE PAUCARTAMBO DEL DISTRITO DE VILLA RICA - PROVINCIA DE OXAPAMPA - DEPARTAMENTO DE PASCO</t>
  </si>
  <si>
    <t>CONSORCIO DICSA
EMPRESA KYRIOS INGENIEROS EIRL 20601898935
GERSON JOSEFAT FERNANDEZ BREÑA 10095362121</t>
  </si>
  <si>
    <t>ORDEN PÚBLICO Y SEGURIDAD - GESTIÓN DE RIESGOS Y EMERGENCIAS - PREVENCIÓN DE DESASTRES</t>
  </si>
  <si>
    <t>4. CONSULTORIA PARA LA ELABORACION DEL EXPEDIENTE TECNICO DEL PROYECTO CONSTRUCCION DEL CAMINO RURAL PAN DE AZUCAR - PLAYA CALIENTE, DISTRITO DE PALCAZU, PROVINCIA DE OXAPAMPA - PASCO</t>
  </si>
  <si>
    <t>WALTER YABAR BECERA 10238484303</t>
  </si>
  <si>
    <t xml:space="preserve"> TRANSPORTE - TRANSPORTE TERRESTRE - CAMINOS RURALES</t>
  </si>
  <si>
    <t>5. CONSULTORIA PARA LA ELABORACION DEL EXPEDIENTE TECNICO DEL PROYECTO MEJORAMIENTO DE LA CARRETERA EN EL TRAMO PA-631 (BARRIO SANTO DOMINGO) - TSACHOPEN - GRAMAZU DISTRITO DE CHONTABAMBA - PROVINCIA DE OXAPAMPA - DEPARTAMENTO DE PASCO</t>
  </si>
  <si>
    <t>CONSORCIO VIAL SACHOPEN 
PREYECTOS Y CONSTRUCCIONES JSR ASOCIADOS SAC 20542487179
PROYECTOS Y CONSTRUCCIONES GAAMAS EIRL 20529038403</t>
  </si>
  <si>
    <t>TRANSPORTE - TRANSPORTE TERRESTRE - VÍAS VECINALES</t>
  </si>
  <si>
    <t>6. CONSULTORIA PARA LA ELABORACION  DEL EXPEDIENTE TECNICO DEL PROYECTO MEJORAMIENTO DEL SERVICIO DE EDUCACION INTEGRADO N° 34340 MIGUEL EL GRAN PRINCIPE DE LA CC.NN. BOCA SAMAYA DEL DISTRITO DE PUERTO BERMUDEZ - PROVINCIA DE OXAPAMPA - DEPARTAMENTO DE PASCO</t>
  </si>
  <si>
    <t>CONSORCIO SAMAYA
COPORACIONGUIMALPE S.A.C 20600353706
PROYECTOS Y CONSTRUCCION GAAMAS E.IR.L 20529038403</t>
  </si>
  <si>
    <t>EDUCACIÓN - EDUCACIÓN BÁSICA - EDUCACIÓN SECUNDARIA</t>
  </si>
  <si>
    <t xml:space="preserve">7.   CONSULTORIA PARA LA ELABORACION  DEL EXPEDIENTE TECNICO DEL PROYECTO  MEJORAMIENTO DE LA TROCHA CARROZABLE SAN JUAN DE DIOS - PARAISO EL ENCANTO EN EL , DISTRITO DE PUERTO BERMUDEZ - OXAPAMPA - PASCOCONSULTORIA PARA LA ELABORACION DEL EXPEDIENTE TECNICO DEL PROYECTO </t>
  </si>
  <si>
    <t xml:space="preserve">CONSORCIO PUERTO BERMUDEZ 
JOSE WICLEY TUANAMA LAVI 10058600640
NEILL MICHAEL RUBIO GABRIEL 10805536867
</t>
  </si>
  <si>
    <t>8. CONSULTORIA PARA LA ELABORACION  DEL EXPEDIENTE TECNICO DEL PROYECTO MEJORAMIENTO DEL CAMINO VECINAL TRAMOS: MAJONTINI -VALLE NAZARET (EMPALME A RUTA B), DISTRITO DE PUERTO BERMUDEZ - PROVINCIA DE OXAPAMPA, DEPARTAMENTO DE PASCO</t>
  </si>
  <si>
    <t>CONSORCIO MAJONTINI 
EMILIO FELIX VELASQUEZ VASQUEZ 10403887493
PERCY ROJAS NAUPAY 10224118100</t>
  </si>
  <si>
    <t>9. CONSULTORIA PARA LA ELABORACION  DEL INSTRUMENTO DE GESTION AMBIENTAL (IGA) DESDE LA EVAP HASTA LA OBTENCION DE LA CERTIFICACION AMBIENTAL DETALLADO DEL PROYECTO  CREACION DE CAMINO VECINAL PARA EL SERVICIO DE TRANSITABILIDAD VEHICULAR: EMPALME PA 651 (CRUCE TINGO MAL PASO), COCATAMBO, QUITASOL, CUSHI - 4 LOCALIDADES DEL DISTRITO DE POZUZO - PROVINCIA DE OXAPAMPA - DEPARTAMENTO DE PASCO</t>
  </si>
  <si>
    <t>CONSORCIO AMBIENTAL PASCO
EMPRESA URBANA CONSULTORES DE GESTION INTEGRAL EIRL 20525883320
CARLOS ANDRES SATURNICIO MENDOZA 10103371053</t>
  </si>
  <si>
    <t>10. CONSULTORIA DE OBRA PARA LA AELABORACION DE EXPEDIENTE TECNICO DEL PROYECTO "INSTALACION DEL SERVICIO DE ENERGIA ELECTRICA MEDIANTE SISTEMA CONVENCIONAL EN LAS COMUNIDADES RURALES DEL DISTRITO DE NINACACA, PROVINCIA DE PASCO - PASCO"</t>
  </si>
  <si>
    <t>ROGER ELEUTERIO RAMOS QUISPE - RUC 10296362340</t>
  </si>
  <si>
    <t>EXPEDIENTE TECNICO</t>
  </si>
  <si>
    <t>11. CONSULTORIA PARA EL ESTUDIO DE GEOLOGIA, GEOTECNICA PARA  PRESAS E INVESTIGACIÓN GEOFISICA PARA EL PROYECTO " INSTALACION Y REPRESAMIENTO DE LA LAGUNA ESTANCO Y SISTEMA DE RIEGO POR ASPERSION EN LAS COMUNIDADES CAMPESINAS DE SAN PEDRO DE RACCO - QUIULACOCHA, DISTRITO DE SIMON BOLIVAR - PASCO - PASCO"</t>
  </si>
  <si>
    <t>CONSORCIO STANCO (HANS HERRERA RODRIGUEZ RUC 10474703369, PROYECTOS Y CONSTRUCCIONES JSR ASOCIADOS SAC. RUC 20542487179)</t>
  </si>
  <si>
    <t xml:space="preserve"> ESTUDIO DE GEOLOGIA, GEOTECNICA PARA  PRESAS E INVESTIGACIÓN GEOFISICA</t>
  </si>
  <si>
    <t>ESPECIALISTA EN ESTUDIO DE INVESTIGACION GEOFISICO, GEOMECANICO Y GEOTECNICO</t>
  </si>
  <si>
    <t>12. CONSULTORIA PARA LA ELABORACION DEL EXPEDIENTE TECNICO DEL PROYECTO " MEJORAMIENTO Y AMPLIACIÓN DEL SISTEMA DE ELECTRIFICACIÓN RURAL CONVENCIONAL - CHAUPIHUARANGA VI ETAPA - 7 DISTRITOS DE LA PROVINCIA DE DANIEL ALCIDES CARRION  - DEPARTAMENTO DE PASCO</t>
  </si>
  <si>
    <t>CONSORCIO CHAUPIHUARANGA (CARLOS ANTONIO LOPEZ HUANCAS RUC 10429097636, VICTOR RAUL SANCHEZ VALER RUC 10198177666)</t>
  </si>
  <si>
    <t xml:space="preserve"> 13. CONSULTORIA PARA LA ELABORACION DE ESTUDIO DE PRE INVERSION: MEJORAMIENTO Y AMPLIACION DEL SERVICIO DE TRANSITABILIDAD VEHICULAR:TRAMO PUENTE YANAHUANCA - ALTO CHANCARIZO- SAN JOSE-HUAYHUASH DEL DISTRITO DE POZUZO, PROVINCIA DE OXAPAMPA - DEPARTAMENTO DE PASCO.</t>
  </si>
  <si>
    <t>TRANSPORTE</t>
  </si>
  <si>
    <t>14. CONSULTORÍA PARA LA ELABORACIÓN DE ESTUDIO DE PRE INVERSIÓN “CREACIÓN DE SERVICIO DE TRANSITABILIDAD VEHICULAR Y PEATONAL DE LOS PUENTES SAN PABLO, SAN PEDRO, CENTRO UNION Y TRES ISLAS DEL DISTRITO DE PUERTO BERMUDEZ – PROVINCIA DE OXAPAMPA – DEPARTAMENTO DE PASCO”</t>
  </si>
  <si>
    <t>15. CONSULTORIA PARA LA ELABORACION DE ESTUDIO DE PRE INVERSION: CREACION DE REPRESAMIENTO DE LA LAGUNA MATAGOCHA PARA SISTEMA DE RIEGO EN LA LOCALIDAD DE BELLAVISTA DEL DISTRITO DE PAUCARTAMBO PROVINCIA DE PASCO DEPARTAMENTO DE PASCO</t>
  </si>
  <si>
    <t>AGROPECUARIA</t>
  </si>
  <si>
    <t>16. CONSULTORÍA PARA LA ELABORACIÓN DE ESTUDIO DE PRE INVERSIÓN “MEJORAMIENTO DEL SERVICIO DE TRANSITABILIDAD VEHICULAR EN EL TRAMO PA-112: EMP. PE-3N (HUARIACA) – JARCAHUACA – YARUSYACAN – LOS ÁNGELES – MISHARAN – PUMACAYAN – MACHCAN – CUCHAPAMPA – ATACOCHA – MILPO – YANACANCHA – EMP. PA-102 EN LOS DISTRITOS DE SAN FRANCISCO DE ASIS DE YARUSYACAN, HUARIACA Y YANACANCHA DE LA PROVINCIA DE PASCO – DEPARTAMENTO DE PASCO</t>
  </si>
  <si>
    <t>17. CONSULTORÍA PARA LA ELABORACIÓN DE ESTUDIO DE PRE INVERSIÓN“CREACIÓN DEL SERVICIO DE TRANSITABILIDAD VEHICULAR EN EL CAMINO VECINAL, TRAMO: SANTA BARBARA – HUAYLAS – CHICHAYCOCHA – GALVEZ – SAN CARLOS – RINCONADA – CAÑACHACRA – Y ACCESOS BELLA TINGO – CARAMPAYOC, DISTRITO DE HUANCABAMBA, PROVINCIA DE OXAPAMPA, DEPARTAMENTO DE PASCO</t>
  </si>
  <si>
    <t>18. CONSULTORIA PARA LA ELABORACION DE ESTUDIO DE PRE INVERSION "CREACIÓN DE UN CAMPO DEPORTIVO EN LA LOCALIDAD DE VILLO DEL DISTRITO DE YANAHUANCA – PROVINCIA DE DANIEL ALCIDES CARRIÓN – DEPARTAMENTO DE PASCO"</t>
  </si>
  <si>
    <t>CAMPO DEPORTIVO</t>
  </si>
  <si>
    <t>19. CONSULTORÍA PARA LA ELABORACIÓN DE ESTUDIO DE PRE INVERSIÓN "MEJORAMIENTO DE LOS SERVICIOS EDUCATIVOS DEL INSTITUTO SUPERIOR PEDAGOGICO PUBLICO FRAY ANGEL J. AZAGRA MURILLO DEL DISTRITO  DE PUERTO BERMUDEZ PROVINCIA DE OXAPAMPA DEPARATAMENTO DE PASCO "</t>
  </si>
  <si>
    <t>20. CONSULTORÍA PARA LA ELABORACIÓN DE ESTUDIO DE PRE INVERSIÓN  "MEJORAMIENTO  DE LOS SERVICIOS DE EDUCACIÓN DE LOS CETPROS EN LOS 10 DISTRITOS DE LA PROVICNIA DE PASCO – DEPARTAMENTO DE PASCO"</t>
  </si>
  <si>
    <t>21. CONSULTORÍA PARA LA ELABORACIÓN DE ESTUDIO DE PRE INVERSIÓN "CREACION DE SERVICIO DE TRANSITABILIDAD VEHICULAR Y PEATONAL EN LOS PUERTOS DE ORELLANA, AMISTAD Y CAHUAPANAS DEL DISTRITO DE CONSTITUCION  PROV OXAPAMPA DEP PASCO"</t>
  </si>
  <si>
    <t xml:space="preserve">22. CONSULTORÍA PARA LA ELABORACIÓN DE ESTUDIO DE PRE INVERSIÓN “CREACIÓN DEL CAMINO VECINAL EN LA LOCALIDAD DE ALTO PLAYAPAMPA, FLANDEZ, TARZO PEÑAPLAZ, PURRAYO REPARTICIÓN, CRISTAL, RAYMONDI DEL DISTRITO DE OXAPAMPA – PROVINCIA DE OXAPAMPA – DEPARTAMENTO DE PASCO </t>
  </si>
  <si>
    <t>23. CONSULTORÍA PARA LA ELABORACIÓN DE ESTUDIO DE PRE INVERSIÓN “CREACIÓN DE LA DEFENSA RIBEREÑA EN LA AVENIDA 08 DE MAYO EN EL CENTRO POBLADO DE ANASQUIZQUE – DISTRITO DE YANACANCHA- PROVINCIA DE PASCO – DEPARTAMENTO DE PASCO .</t>
  </si>
  <si>
    <t>ORDEN PÚBLICO Y SEGURIDAD</t>
  </si>
  <si>
    <t>24. CONSULTORÍA PARA LA ELABORACIÓN DE ESTUDIO DE PRE INVERSIÓN “CREACIÓN DEL SERVICIO DE INTERPRETACIÓN CULTURAL EN EL SANTUARIO NACIONAL DEL BOSQUE DE PIDRAS, DISTRITO DE HUAYLLAY – PROVINCIA DE PASCO – DEPARTAMENTO DE PASCO”</t>
  </si>
  <si>
    <t xml:space="preserve"> CULTURA</t>
  </si>
  <si>
    <t>25. CONSULTORÍA PARA LA ELABORACIÓN DE ESTUDIO DE PRE INVERSIÓN "MEJORAMIENTO DEL SERVICIO EDUCATIVO DEL NIVEL INICIAL DE LA I.E. N° 1035 EN LA LOCALIDAD DE PLATANILLO SHIMAKI, DISTRITO DE PUERTO BERMUDEZ – PROVINCIA DE OXAPAMPA – DEPARTAMENTO DE PASCO"</t>
  </si>
  <si>
    <t>26. CONSULTORÍA PARA LA ELABORACIÓN DE ESTUDIO DE PRE INVERSIÓN “CREACIÓN DE SISTEMA DE RIEGO EN LA LOCALIDAD DE PARIAMARCA DEL DISTRITO DE YANACANCHA – PROVINCIA DE PASCO – DEPARTAMENTO DE PASCO”</t>
  </si>
  <si>
    <t xml:space="preserve">27. CONSULTORÍA PARA LA ELABORACIÓN DE ESTUDIO DE PRE INVERSIÓN: MEJORAMIENTO DEL SERVICIO DE TRANSITABILIDAD VEHICULAR EN EL TRAMO PA – 546: EMP. PE-3N (PTE. HUARIACA) - CHINCHAN - PUCURHUAY - TICLACAYAN - HUAMANMARCA – TOMACONGA EN LOS DISTRITOS DE HUARIACA Y TICLACAYAN DE LA PROVINCIA DE  PASCO –  DEPARTAMENTO DE PASCO </t>
  </si>
  <si>
    <t>28.. CONSULTORÍA PARA LA ELABORACIÓN DE ESTUDIO DE PRE INVERSIÓN "CREACIÓN DEL SISTEMA DE RIEGO EN EL SECTOR DE LA RINCONADA DE COCHAMARCA, DISTRITO DE VICCO, PROVINCIA DE PASCO – DEPARTAMENTO DE PASCO"</t>
  </si>
  <si>
    <t>20529286300   20489610966</t>
  </si>
  <si>
    <t>A.S. N° 05-2022-GRP/OBRAS</t>
  </si>
  <si>
    <t>Contrata</t>
  </si>
  <si>
    <t>N° 05-2022</t>
  </si>
  <si>
    <t>N° 0035-2022-G.R.PASCO/GGR (07 DE SETIEMBRE)</t>
  </si>
  <si>
    <t>23. MEJORAMEINTO DEL CIRCUITO VIAL DE CHONTABAMBA , DISTRITO DE CHONTABAMBA - OXAPAMPA - PASCO</t>
  </si>
  <si>
    <t>L.P. N° 002-2021-GRP/OBRAS (PRIMERA CONVOCATORIA)</t>
  </si>
  <si>
    <t>N° 002-2021</t>
  </si>
  <si>
    <t>N° 0054-2021-G.R.PASCO/GGR (20/08/21)</t>
  </si>
  <si>
    <t>CONSORCIO VIAL CHONTABAMBA         Mafer Construcciones y Acabados E.I.R.L.          RUC: 20456317376       Argos Asociados S.A.  RUC: 20344483702  Corporacion Zabdy Peru S.A.C.                              RUC: 20534029927</t>
  </si>
  <si>
    <t>24. CREACION DEL CENTRO DE ACOPIO, TRANSFORMACIÓN Y COMERCIALIZACIÓN DE CACAO, DISTRITO DE CONSTITUCION - PROVINCIA DE OXAPAMPA - DEPARTAMENTO DE PASCO</t>
  </si>
  <si>
    <t>A.S. N° 01-2022-GRP/OBRAS</t>
  </si>
  <si>
    <t>N° 01-2022</t>
  </si>
  <si>
    <t>CONTRATO N° 0015-2022-G.R.PASCO/GGR (07/07/2022)</t>
  </si>
  <si>
    <t>CONSORCIO CONSTITUCION PROYECTA, CONSTRUYE, SUPERVISA OBRAS CIVILES Y MINERAS RUC: 20489537274 ARQUITECTOS E INGENIEROS R&amp;W SOCIEDAD ANONIMA CERRADA  RUC: 20604441103</t>
  </si>
  <si>
    <t>25. MEJORAMIENTO VIAL CON PISTAS Y VEREDAS DEL CENTRO POBLADO DE QUIPARACRA DISTRITO DE HUACHON, PROVINCIA DE PASCO - PASCO</t>
  </si>
  <si>
    <t>A.S. N° 017-2020 - GRP/OBRAS (1RA CONVOCATORIA)</t>
  </si>
  <si>
    <t>N° 017-2020</t>
  </si>
  <si>
    <t>CONTRATO N°0009-2021-G.R.PASCO/GGR.  (12 DE FEBRERO DEL 2021)</t>
  </si>
  <si>
    <t>CONSORCIO QUIPA RUC N° 20489734185 CONCRETTA S.A.C RUC Nº  20511631760 RAMDA CONSTRUCTORA S.A.C  RUC Nº 20601736048 EMPRESA CONSRTRUCTORA Y SERVICIOS MÚLTIPLES M&amp;E AIBA - PERÚ SOCIEDAD ANÓNIMA CERRADA RUC Nº 20489734185</t>
  </si>
  <si>
    <r>
      <t xml:space="preserve">22. MEJORAMIENTO DE LOS SERVICIOS DE </t>
    </r>
    <r>
      <rPr>
        <b/>
        <u/>
        <sz val="8"/>
        <color theme="1" tint="4.9989318521683403E-2"/>
        <rFont val="Arial Narrow"/>
        <family val="2"/>
      </rPr>
      <t>TRANSITABILIDAD EN LAS VÍAS URBANAS DEL CENTRO POBLADO DE ACOBAMBA-SECTOR 1</t>
    </r>
    <r>
      <rPr>
        <sz val="8"/>
        <color theme="1" tint="4.9989318521683403E-2"/>
        <rFont val="Arial Narrow"/>
        <family val="2"/>
      </rPr>
      <t>, DISTRITO DE HUARIACA - PASCO - PASCO</t>
    </r>
  </si>
  <si>
    <t>456_  GOBIERNO REGIONAL DE PASCO</t>
  </si>
  <si>
    <t>456. GOBIERNO REGIONAL DEL DEPARTAMENTO DE PASCO</t>
  </si>
  <si>
    <t>001. SEDE PASCO</t>
  </si>
  <si>
    <t>002. PASCO - SELVA CENTRAL</t>
  </si>
  <si>
    <t>003. SUB REGION DANIEL ALCIDES CARRION</t>
  </si>
  <si>
    <t>100. AGRICULTURA PASCO</t>
  </si>
  <si>
    <t>200. TRANSPORTES PASCO</t>
  </si>
  <si>
    <t>300. EDUCACION PASCO</t>
  </si>
  <si>
    <t>301. EDUCACION OXAPAMPA</t>
  </si>
  <si>
    <t>302. EDUCACION DANIEL A. CARRION</t>
  </si>
  <si>
    <t>303. UGEL PASCO</t>
  </si>
  <si>
    <t>304. EDUCACIÓN PUERTO BERMÚDEZ</t>
  </si>
  <si>
    <t>400. SALUD PASCO</t>
  </si>
  <si>
    <t>401. SALUD HOSPITAL DANIEL A. CARRION</t>
  </si>
  <si>
    <t>402. SALUD UTES OXAPAMPA</t>
  </si>
  <si>
    <t>NA</t>
  </si>
  <si>
    <t xml:space="preserve">NA </t>
  </si>
  <si>
    <t>18 saneamiento</t>
  </si>
  <si>
    <t>N</t>
  </si>
  <si>
    <t>0001. PROGRAMA ARTICULADO NUTRICIONAL</t>
  </si>
  <si>
    <t>0002. SALUD MATERNO NEONATAL</t>
  </si>
  <si>
    <t>0016. TBC-VIH/SIDA</t>
  </si>
  <si>
    <t>0017. ENFERMEDADES METAXENICAS Y ZOONOSIS</t>
  </si>
  <si>
    <t>0018. ENFERMEDADES NO TRANSMISIBLES</t>
  </si>
  <si>
    <t>0024. PREVENCION Y CONTROL DEL CANCER</t>
  </si>
  <si>
    <t>0041. MEJORA DE LA INOCUIDAD AGROALIMENTARIA</t>
  </si>
  <si>
    <t>0042. APROVECHAMIENTO DE LOS RECURSOS HIDRICOS PARA USO AGRARIO</t>
  </si>
  <si>
    <t>0046. ACCESO Y USO DE LA ELECTRIFICACION RURAL</t>
  </si>
  <si>
    <t>0047. ACCESO Y USO ADECUADO DE LOS SERVICIOS PUBLICOS DE TELECOMUNICACIONES E INFORMACION ASOCIADOS</t>
  </si>
  <si>
    <t>0082. PROGRAMA NACIONAL DE SANEAMIENTO URBANO</t>
  </si>
  <si>
    <t>0083. PROGRAMA NACIONAL DE SANEAMIENTO RURAL</t>
  </si>
  <si>
    <t>0089. REDUCCION DE LA DEGRADACION DE LOS SUELOS AGRARIOS</t>
  </si>
  <si>
    <t>0103. FORTALECIMIENTO DE LAS CONDICIONES LABORALES</t>
  </si>
  <si>
    <t>0104. REDUCCION DE LA MORTALIDAD POR EMERGENCIAS Y URGENCIAS MEDICAS</t>
  </si>
  <si>
    <t>0117. ATENCION OPORTUNA DE NIÑAS, NIÑOS Y ADOLESCENTES EN PRESUNTO ESTADO DE ABANDONO</t>
  </si>
  <si>
    <t>0121. MEJORA DE LA ARTICULACION DE PEQUEÑOS PRODUCTORES AL MERCADO</t>
  </si>
  <si>
    <t>0126. FORMALIZACION MINERA DE LA PEQUEÑA MINERIA Y MINERIA ARTESANAL</t>
  </si>
  <si>
    <t>0129. PREVENCION Y MANEJO DE CONDICIONES SECUNDARIAS DE SALUD EN PERSONAS CON DISCAPACIDAD</t>
  </si>
  <si>
    <t>0130. COMPETITIVIDAD Y APROVECHAMIENTO SOSTENIBLE DE LOS RECURSOS FORESTALES Y DE LA FAUNA SILVESTRE</t>
  </si>
  <si>
    <t>0131. CONTROL Y PREVENCION EN SALUD MENTAL</t>
  </si>
  <si>
    <t>0138. REDUCCION DEL COSTO, TIEMPO E INSEGURIDAD EN EL SISTEMA DE TRANSPORTE</t>
  </si>
  <si>
    <t>1001. PRODUCTOS ESPECIFICOS PARA DESARROLLO INFANTIL TEMPRANO</t>
  </si>
  <si>
    <t>SERVICIOS DE SEGURIDAD Y VIGILANCIA Y LIMPIEZA</t>
  </si>
  <si>
    <t>ADQUISICION DE COMPUTADORA, IMPRESORA MULTIFUNCIONAL, KITS DE MULTIMEDIA Y COCINA INDUSTRIAL; ADEMÁS DE OTROS ACTIVOS EN EL(LA) IE ALEGRIA DE DIOS - HUAYLLAY DISTRITO DE HUAYLLAY, PROVINCIA PASCO, DEPARTAMENTO PASCO</t>
  </si>
  <si>
    <t>COMPRA DIRECTA Y PROCESO DE SELECCIÓN</t>
  </si>
  <si>
    <t>ADQUISICION DE COMPUTADORA, IMPRESORA MULTIFUNCIONAL, KITS DE MULTIMEDIA Y COCINA INDUSTRIAL; ADEMÁS DE OTROS ACTIVOS EN EL(LA) IE MARIA PARADO DE BELLIDO - YANACANCHA DISTRITO DE YANACANCHA, PROVINCIA PASCO, DEPARTAMENTO PASCO</t>
  </si>
  <si>
    <t>ADQUISICION DE COMPUTADORA, IMPRESORA MULTIFUNCIONAL, KITS DE MULTIMEDIA Y COCINA INDUSTRIAL; ADEMÁS DE OTROS ACTIVOS EN EL(LA) IE DANIEL ALCIDES CARRION - HUARIACA DISTRITO DE HUARIACA, PROVINCIA PASCO, DEPARTAMENTO PASCO</t>
  </si>
  <si>
    <t>ADQUISICION DE KITS DE MULTIMEDIA, MOBILIARIO Y EQUIPO; EN EL(LA) IE PRITE SANTA MARIA - CHAUPIMARCA DISTRITO DE CHAUPIMARCA, PROVINCIA PASCO, DEPARTAMENTO PASCO</t>
  </si>
  <si>
    <t xml:space="preserve"> ADQUISICION DE COMPUTADORA, IMPRESORA MULTIFUNCIONAL, KITS DE MULTIMEDIA Y COCINA INDUSTRIAL; ADEMÁS DE OTROS ACTIVOS EN EL(LA) IE SANTA ROSA DE LIMA - SIMON BOLIVAR DISTRITO DE SIMON BOLIVAR, PROVINCIA PASCO, DEPARTAMENTO PASCO</t>
  </si>
  <si>
    <t xml:space="preserve"> ADQUISICION DE COMPUTADORA, IMPRESORA MULTIFUNCIONAL, KITS DE MULTIMEDIA Y COCINA INDUSTRIAL; ADEMÁS DE OTROS ACTIVOS EN EL(LA) IE CHIPIPATA - YANAHUANCA CHIPIPATA DISTRITO DE YANAHUANCA, PROVINCIA DANIEL ALCIDES CARRION, DEPARTAMENTO PASCO</t>
  </si>
  <si>
    <t>ADQUISICION DE COMPUTADORA, IMPRESORA MULTIFUNCIONAL, KITS DE MULTIMEDIA Y COCINA INDUSTRIAL; ADEMÁS DE OTROS ACTIVOS EN EL(LA) IE EL INVENCIBLE GARABOMBO - YANAHUANCA EN LA LOCALIDAD CHINCHE, DISTRITO DE YANAHUANCA, PROVINCIA DANIEL ALCIDES CARRION, DEPARTAMENTO PASCO</t>
  </si>
  <si>
    <t xml:space="preserve"> ADQUISICION DE COMPUTADORA, IMPRESORA MULTIFUNCIONAL, KITS DE MULTIMEDIA Y COCINA INDUSTRIAL; ADEMÁS DE OTROS ACTIVOS EN EL(LA) IE ESPECIAL TAPUC - TAPUC DISTRITO DE TAPUC, PROVINCIA DANIEL ALCIDES CARRION, DEPARTAMENTO PASCO</t>
  </si>
  <si>
    <t>ADQUISICION DE COMPUTADORA, IMPRESORA MULTIFUNCIONAL, KITS DE MULTIMEDIA Y COCINA INDUSTRIAL; ADEMÁS DE OTROS ACTIVOS EN EL(LA) IE ESPECIAL YANAHUANCA - YANAHUANCA EN LA LOCALIDAD YANAHUANCA, DISTRITO DE YANAHUANCA, PROVINCIA DANIEL ALCIDES CARRION, DEPARTAMENTO PASCO</t>
  </si>
  <si>
    <t xml:space="preserve"> ADQUISICION DE COMPUTADORA, IMPRESORA MULTIFUNCIONAL, KITS DE MULTIMEDIA Y COCINA INDUSTRIAL; ADEMÁS DE OTROS ACTIVOS EN EL(LA) IE NIÑO JESUS - SAN PEDRO DE PILLAO DISTRITO DE SAN PEDRO DE PILLAO, PROVINCIA DANIEL ALCIDES CARRION, DEPARTAMENTO PASCO</t>
  </si>
  <si>
    <t xml:space="preserve"> ADQUISICION DE COMPUTADORA, IMPRESORA MULTIFUNCIONAL, KITS DE MULTIMEDIA Y COCINA INDUSTRIAL; ADEMÁS DE OTROS ACTIVOS EN EL(LA) IE SAN SANTIAGO - SANTA ANA DE TUSI DISTRITO DE SANTA ANA DE TUSI, PROVINCIA DANIEL ALCIDES CARRION, DEPARTAMENTO PASCO</t>
  </si>
  <si>
    <t>ADQUISICION DE COMPUTADORA, IMPRESORA MULTIFUNCIONAL, KITS DE MULTIMEDIA Y COCINA INDUSTRIAL; ADEMÁS DE OTROS ACTIVOS EN EL(LA) IE LA INMACULADA - PUERTO BERMUDEZ DISTRITO DE PUERTO BERMUDEZ, PROVINCIA OXAPAMPA, DEPARTAMENTO PASCO</t>
  </si>
  <si>
    <t xml:space="preserve"> ADQUISICION DE COMPUTADORA, IMPRESORA MULTIFUNCIONAL, KITS DE MULTIMEDIA Y COCINA INDUSTRIAL; ADEMÁS DE OTROS ACTIVOS EN EL(LA) IE MAESTRA CAROLINA EGG JOHANN-POZUZO - POZUZO DISTRITO DE POZUZO, PROVINCIA OXAPAMPA, DEPARTAMENTO PASCO</t>
  </si>
  <si>
    <t>ADQUISICION DE KITS DE MULTIMEDIA, MOBILIARIO Y EQUIPO; EN EL(LA) IE PRITE OXAPAMPA - OXAPAMPA DISTRITO DE OXAPAMPA, PROVINCIA OXAPAMPA, DEPARTAMENTO PASCO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</si>
</sst>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S/&quot;\ #,##0.00;[Red]\-&quot;S/&quot;\ #,##0.00"/>
    <numFmt numFmtId="44" formatCode="_-&quot;S/&quot;\ * #,##0.00_-;\-&quot;S/&quot;\ * #,##0.00_-;_-&quot;S/&quot;\ * &quot;-&quot;??_-;_-@_-"/>
    <numFmt numFmtId="43" formatCode="_-* #,##0.00_-;\-* #,##0.00_-;_-* &quot;-&quot;??_-;_-@_-"/>
    <numFmt numFmtId="164" formatCode="_-&quot;S/&quot;* #,##0.00_-;\-&quot;S/&quot;* #,##0.00_-;_-&quot;S/&quot;* &quot;-&quot;??_-;_-@_-"/>
    <numFmt numFmtId="165" formatCode="[$-280A]d&quot; de &quot;mmmm&quot; de &quot;yyyy;@"/>
    <numFmt numFmtId="166" formatCode="_-[$S/-280A]\ * #,##0.00_-;\-[$S/-280A]\ * #,##0.00_-;_-[$S/-280A]\ * &quot;-&quot;??_-;_-@_-"/>
    <numFmt numFmtId="167" formatCode="dd\-mm\-yy;@"/>
    <numFmt numFmtId="168" formatCode="&quot;S/&quot;.###########00"/>
    <numFmt numFmtId="169" formatCode="&quot;S/&quot;#,##0.00"/>
    <numFmt numFmtId="170" formatCode="&quot;S/&quot;\ #,##0.00"/>
    <numFmt numFmtId="171" formatCode="00000000"/>
    <numFmt numFmtId="172" formatCode="_-* #,##0.00\ _€_-;\-* #,##0.00\ _€_-;_-* &quot;-&quot;??\ _€_-;_-@_-"/>
    <numFmt numFmtId="173" formatCode="_ * #,##0.00_ ;_ * \-#,##0.00_ ;_ * &quot;-&quot;??_ ;_ @_ "/>
    <numFmt numFmtId="174" formatCode="#,##0;\-#,##0;&quot;&quot;"/>
    <numFmt numFmtId="175" formatCode="0.0%"/>
    <numFmt numFmtId="176" formatCode="#,##0.00;\-#,##0.00;&quot;&quot;"/>
    <numFmt numFmtId="177" formatCode="&quot;S/.&quot;#,##0.00"/>
    <numFmt numFmtId="178" formatCode="000000"/>
    <numFmt numFmtId="179" formatCode="00000000000"/>
    <numFmt numFmtId="180" formatCode="#0.00"/>
    <numFmt numFmtId="181" formatCode="0.0"/>
  </numFmts>
  <fonts count="64" x14ac:knownFonts="1">
    <font>
      <sz val="11"/>
      <color theme="1"/>
      <name val="Calibri"/>
      <family val="2"/>
      <scheme val="minor"/>
    </font>
    <font>
      <sz val="10"/>
      <name val="Arial"/>
      <family val="2"/>
    </font>
    <font>
      <sz val="8"/>
      <name val="Arial"/>
      <family val="2"/>
    </font>
    <font>
      <sz val="10"/>
      <name val="Arial Narrow"/>
      <family val="2"/>
    </font>
    <font>
      <sz val="8"/>
      <color indexed="81"/>
      <name val="Tahoma"/>
      <family val="2"/>
    </font>
    <font>
      <sz val="8"/>
      <name val="Calibri"/>
      <family val="2"/>
      <scheme val="minor"/>
    </font>
    <font>
      <b/>
      <sz val="8"/>
      <name val="Calibri"/>
      <family val="2"/>
      <scheme val="minor"/>
    </font>
    <font>
      <sz val="10"/>
      <name val="Courier"/>
      <family val="3"/>
    </font>
    <font>
      <b/>
      <sz val="9"/>
      <name val="Arial"/>
      <family val="2"/>
    </font>
    <font>
      <b/>
      <sz val="10"/>
      <name val="Arial"/>
      <family val="2"/>
    </font>
    <font>
      <b/>
      <sz val="12"/>
      <name val="Arial"/>
      <family val="2"/>
    </font>
    <font>
      <sz val="9"/>
      <name val="Arial"/>
      <family val="2"/>
    </font>
    <font>
      <sz val="9"/>
      <color rgb="FFFF0000"/>
      <name val="Arial"/>
      <family val="2"/>
    </font>
    <font>
      <sz val="12"/>
      <name val="Arial"/>
      <family val="2"/>
    </font>
    <font>
      <sz val="11"/>
      <color theme="1"/>
      <name val="Calibri"/>
      <family val="2"/>
      <scheme val="minor"/>
    </font>
    <font>
      <u/>
      <sz val="11"/>
      <color theme="10"/>
      <name val="Calibri"/>
      <family val="2"/>
      <scheme val="minor"/>
    </font>
    <font>
      <b/>
      <sz val="10"/>
      <name val="Arial Narrow"/>
      <family val="2"/>
    </font>
    <font>
      <b/>
      <sz val="9"/>
      <name val="Arial Narrow"/>
      <family val="2"/>
    </font>
    <font>
      <sz val="9"/>
      <name val="Arial Narrow"/>
      <family val="2"/>
    </font>
    <font>
      <sz val="10"/>
      <color indexed="8"/>
      <name val="Arial Narrow"/>
      <family val="2"/>
    </font>
    <font>
      <sz val="11"/>
      <color indexed="8"/>
      <name val="Calibri"/>
      <family val="2"/>
    </font>
    <font>
      <b/>
      <sz val="10"/>
      <color theme="0"/>
      <name val="Arial Narrow"/>
      <family val="2"/>
    </font>
    <font>
      <b/>
      <sz val="9"/>
      <color theme="0"/>
      <name val="Arial Narrow"/>
      <family val="2"/>
    </font>
    <font>
      <sz val="9"/>
      <color theme="1"/>
      <name val="Arial Narrow"/>
      <family val="2"/>
    </font>
    <font>
      <b/>
      <sz val="12"/>
      <color theme="0"/>
      <name val="Arial Narrow"/>
      <family val="2"/>
    </font>
    <font>
      <sz val="12"/>
      <name val="Arial Narrow"/>
      <family val="2"/>
    </font>
    <font>
      <sz val="12"/>
      <color theme="1"/>
      <name val="Arial Narrow"/>
      <family val="2"/>
    </font>
    <font>
      <b/>
      <sz val="10"/>
      <color indexed="9"/>
      <name val="Arial Narrow"/>
      <family val="2"/>
    </font>
    <font>
      <sz val="10"/>
      <color theme="1"/>
      <name val="Arial Narrow"/>
      <family val="2"/>
    </font>
    <font>
      <sz val="10"/>
      <color theme="0"/>
      <name val="Arial Narrow"/>
      <family val="2"/>
    </font>
    <font>
      <sz val="10"/>
      <color indexed="9"/>
      <name val="Arial Narrow"/>
      <family val="2"/>
    </font>
    <font>
      <sz val="9"/>
      <color theme="0"/>
      <name val="Arial Narrow"/>
      <family val="2"/>
    </font>
    <font>
      <sz val="9"/>
      <color indexed="63"/>
      <name val="Arial Narrow"/>
      <family val="2"/>
    </font>
    <font>
      <b/>
      <sz val="10"/>
      <color rgb="FFFF0000"/>
      <name val="Arial Narrow"/>
      <family val="2"/>
    </font>
    <font>
      <sz val="10"/>
      <color rgb="FF000000"/>
      <name val="Arial Narrow"/>
      <family val="2"/>
    </font>
    <font>
      <sz val="8"/>
      <name val="Arial Narrow"/>
      <family val="2"/>
    </font>
    <font>
      <sz val="8"/>
      <color theme="0"/>
      <name val="Arial Narrow"/>
      <family val="2"/>
    </font>
    <font>
      <sz val="10"/>
      <color indexed="63"/>
      <name val="Arial Narrow"/>
      <family val="2"/>
    </font>
    <font>
      <sz val="8"/>
      <color theme="1"/>
      <name val="Arial Narrow"/>
      <family val="2"/>
    </font>
    <font>
      <sz val="7"/>
      <name val="Arial Narrow"/>
      <family val="2"/>
    </font>
    <font>
      <sz val="6"/>
      <name val="Arial Narrow"/>
      <family val="2"/>
    </font>
    <font>
      <sz val="9"/>
      <color rgb="FF000000"/>
      <name val="Arial Narrow"/>
      <family val="2"/>
    </font>
    <font>
      <sz val="8"/>
      <color indexed="8"/>
      <name val="Arial Narrow"/>
      <family val="2"/>
    </font>
    <font>
      <sz val="8"/>
      <color indexed="8"/>
      <name val="Arial"/>
      <family val="2"/>
    </font>
    <font>
      <sz val="5"/>
      <name val="Arial Narrow"/>
      <family val="2"/>
    </font>
    <font>
      <sz val="9"/>
      <color rgb="FFC00000"/>
      <name val="Arial Narrow"/>
      <family val="2"/>
    </font>
    <font>
      <sz val="9"/>
      <color rgb="FF333333"/>
      <name val="Arial Narrow"/>
      <family val="2"/>
    </font>
    <font>
      <sz val="11"/>
      <color indexed="8"/>
      <name val="Calibri"/>
      <family val="2"/>
      <scheme val="minor"/>
    </font>
    <font>
      <sz val="9"/>
      <color indexed="8"/>
      <name val="Arial Narrow"/>
      <family val="2"/>
    </font>
    <font>
      <sz val="8"/>
      <color rgb="FF000000"/>
      <name val="Arial Narrow"/>
      <family val="2"/>
    </font>
    <font>
      <sz val="8"/>
      <color rgb="FFFF0000"/>
      <name val="Arial Narrow"/>
      <family val="2"/>
    </font>
    <font>
      <b/>
      <sz val="8"/>
      <name val="Arial Narrow"/>
      <family val="2"/>
    </font>
    <font>
      <b/>
      <u/>
      <sz val="8"/>
      <color theme="1" tint="4.9989318521683403E-2"/>
      <name val="Arial Narrow"/>
      <family val="2"/>
    </font>
    <font>
      <sz val="8"/>
      <color theme="1" tint="4.9989318521683403E-2"/>
      <name val="Arial Narrow"/>
      <family val="2"/>
    </font>
    <font>
      <b/>
      <sz val="14"/>
      <color theme="0"/>
      <name val="Arial"/>
      <family val="2"/>
    </font>
    <font>
      <b/>
      <sz val="10"/>
      <color theme="0"/>
      <name val="Arial"/>
      <family val="2"/>
    </font>
    <font>
      <b/>
      <sz val="8"/>
      <color theme="0"/>
      <name val="Arial"/>
      <family val="2"/>
    </font>
    <font>
      <b/>
      <sz val="8"/>
      <name val="Arial"/>
      <family val="2"/>
    </font>
    <font>
      <b/>
      <sz val="9"/>
      <color theme="0"/>
      <name val="Arial"/>
      <family val="2"/>
    </font>
    <font>
      <sz val="11"/>
      <color theme="1"/>
      <name val="Arial Narrow"/>
      <family val="2"/>
    </font>
    <font>
      <sz val="11"/>
      <name val="Arial Narrow"/>
      <family val="2"/>
    </font>
    <font>
      <sz val="14"/>
      <color theme="0"/>
      <name val="Arial Narrow"/>
      <family val="2"/>
    </font>
    <font>
      <sz val="12"/>
      <color theme="0"/>
      <name val="Arial Narrow"/>
      <family val="2"/>
    </font>
    <font>
      <sz val="18"/>
      <color theme="0"/>
      <name val="Arial Narrow"/>
      <family val="2"/>
    </font>
  </fonts>
  <fills count="1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0"/>
        <bgColor indexed="64"/>
      </patternFill>
    </fill>
    <fill>
      <patternFill patternType="solid">
        <fgColor theme="4"/>
        <bgColor indexed="64"/>
      </patternFill>
    </fill>
    <fill>
      <patternFill patternType="solid">
        <fgColor theme="4" tint="-0.249977111117893"/>
        <bgColor indexed="64"/>
      </patternFill>
    </fill>
    <fill>
      <patternFill patternType="solid">
        <fgColor indexed="22"/>
        <bgColor indexed="64"/>
      </patternFill>
    </fill>
    <fill>
      <patternFill patternType="solid">
        <fgColor rgb="FF003366"/>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s>
  <borders count="8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indexed="64"/>
      </bottom>
      <diagonal/>
    </border>
    <border>
      <left/>
      <right/>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808080"/>
      </bottom>
      <diagonal/>
    </border>
    <border>
      <left style="medium">
        <color rgb="FFABABAB"/>
      </left>
      <right/>
      <top style="medium">
        <color rgb="FFABABAB"/>
      </top>
      <bottom style="medium">
        <color rgb="FFABABAB"/>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ABABAB"/>
      </left>
      <right style="thin">
        <color rgb="FFABABAB"/>
      </right>
      <top style="thin">
        <color rgb="FFABABAB"/>
      </top>
      <bottom/>
      <diagonal/>
    </border>
    <border>
      <left style="thin">
        <color rgb="FFABABAB"/>
      </left>
      <right style="thin">
        <color rgb="FFABABAB"/>
      </right>
      <top/>
      <bottom/>
      <diagonal/>
    </border>
  </borders>
  <cellStyleXfs count="13">
    <xf numFmtId="0" fontId="0" fillId="0" borderId="0"/>
    <xf numFmtId="0" fontId="3" fillId="0" borderId="0"/>
    <xf numFmtId="49" fontId="7" fillId="0" borderId="0"/>
    <xf numFmtId="0" fontId="3" fillId="0" borderId="0"/>
    <xf numFmtId="0" fontId="1" fillId="0" borderId="0"/>
    <xf numFmtId="44"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5"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43" fontId="14" fillId="0" borderId="0" applyFont="0" applyFill="0" applyBorder="0" applyAlignment="0" applyProtection="0"/>
    <xf numFmtId="0" fontId="47" fillId="0" borderId="0"/>
  </cellStyleXfs>
  <cellXfs count="1082">
    <xf numFmtId="0" fontId="0" fillId="0" borderId="0" xfId="0"/>
    <xf numFmtId="0" fontId="1" fillId="0" borderId="0" xfId="0" applyFont="1"/>
    <xf numFmtId="0" fontId="2" fillId="0" borderId="0" xfId="0" applyFont="1" applyAlignment="1">
      <alignment horizontal="left"/>
    </xf>
    <xf numFmtId="0" fontId="2" fillId="0" borderId="0" xfId="0" applyFont="1" applyAlignment="1">
      <alignment horizontal="center" vertical="center" wrapText="1"/>
    </xf>
    <xf numFmtId="0" fontId="2" fillId="0" borderId="0" xfId="0" applyFont="1" applyAlignment="1">
      <alignment horizontal="justify" vertical="center" wrapText="1"/>
    </xf>
    <xf numFmtId="0" fontId="2" fillId="0" borderId="0" xfId="0" applyFont="1"/>
    <xf numFmtId="0" fontId="5" fillId="0" borderId="0" xfId="0" applyFont="1"/>
    <xf numFmtId="0" fontId="6" fillId="0" borderId="0" xfId="1" applyFont="1" applyAlignment="1">
      <alignment vertical="center"/>
    </xf>
    <xf numFmtId="0" fontId="2" fillId="0" borderId="25"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vertical="center"/>
    </xf>
    <xf numFmtId="0" fontId="6" fillId="0" borderId="0" xfId="0" applyFont="1" applyAlignment="1">
      <alignment horizontal="center" vertical="center" wrapText="1"/>
    </xf>
    <xf numFmtId="0" fontId="11" fillId="0" borderId="0" xfId="0" applyFont="1"/>
    <xf numFmtId="0" fontId="8" fillId="0" borderId="0" xfId="1" applyFont="1" applyAlignment="1">
      <alignment vertical="center"/>
    </xf>
    <xf numFmtId="0" fontId="12" fillId="0" borderId="0" xfId="0" applyFont="1" applyAlignment="1">
      <alignment wrapText="1"/>
    </xf>
    <xf numFmtId="0" fontId="8" fillId="0" borderId="0" xfId="0" applyFont="1"/>
    <xf numFmtId="0" fontId="10" fillId="0" borderId="0" xfId="4" applyFont="1"/>
    <xf numFmtId="0" fontId="10" fillId="0" borderId="0" xfId="1" applyFont="1" applyAlignment="1">
      <alignment vertical="center"/>
    </xf>
    <xf numFmtId="0" fontId="13" fillId="0" borderId="0" xfId="4" applyFont="1"/>
    <xf numFmtId="0" fontId="11" fillId="0" borderId="0" xfId="4" applyFont="1"/>
    <xf numFmtId="0" fontId="8" fillId="0" borderId="0" xfId="4" applyFont="1" applyAlignment="1">
      <alignment horizontal="center"/>
    </xf>
    <xf numFmtId="165" fontId="11" fillId="0" borderId="0" xfId="0" applyNumberFormat="1" applyFont="1"/>
    <xf numFmtId="0" fontId="11" fillId="0" borderId="0" xfId="0" applyFont="1" applyAlignment="1">
      <alignment horizontal="center" wrapText="1"/>
    </xf>
    <xf numFmtId="0" fontId="8" fillId="0" borderId="0" xfId="0" applyFont="1" applyAlignment="1">
      <alignment horizontal="center" textRotation="90" wrapText="1"/>
    </xf>
    <xf numFmtId="0" fontId="11" fillId="0" borderId="26" xfId="0" applyFont="1" applyBorder="1"/>
    <xf numFmtId="0" fontId="11" fillId="0" borderId="25" xfId="0" applyFont="1" applyBorder="1"/>
    <xf numFmtId="44" fontId="11" fillId="0" borderId="0" xfId="5" applyFont="1"/>
    <xf numFmtId="0" fontId="3" fillId="0" borderId="6" xfId="0" applyFont="1" applyBorder="1" applyAlignment="1">
      <alignment wrapText="1"/>
    </xf>
    <xf numFmtId="0" fontId="3" fillId="0" borderId="6" xfId="0" applyFont="1" applyBorder="1"/>
    <xf numFmtId="0" fontId="16" fillId="0" borderId="6" xfId="0" applyFont="1" applyBorder="1" applyAlignment="1">
      <alignment wrapText="1"/>
    </xf>
    <xf numFmtId="0" fontId="16" fillId="0" borderId="6" xfId="1" applyFont="1" applyBorder="1" applyAlignment="1">
      <alignment vertical="center"/>
    </xf>
    <xf numFmtId="14" fontId="17" fillId="0" borderId="6" xfId="1" applyNumberFormat="1" applyFont="1" applyBorder="1" applyAlignment="1">
      <alignment horizontal="center" vertical="center"/>
    </xf>
    <xf numFmtId="0" fontId="17" fillId="0" borderId="6" xfId="1" applyFont="1" applyBorder="1" applyAlignment="1">
      <alignment vertical="center"/>
    </xf>
    <xf numFmtId="0" fontId="17" fillId="0" borderId="6" xfId="1" applyFont="1" applyBorder="1" applyAlignment="1">
      <alignment horizontal="left" vertical="center" wrapText="1"/>
    </xf>
    <xf numFmtId="0" fontId="17" fillId="0" borderId="6" xfId="1" applyFont="1" applyBorder="1" applyAlignment="1">
      <alignment horizontal="center" vertical="center"/>
    </xf>
    <xf numFmtId="14" fontId="18" fillId="0" borderId="6" xfId="0" applyNumberFormat="1" applyFont="1" applyBorder="1" applyAlignment="1">
      <alignment horizontal="center"/>
    </xf>
    <xf numFmtId="0" fontId="3" fillId="0" borderId="6" xfId="4" applyFont="1" applyBorder="1"/>
    <xf numFmtId="0" fontId="18" fillId="0" borderId="6" xfId="0" applyFont="1" applyBorder="1" applyAlignment="1">
      <alignment horizontal="center"/>
    </xf>
    <xf numFmtId="0" fontId="19" fillId="0" borderId="6" xfId="0" applyFont="1" applyBorder="1" applyAlignment="1">
      <alignment vertical="top"/>
    </xf>
    <xf numFmtId="174" fontId="19" fillId="0" borderId="6" xfId="0" applyNumberFormat="1" applyFont="1" applyBorder="1" applyAlignment="1">
      <alignment vertical="top"/>
    </xf>
    <xf numFmtId="0" fontId="23" fillId="0" borderId="6" xfId="0" applyFont="1" applyBorder="1" applyAlignment="1">
      <alignment wrapText="1"/>
    </xf>
    <xf numFmtId="0" fontId="24" fillId="4" borderId="26"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6" fillId="0" borderId="6" xfId="0" applyFont="1" applyBorder="1" applyAlignment="1">
      <alignment vertical="center" wrapText="1"/>
    </xf>
    <xf numFmtId="0" fontId="25" fillId="0" borderId="6" xfId="0" applyFont="1" applyBorder="1" applyAlignment="1">
      <alignment horizontal="center" vertical="center" wrapText="1"/>
    </xf>
    <xf numFmtId="10" fontId="26" fillId="0" borderId="6" xfId="7" applyNumberFormat="1" applyFont="1" applyBorder="1" applyAlignment="1">
      <alignment horizontal="center" vertical="center"/>
    </xf>
    <xf numFmtId="9" fontId="26" fillId="0" borderId="6" xfId="7" applyFont="1" applyBorder="1" applyAlignment="1">
      <alignment horizontal="center" vertical="center"/>
    </xf>
    <xf numFmtId="49" fontId="26" fillId="0" borderId="6" xfId="0" applyNumberFormat="1" applyFont="1" applyBorder="1" applyAlignment="1">
      <alignment horizontal="center" vertical="center"/>
    </xf>
    <xf numFmtId="10" fontId="25" fillId="0" borderId="6" xfId="0" applyNumberFormat="1" applyFont="1" applyBorder="1" applyAlignment="1">
      <alignment horizontal="center" vertical="center" wrapText="1"/>
    </xf>
    <xf numFmtId="9" fontId="25" fillId="0" borderId="6" xfId="7" applyFont="1" applyBorder="1" applyAlignment="1">
      <alignment horizontal="center" vertical="center" wrapText="1"/>
    </xf>
    <xf numFmtId="9" fontId="25" fillId="0" borderId="6" xfId="0" applyNumberFormat="1" applyFont="1" applyBorder="1" applyAlignment="1">
      <alignment horizontal="center" vertical="center" wrapText="1"/>
    </xf>
    <xf numFmtId="0" fontId="26" fillId="0" borderId="6" xfId="0" applyFont="1" applyBorder="1" applyAlignment="1">
      <alignment horizontal="left" vertical="center" wrapText="1"/>
    </xf>
    <xf numFmtId="10" fontId="26" fillId="2" borderId="6" xfId="7" applyNumberFormat="1" applyFont="1" applyFill="1" applyBorder="1" applyAlignment="1">
      <alignment horizontal="center" vertical="center"/>
    </xf>
    <xf numFmtId="9" fontId="26" fillId="2" borderId="6" xfId="7" applyFont="1" applyFill="1" applyBorder="1" applyAlignment="1">
      <alignment horizontal="center" vertical="center"/>
    </xf>
    <xf numFmtId="49" fontId="26" fillId="2" borderId="6" xfId="0" applyNumberFormat="1" applyFont="1" applyFill="1" applyBorder="1" applyAlignment="1">
      <alignment horizontal="center" vertical="center"/>
    </xf>
    <xf numFmtId="0" fontId="26" fillId="0" borderId="6" xfId="0" applyFont="1" applyBorder="1" applyAlignment="1">
      <alignment wrapText="1"/>
    </xf>
    <xf numFmtId="0" fontId="25" fillId="0" borderId="6" xfId="0" applyFont="1" applyBorder="1" applyAlignment="1">
      <alignment horizontal="justify" vertical="center" wrapText="1"/>
    </xf>
    <xf numFmtId="0" fontId="26" fillId="0" borderId="6" xfId="0" applyFont="1" applyBorder="1" applyAlignment="1">
      <alignment horizontal="center" vertical="center"/>
    </xf>
    <xf numFmtId="49" fontId="25" fillId="0" borderId="6" xfId="0" applyNumberFormat="1" applyFont="1" applyBorder="1" applyAlignment="1">
      <alignment horizontal="center" vertical="center" wrapText="1"/>
    </xf>
    <xf numFmtId="10" fontId="26" fillId="5" borderId="6" xfId="0" applyNumberFormat="1" applyFont="1" applyFill="1" applyBorder="1" applyAlignment="1">
      <alignment horizontal="center" vertical="center"/>
    </xf>
    <xf numFmtId="0" fontId="26" fillId="5" borderId="6" xfId="0" applyFont="1" applyFill="1" applyBorder="1" applyAlignment="1">
      <alignment wrapText="1"/>
    </xf>
    <xf numFmtId="0" fontId="25" fillId="0" borderId="6" xfId="0" applyFont="1" applyBorder="1" applyAlignment="1">
      <alignment horizontal="center" vertical="center"/>
    </xf>
    <xf numFmtId="9" fontId="26" fillId="5" borderId="6" xfId="0" applyNumberFormat="1" applyFont="1" applyFill="1" applyBorder="1" applyAlignment="1">
      <alignment horizontal="center" vertical="center"/>
    </xf>
    <xf numFmtId="0" fontId="25" fillId="0" borderId="6" xfId="0" applyFont="1" applyBorder="1"/>
    <xf numFmtId="10" fontId="26" fillId="0" borderId="6" xfId="0" applyNumberFormat="1" applyFont="1" applyBorder="1" applyAlignment="1">
      <alignment horizontal="center" vertical="center"/>
    </xf>
    <xf numFmtId="9" fontId="25" fillId="0" borderId="6" xfId="0" applyNumberFormat="1" applyFont="1" applyBorder="1" applyAlignment="1">
      <alignment horizontal="center" vertical="center"/>
    </xf>
    <xf numFmtId="0" fontId="26" fillId="5" borderId="6" xfId="0" applyFont="1" applyFill="1" applyBorder="1" applyAlignment="1">
      <alignment vertical="center" wrapText="1"/>
    </xf>
    <xf numFmtId="9" fontId="26" fillId="0" borderId="6" xfId="0" applyNumberFormat="1" applyFont="1" applyBorder="1" applyAlignment="1">
      <alignment horizontal="center" vertical="center"/>
    </xf>
    <xf numFmtId="49" fontId="21" fillId="4" borderId="26" xfId="2" applyFont="1" applyFill="1" applyBorder="1" applyAlignment="1">
      <alignment horizontal="center" textRotation="90" wrapText="1"/>
    </xf>
    <xf numFmtId="4" fontId="16" fillId="0" borderId="3" xfId="2" applyNumberFormat="1" applyFont="1" applyBorder="1" applyAlignment="1">
      <alignment vertical="center"/>
    </xf>
    <xf numFmtId="49" fontId="16" fillId="0" borderId="0" xfId="2" applyFont="1" applyAlignment="1">
      <alignment horizontal="left" vertical="center"/>
    </xf>
    <xf numFmtId="0" fontId="3" fillId="0" borderId="0" xfId="0" applyFont="1"/>
    <xf numFmtId="4" fontId="3" fillId="0" borderId="4" xfId="2" applyNumberFormat="1" applyFont="1" applyBorder="1" applyAlignment="1">
      <alignment vertical="center"/>
    </xf>
    <xf numFmtId="0" fontId="27" fillId="9" borderId="70" xfId="0" applyFont="1" applyFill="1" applyBorder="1" applyAlignment="1">
      <alignment horizontal="centerContinuous" vertical="center" wrapText="1"/>
    </xf>
    <xf numFmtId="49" fontId="27" fillId="9" borderId="70" xfId="2" applyFont="1" applyFill="1" applyBorder="1" applyAlignment="1">
      <alignment horizontal="centerContinuous" vertical="center" wrapText="1"/>
    </xf>
    <xf numFmtId="49" fontId="27" fillId="9" borderId="70" xfId="2" applyFont="1" applyFill="1" applyBorder="1" applyAlignment="1">
      <alignment horizontal="centerContinuous" vertical="center"/>
    </xf>
    <xf numFmtId="49" fontId="27" fillId="9" borderId="70" xfId="2" applyFont="1" applyFill="1" applyBorder="1" applyAlignment="1">
      <alignment horizontal="center" textRotation="90" wrapText="1"/>
    </xf>
    <xf numFmtId="0" fontId="21" fillId="4" borderId="26" xfId="1" applyFont="1" applyFill="1" applyBorder="1" applyAlignment="1">
      <alignment vertical="center"/>
    </xf>
    <xf numFmtId="0" fontId="21" fillId="4" borderId="26" xfId="0" applyFont="1" applyFill="1" applyBorder="1" applyAlignment="1">
      <alignment horizontal="center" wrapText="1"/>
    </xf>
    <xf numFmtId="0" fontId="21" fillId="4" borderId="37" xfId="0" applyFont="1" applyFill="1" applyBorder="1" applyAlignment="1">
      <alignment horizontal="center" vertical="center" textRotation="90" wrapText="1"/>
    </xf>
    <xf numFmtId="3" fontId="3" fillId="0" borderId="6" xfId="0" applyNumberFormat="1" applyFont="1" applyBorder="1"/>
    <xf numFmtId="0" fontId="16" fillId="0" borderId="6" xfId="0" applyFont="1" applyBorder="1"/>
    <xf numFmtId="0" fontId="28" fillId="0" borderId="6" xfId="0" applyFont="1" applyBorder="1" applyAlignment="1">
      <alignment horizontal="center"/>
    </xf>
    <xf numFmtId="0" fontId="28" fillId="0" borderId="6" xfId="0" applyFont="1" applyBorder="1" applyAlignment="1">
      <alignment horizontal="center" wrapText="1"/>
    </xf>
    <xf numFmtId="0" fontId="3" fillId="0" borderId="6" xfId="0" applyFont="1" applyBorder="1" applyAlignment="1">
      <alignment horizontal="center"/>
    </xf>
    <xf numFmtId="49" fontId="21" fillId="4" borderId="38" xfId="2" applyFont="1" applyFill="1" applyBorder="1" applyAlignment="1">
      <alignment horizontal="left" vertical="center"/>
    </xf>
    <xf numFmtId="0" fontId="29" fillId="4" borderId="38" xfId="0" applyFont="1" applyFill="1" applyBorder="1"/>
    <xf numFmtId="3" fontId="29" fillId="4" borderId="38" xfId="0" applyNumberFormat="1" applyFont="1" applyFill="1" applyBorder="1"/>
    <xf numFmtId="9" fontId="3" fillId="0" borderId="6" xfId="0" applyNumberFormat="1" applyFont="1" applyBorder="1"/>
    <xf numFmtId="9" fontId="29" fillId="4" borderId="38" xfId="0" applyNumberFormat="1" applyFont="1" applyFill="1" applyBorder="1"/>
    <xf numFmtId="49" fontId="21" fillId="4" borderId="38" xfId="2" applyFont="1" applyFill="1" applyBorder="1" applyAlignment="1">
      <alignment horizontal="center"/>
    </xf>
    <xf numFmtId="0" fontId="29" fillId="4" borderId="38" xfId="0" applyFont="1" applyFill="1" applyBorder="1" applyAlignment="1">
      <alignment horizontal="center"/>
    </xf>
    <xf numFmtId="4" fontId="21" fillId="4" borderId="38" xfId="0" applyNumberFormat="1" applyFont="1" applyFill="1" applyBorder="1" applyAlignment="1">
      <alignment horizontal="center" vertical="center"/>
    </xf>
    <xf numFmtId="3" fontId="21" fillId="4" borderId="38" xfId="0" applyNumberFormat="1" applyFont="1" applyFill="1" applyBorder="1"/>
    <xf numFmtId="3" fontId="16" fillId="0" borderId="6" xfId="0" applyNumberFormat="1" applyFont="1" applyBorder="1" applyAlignment="1">
      <alignment vertical="center"/>
    </xf>
    <xf numFmtId="0" fontId="16" fillId="0" borderId="6" xfId="0" applyFont="1" applyBorder="1" applyAlignment="1">
      <alignment vertical="center"/>
    </xf>
    <xf numFmtId="3" fontId="3" fillId="0" borderId="6" xfId="0" applyNumberFormat="1" applyFont="1" applyBorder="1" applyAlignment="1">
      <alignment vertical="center"/>
    </xf>
    <xf numFmtId="0" fontId="27" fillId="9" borderId="70" xfId="0" applyFont="1" applyFill="1" applyBorder="1" applyAlignment="1">
      <alignment horizontal="centerContinuous" vertical="center"/>
    </xf>
    <xf numFmtId="0" fontId="27" fillId="9" borderId="70" xfId="1" applyFont="1" applyFill="1" applyBorder="1" applyAlignment="1">
      <alignment vertical="center"/>
    </xf>
    <xf numFmtId="0" fontId="27" fillId="9" borderId="70" xfId="0" applyFont="1" applyFill="1" applyBorder="1" applyAlignment="1">
      <alignment horizontal="center" wrapText="1"/>
    </xf>
    <xf numFmtId="0" fontId="27" fillId="9" borderId="77" xfId="0" applyFont="1" applyFill="1" applyBorder="1" applyAlignment="1">
      <alignment horizontal="centerContinuous" vertical="center"/>
    </xf>
    <xf numFmtId="0" fontId="27" fillId="9" borderId="77" xfId="0" applyFont="1" applyFill="1" applyBorder="1" applyAlignment="1">
      <alignment horizontal="center" vertical="center" textRotation="90" wrapText="1"/>
    </xf>
    <xf numFmtId="49" fontId="27" fillId="9" borderId="81" xfId="2" applyFont="1" applyFill="1" applyBorder="1" applyAlignment="1">
      <alignment horizontal="left" vertical="center"/>
    </xf>
    <xf numFmtId="0" fontId="30" fillId="9" borderId="81" xfId="0" applyFont="1" applyFill="1" applyBorder="1"/>
    <xf numFmtId="4" fontId="30" fillId="9" borderId="81" xfId="0" applyNumberFormat="1" applyFont="1" applyFill="1" applyBorder="1"/>
    <xf numFmtId="0" fontId="22" fillId="4" borderId="26" xfId="1" applyFont="1" applyFill="1" applyBorder="1" applyAlignment="1">
      <alignment vertical="center"/>
    </xf>
    <xf numFmtId="0" fontId="18" fillId="0" borderId="4" xfId="0" applyFont="1" applyBorder="1"/>
    <xf numFmtId="0" fontId="18" fillId="0" borderId="6" xfId="0" applyFont="1" applyBorder="1"/>
    <xf numFmtId="0" fontId="31" fillId="4" borderId="26" xfId="0" applyFont="1" applyFill="1" applyBorder="1"/>
    <xf numFmtId="0" fontId="18" fillId="0" borderId="0" xfId="0" applyFont="1"/>
    <xf numFmtId="0" fontId="3" fillId="0" borderId="24" xfId="0" applyFont="1" applyBorder="1"/>
    <xf numFmtId="0" fontId="3" fillId="0" borderId="23" xfId="0" applyFont="1" applyBorder="1"/>
    <xf numFmtId="0" fontId="3" fillId="0" borderId="4" xfId="0" applyFont="1" applyBorder="1"/>
    <xf numFmtId="49" fontId="3" fillId="0" borderId="24" xfId="0" applyNumberFormat="1" applyFont="1" applyBorder="1" applyAlignment="1">
      <alignment horizontal="left"/>
    </xf>
    <xf numFmtId="0" fontId="3" fillId="0" borderId="5" xfId="0" applyFont="1" applyBorder="1"/>
    <xf numFmtId="0" fontId="3" fillId="0" borderId="15" xfId="0" applyFont="1" applyBorder="1"/>
    <xf numFmtId="0" fontId="3" fillId="0" borderId="22" xfId="0" applyFont="1" applyBorder="1"/>
    <xf numFmtId="0" fontId="3" fillId="0" borderId="17" xfId="0" applyFont="1" applyBorder="1"/>
    <xf numFmtId="0" fontId="3" fillId="3" borderId="11" xfId="0" applyFont="1" applyFill="1" applyBorder="1" applyAlignment="1">
      <alignment horizontal="right"/>
    </xf>
    <xf numFmtId="0" fontId="3" fillId="3" borderId="7" xfId="0" applyFont="1" applyFill="1" applyBorder="1"/>
    <xf numFmtId="0" fontId="3" fillId="3" borderId="8" xfId="0" applyFont="1" applyFill="1" applyBorder="1"/>
    <xf numFmtId="0" fontId="3" fillId="3" borderId="32" xfId="0" applyFont="1" applyFill="1" applyBorder="1"/>
    <xf numFmtId="0" fontId="3" fillId="3" borderId="33" xfId="0" applyFont="1" applyFill="1" applyBorder="1"/>
    <xf numFmtId="0" fontId="3" fillId="0" borderId="9" xfId="0" applyFont="1" applyBorder="1"/>
    <xf numFmtId="0" fontId="3" fillId="0" borderId="35" xfId="0" applyFont="1" applyBorder="1" applyAlignment="1">
      <alignment horizontal="right"/>
    </xf>
    <xf numFmtId="0" fontId="3" fillId="0" borderId="10" xfId="0" applyFont="1" applyBorder="1"/>
    <xf numFmtId="0" fontId="3" fillId="0" borderId="30" xfId="0" applyFont="1" applyBorder="1"/>
    <xf numFmtId="0" fontId="3" fillId="0" borderId="2" xfId="0" applyFont="1" applyBorder="1"/>
    <xf numFmtId="0" fontId="3" fillId="0" borderId="31" xfId="0" applyFont="1" applyBorder="1"/>
    <xf numFmtId="0" fontId="3" fillId="0" borderId="1" xfId="0" applyFont="1" applyBorder="1"/>
    <xf numFmtId="0" fontId="3" fillId="0" borderId="24" xfId="0" applyFont="1" applyBorder="1" applyAlignment="1">
      <alignment horizontal="right"/>
    </xf>
    <xf numFmtId="0" fontId="3" fillId="3" borderId="23" xfId="0" applyFont="1" applyFill="1" applyBorder="1" applyAlignment="1">
      <alignment horizontal="right"/>
    </xf>
    <xf numFmtId="0" fontId="3" fillId="3" borderId="16" xfId="0" applyFont="1" applyFill="1" applyBorder="1"/>
    <xf numFmtId="0" fontId="3" fillId="3" borderId="17" xfId="0" applyFont="1" applyFill="1" applyBorder="1"/>
    <xf numFmtId="0" fontId="3" fillId="3" borderId="19" xfId="0" applyFont="1" applyFill="1" applyBorder="1"/>
    <xf numFmtId="0" fontId="3" fillId="3" borderId="34" xfId="0" applyFont="1" applyFill="1" applyBorder="1"/>
    <xf numFmtId="0" fontId="29" fillId="4" borderId="26" xfId="0" applyFont="1" applyFill="1" applyBorder="1"/>
    <xf numFmtId="0" fontId="29" fillId="4" borderId="26" xfId="0" applyFont="1" applyFill="1" applyBorder="1" applyAlignment="1">
      <alignment horizontal="center" vertical="center" wrapText="1"/>
    </xf>
    <xf numFmtId="49" fontId="21" fillId="4" borderId="37" xfId="2" applyFont="1" applyFill="1" applyBorder="1" applyAlignment="1">
      <alignment horizontal="center" textRotation="90" wrapText="1"/>
    </xf>
    <xf numFmtId="0" fontId="21" fillId="0" borderId="6" xfId="0" applyFont="1" applyBorder="1" applyAlignment="1">
      <alignment horizontal="center" vertical="center" wrapText="1"/>
    </xf>
    <xf numFmtId="49" fontId="21" fillId="0" borderId="6" xfId="2" applyFont="1" applyBorder="1" applyAlignment="1">
      <alignment horizontal="center" textRotation="90" wrapText="1"/>
    </xf>
    <xf numFmtId="10" fontId="3" fillId="3" borderId="8" xfId="0" applyNumberFormat="1" applyFont="1" applyFill="1" applyBorder="1"/>
    <xf numFmtId="3" fontId="3" fillId="0" borderId="2" xfId="0" applyNumberFormat="1" applyFont="1" applyBorder="1"/>
    <xf numFmtId="3" fontId="3" fillId="0" borderId="15" xfId="0" applyNumberFormat="1" applyFont="1" applyBorder="1"/>
    <xf numFmtId="3" fontId="3" fillId="0" borderId="17" xfId="0" applyNumberFormat="1" applyFont="1" applyBorder="1"/>
    <xf numFmtId="3" fontId="3" fillId="0" borderId="19" xfId="0" applyNumberFormat="1" applyFont="1" applyBorder="1"/>
    <xf numFmtId="3" fontId="3" fillId="0" borderId="34" xfId="0" applyNumberFormat="1" applyFont="1" applyBorder="1"/>
    <xf numFmtId="4" fontId="28" fillId="0" borderId="2" xfId="0" applyNumberFormat="1" applyFont="1" applyBorder="1"/>
    <xf numFmtId="4" fontId="3" fillId="0" borderId="60" xfId="0" applyNumberFormat="1" applyFont="1" applyBorder="1"/>
    <xf numFmtId="4" fontId="3" fillId="0" borderId="61" xfId="0" applyNumberFormat="1" applyFont="1" applyBorder="1"/>
    <xf numFmtId="4" fontId="3" fillId="0" borderId="62" xfId="0" applyNumberFormat="1" applyFont="1" applyBorder="1"/>
    <xf numFmtId="4" fontId="3" fillId="0" borderId="63" xfId="0" applyNumberFormat="1" applyFont="1" applyBorder="1"/>
    <xf numFmtId="4" fontId="3" fillId="0" borderId="2" xfId="0" applyNumberFormat="1" applyFont="1" applyBorder="1"/>
    <xf numFmtId="4" fontId="28" fillId="0" borderId="6" xfId="0" applyNumberFormat="1" applyFont="1" applyBorder="1"/>
    <xf numFmtId="4" fontId="3" fillId="0" borderId="14" xfId="0" applyNumberFormat="1" applyFont="1" applyBorder="1"/>
    <xf numFmtId="4" fontId="3" fillId="0" borderId="5" xfId="0" applyNumberFormat="1" applyFont="1" applyBorder="1"/>
    <xf numFmtId="4" fontId="3" fillId="0" borderId="6" xfId="0" applyNumberFormat="1" applyFont="1" applyBorder="1"/>
    <xf numFmtId="4" fontId="3" fillId="0" borderId="15" xfId="0" applyNumberFormat="1" applyFont="1" applyBorder="1"/>
    <xf numFmtId="0" fontId="3" fillId="3" borderId="35" xfId="0" applyFont="1" applyFill="1" applyBorder="1" applyAlignment="1">
      <alignment horizontal="right"/>
    </xf>
    <xf numFmtId="0" fontId="3" fillId="3" borderId="64" xfId="0" applyFont="1" applyFill="1" applyBorder="1"/>
    <xf numFmtId="4" fontId="3" fillId="3" borderId="7" xfId="0" applyNumberFormat="1" applyFont="1" applyFill="1" applyBorder="1"/>
    <xf numFmtId="4" fontId="3" fillId="3" borderId="33" xfId="0" applyNumberFormat="1" applyFont="1" applyFill="1" applyBorder="1"/>
    <xf numFmtId="4" fontId="3" fillId="3" borderId="65" xfId="0" applyNumberFormat="1" applyFont="1" applyFill="1" applyBorder="1"/>
    <xf numFmtId="43" fontId="3" fillId="0" borderId="2" xfId="6" applyFont="1" applyBorder="1"/>
    <xf numFmtId="43" fontId="3" fillId="0" borderId="31" xfId="6" applyFont="1" applyBorder="1"/>
    <xf numFmtId="43" fontId="3" fillId="0" borderId="30" xfId="6" applyFont="1" applyBorder="1"/>
    <xf numFmtId="43" fontId="3" fillId="0" borderId="1" xfId="6" applyFont="1" applyBorder="1"/>
    <xf numFmtId="43" fontId="3" fillId="0" borderId="6" xfId="6" applyFont="1" applyBorder="1"/>
    <xf numFmtId="43" fontId="3" fillId="0" borderId="15" xfId="6" applyFont="1" applyBorder="1"/>
    <xf numFmtId="43" fontId="3" fillId="0" borderId="5" xfId="6" applyFont="1" applyBorder="1"/>
    <xf numFmtId="43" fontId="3" fillId="0" borderId="22" xfId="6" applyFont="1" applyBorder="1"/>
    <xf numFmtId="43" fontId="3" fillId="3" borderId="8" xfId="6" applyFont="1" applyFill="1" applyBorder="1"/>
    <xf numFmtId="43" fontId="3" fillId="3" borderId="32" xfId="6" applyFont="1" applyFill="1" applyBorder="1"/>
    <xf numFmtId="43" fontId="3" fillId="3" borderId="7" xfId="6" applyFont="1" applyFill="1" applyBorder="1"/>
    <xf numFmtId="43" fontId="3" fillId="3" borderId="33" xfId="6" applyFont="1" applyFill="1" applyBorder="1"/>
    <xf numFmtId="43" fontId="3" fillId="0" borderId="32" xfId="6" applyFont="1" applyBorder="1"/>
    <xf numFmtId="0" fontId="16" fillId="0" borderId="31" xfId="0" applyFont="1" applyBorder="1"/>
    <xf numFmtId="0" fontId="16" fillId="0" borderId="2" xfId="0" applyFont="1" applyBorder="1"/>
    <xf numFmtId="0" fontId="3" fillId="8" borderId="11" xfId="0" applyFont="1" applyFill="1" applyBorder="1" applyAlignment="1">
      <alignment horizontal="right"/>
    </xf>
    <xf numFmtId="0" fontId="3" fillId="8" borderId="7" xfId="0" applyFont="1" applyFill="1" applyBorder="1"/>
    <xf numFmtId="0" fontId="3" fillId="8" borderId="8" xfId="0" applyFont="1" applyFill="1" applyBorder="1"/>
    <xf numFmtId="0" fontId="3" fillId="8" borderId="32" xfId="0" applyFont="1" applyFill="1" applyBorder="1"/>
    <xf numFmtId="0" fontId="3" fillId="8" borderId="33" xfId="0" applyFont="1" applyFill="1" applyBorder="1"/>
    <xf numFmtId="43" fontId="3" fillId="0" borderId="2" xfId="9" applyFont="1" applyBorder="1"/>
    <xf numFmtId="43" fontId="3" fillId="0" borderId="31" xfId="9" applyFont="1" applyBorder="1"/>
    <xf numFmtId="43" fontId="3" fillId="0" borderId="30" xfId="9" applyFont="1" applyBorder="1"/>
    <xf numFmtId="43" fontId="3" fillId="0" borderId="6" xfId="9" applyFont="1" applyBorder="1"/>
    <xf numFmtId="0" fontId="30" fillId="9" borderId="70" xfId="0" applyFont="1" applyFill="1" applyBorder="1" applyAlignment="1">
      <alignment horizontal="centerContinuous" vertical="center"/>
    </xf>
    <xf numFmtId="0" fontId="30" fillId="9" borderId="70" xfId="0" applyFont="1" applyFill="1" applyBorder="1"/>
    <xf numFmtId="0" fontId="30" fillId="9" borderId="70" xfId="0" applyFont="1" applyFill="1" applyBorder="1" applyAlignment="1">
      <alignment horizontal="center" vertical="center" wrapText="1"/>
    </xf>
    <xf numFmtId="0" fontId="21" fillId="4" borderId="26" xfId="1" applyFont="1" applyFill="1" applyBorder="1" applyAlignment="1">
      <alignment horizontal="left" vertical="center"/>
    </xf>
    <xf numFmtId="0" fontId="21" fillId="4" borderId="26" xfId="0" applyFont="1" applyFill="1" applyBorder="1" applyAlignment="1">
      <alignment horizontal="center" vertical="center" wrapText="1"/>
    </xf>
    <xf numFmtId="0" fontId="21" fillId="4" borderId="26" xfId="0" applyFont="1" applyFill="1" applyBorder="1" applyAlignment="1">
      <alignment horizontal="center" vertical="center"/>
    </xf>
    <xf numFmtId="0" fontId="3" fillId="0" borderId="4" xfId="0" applyFont="1" applyBorder="1" applyAlignment="1">
      <alignment wrapText="1"/>
    </xf>
    <xf numFmtId="0" fontId="21" fillId="4" borderId="37" xfId="0" applyFont="1" applyFill="1" applyBorder="1" applyAlignment="1">
      <alignment horizontal="center" vertical="center" wrapText="1"/>
    </xf>
    <xf numFmtId="0" fontId="21" fillId="4" borderId="37" xfId="0" applyFont="1" applyFill="1" applyBorder="1" applyAlignment="1">
      <alignment horizontal="center" vertical="center"/>
    </xf>
    <xf numFmtId="0" fontId="21" fillId="0" borderId="6" xfId="0" applyFont="1" applyBorder="1" applyAlignment="1">
      <alignment horizontal="center" vertical="center"/>
    </xf>
    <xf numFmtId="1" fontId="3" fillId="0" borderId="4" xfId="0" applyNumberFormat="1" applyFont="1" applyBorder="1"/>
    <xf numFmtId="1" fontId="3" fillId="0" borderId="6" xfId="0" applyNumberFormat="1" applyFont="1" applyBorder="1"/>
    <xf numFmtId="43" fontId="3" fillId="0" borderId="4" xfId="6" applyFont="1" applyBorder="1"/>
    <xf numFmtId="2" fontId="3" fillId="0" borderId="4" xfId="0" applyNumberFormat="1" applyFont="1" applyBorder="1"/>
    <xf numFmtId="43" fontId="3" fillId="0" borderId="4" xfId="9" applyFont="1" applyBorder="1"/>
    <xf numFmtId="2" fontId="3" fillId="0" borderId="6" xfId="0" applyNumberFormat="1" applyFont="1" applyBorder="1"/>
    <xf numFmtId="0" fontId="3" fillId="0" borderId="17" xfId="0" applyFont="1" applyBorder="1" applyAlignment="1">
      <alignment wrapText="1"/>
    </xf>
    <xf numFmtId="43" fontId="3" fillId="0" borderId="17" xfId="9" applyFont="1" applyBorder="1"/>
    <xf numFmtId="0" fontId="21" fillId="4" borderId="26" xfId="0" applyFont="1" applyFill="1" applyBorder="1" applyAlignment="1">
      <alignment horizontal="right" vertical="center" wrapText="1"/>
    </xf>
    <xf numFmtId="0" fontId="21" fillId="4" borderId="26" xfId="0" applyFont="1" applyFill="1" applyBorder="1" applyAlignment="1">
      <alignment horizontal="right" vertical="center" indent="2"/>
    </xf>
    <xf numFmtId="0" fontId="21" fillId="4" borderId="26" xfId="0" applyFont="1" applyFill="1" applyBorder="1" applyAlignment="1">
      <alignment vertical="center"/>
    </xf>
    <xf numFmtId="0" fontId="3" fillId="0" borderId="0" xfId="0" applyFont="1" applyAlignment="1">
      <alignment horizontal="left" indent="2"/>
    </xf>
    <xf numFmtId="0" fontId="28" fillId="0" borderId="0" xfId="0" applyFont="1"/>
    <xf numFmtId="2" fontId="21" fillId="4" borderId="26" xfId="0" applyNumberFormat="1" applyFont="1" applyFill="1" applyBorder="1" applyAlignment="1">
      <alignment vertical="center"/>
    </xf>
    <xf numFmtId="3" fontId="21" fillId="4" borderId="26" xfId="0" applyNumberFormat="1" applyFont="1" applyFill="1" applyBorder="1" applyAlignment="1">
      <alignment vertical="center"/>
    </xf>
    <xf numFmtId="4" fontId="21" fillId="4" borderId="26" xfId="0" applyNumberFormat="1" applyFont="1" applyFill="1" applyBorder="1" applyAlignment="1">
      <alignment vertical="center"/>
    </xf>
    <xf numFmtId="0" fontId="28" fillId="0" borderId="6" xfId="0" applyFont="1" applyBorder="1"/>
    <xf numFmtId="0" fontId="27" fillId="9" borderId="70" xfId="1" applyFont="1" applyFill="1" applyBorder="1" applyAlignment="1">
      <alignment horizontal="left" vertical="center"/>
    </xf>
    <xf numFmtId="0" fontId="27" fillId="9" borderId="70" xfId="0" applyFont="1" applyFill="1" applyBorder="1" applyAlignment="1">
      <alignment horizontal="right" vertical="center" wrapText="1"/>
    </xf>
    <xf numFmtId="0" fontId="27" fillId="9" borderId="78" xfId="0" applyFont="1" applyFill="1" applyBorder="1" applyAlignment="1">
      <alignment horizontal="centerContinuous" vertical="center"/>
    </xf>
    <xf numFmtId="0" fontId="27" fillId="9" borderId="79" xfId="0" applyFont="1" applyFill="1" applyBorder="1" applyAlignment="1">
      <alignment horizontal="centerContinuous" vertical="center"/>
    </xf>
    <xf numFmtId="0" fontId="27" fillId="9" borderId="80" xfId="0" applyFont="1" applyFill="1" applyBorder="1" applyAlignment="1">
      <alignment horizontal="centerContinuous" vertical="center"/>
    </xf>
    <xf numFmtId="0" fontId="27" fillId="9" borderId="70" xfId="0" applyFont="1" applyFill="1" applyBorder="1" applyAlignment="1">
      <alignment horizontal="center" vertical="center" wrapText="1"/>
    </xf>
    <xf numFmtId="0" fontId="27" fillId="9" borderId="70" xfId="0" applyFont="1" applyFill="1" applyBorder="1" applyAlignment="1">
      <alignment horizontal="center" vertical="center"/>
    </xf>
    <xf numFmtId="0" fontId="27" fillId="9" borderId="77" xfId="0" applyFont="1" applyFill="1" applyBorder="1" applyAlignment="1">
      <alignment horizontal="center" vertical="center"/>
    </xf>
    <xf numFmtId="0" fontId="27" fillId="9" borderId="70" xfId="0" applyFont="1" applyFill="1" applyBorder="1" applyAlignment="1">
      <alignment horizontal="right" vertical="center"/>
    </xf>
    <xf numFmtId="3" fontId="27" fillId="9" borderId="70" xfId="0" applyNumberFormat="1" applyFont="1" applyFill="1" applyBorder="1" applyAlignment="1">
      <alignment vertical="center"/>
    </xf>
    <xf numFmtId="4" fontId="27" fillId="9" borderId="70" xfId="0" applyNumberFormat="1" applyFont="1" applyFill="1" applyBorder="1" applyAlignment="1">
      <alignment vertical="center"/>
    </xf>
    <xf numFmtId="0" fontId="27" fillId="9" borderId="70" xfId="0" applyFont="1" applyFill="1" applyBorder="1" applyAlignment="1">
      <alignment vertical="center"/>
    </xf>
    <xf numFmtId="4" fontId="27" fillId="9" borderId="81" xfId="0" applyNumberFormat="1" applyFont="1" applyFill="1" applyBorder="1" applyAlignment="1">
      <alignment vertical="center"/>
    </xf>
    <xf numFmtId="0" fontId="27" fillId="9" borderId="81" xfId="0" applyFont="1" applyFill="1" applyBorder="1" applyAlignment="1">
      <alignment vertical="center"/>
    </xf>
    <xf numFmtId="43" fontId="27" fillId="9" borderId="70" xfId="0" applyNumberFormat="1" applyFont="1" applyFill="1" applyBorder="1" applyAlignment="1">
      <alignment vertical="center"/>
    </xf>
    <xf numFmtId="0" fontId="21" fillId="4" borderId="26" xfId="0" applyFont="1" applyFill="1" applyBorder="1"/>
    <xf numFmtId="0" fontId="18" fillId="0" borderId="6" xfId="1" applyFont="1" applyBorder="1" applyAlignment="1">
      <alignment horizontal="left" vertical="center"/>
    </xf>
    <xf numFmtId="0" fontId="18" fillId="0" borderId="6" xfId="1" applyFont="1" applyBorder="1" applyAlignment="1">
      <alignment vertical="center"/>
    </xf>
    <xf numFmtId="0" fontId="17" fillId="0" borderId="0" xfId="1" applyFont="1" applyAlignment="1">
      <alignment vertical="center"/>
    </xf>
    <xf numFmtId="0" fontId="3" fillId="0" borderId="6" xfId="1" applyBorder="1" applyAlignment="1">
      <alignment horizontal="left" vertical="center"/>
    </xf>
    <xf numFmtId="0" fontId="3" fillId="5" borderId="6" xfId="1" applyFill="1" applyBorder="1" applyAlignment="1">
      <alignment horizontal="left" vertical="center"/>
    </xf>
    <xf numFmtId="0" fontId="3" fillId="0" borderId="6" xfId="1" applyBorder="1" applyAlignment="1">
      <alignment vertical="center"/>
    </xf>
    <xf numFmtId="0" fontId="21" fillId="4" borderId="35" xfId="1" applyFont="1" applyFill="1" applyBorder="1" applyAlignment="1">
      <alignment horizontal="center" vertical="center"/>
    </xf>
    <xf numFmtId="0" fontId="21" fillId="4" borderId="35" xfId="1" applyFont="1" applyFill="1" applyBorder="1" applyAlignment="1">
      <alignment vertical="center"/>
    </xf>
    <xf numFmtId="0" fontId="21" fillId="4" borderId="50" xfId="1" applyFont="1" applyFill="1" applyBorder="1" applyAlignment="1">
      <alignment vertical="center"/>
    </xf>
    <xf numFmtId="0" fontId="21" fillId="4" borderId="51" xfId="1" applyFont="1" applyFill="1" applyBorder="1" applyAlignment="1">
      <alignment vertical="center"/>
    </xf>
    <xf numFmtId="0" fontId="21" fillId="4" borderId="52" xfId="1" applyFont="1" applyFill="1" applyBorder="1" applyAlignment="1">
      <alignment vertical="center"/>
    </xf>
    <xf numFmtId="0" fontId="21" fillId="4" borderId="11" xfId="1" applyFont="1" applyFill="1" applyBorder="1" applyAlignment="1">
      <alignment vertical="center"/>
    </xf>
    <xf numFmtId="0" fontId="21" fillId="4" borderId="53" xfId="1" applyFont="1" applyFill="1" applyBorder="1" applyAlignment="1">
      <alignment vertical="center"/>
    </xf>
    <xf numFmtId="0" fontId="21" fillId="4" borderId="54" xfId="1" applyFont="1" applyFill="1" applyBorder="1" applyAlignment="1">
      <alignment vertical="center"/>
    </xf>
    <xf numFmtId="0" fontId="21" fillId="4" borderId="55" xfId="1" applyFont="1" applyFill="1" applyBorder="1" applyAlignment="1">
      <alignment vertical="center"/>
    </xf>
    <xf numFmtId="0" fontId="16" fillId="0" borderId="0" xfId="1" applyFont="1" applyAlignment="1">
      <alignment vertical="center"/>
    </xf>
    <xf numFmtId="0" fontId="3" fillId="0" borderId="0" xfId="1" applyAlignment="1">
      <alignment horizontal="left" vertical="center"/>
    </xf>
    <xf numFmtId="0" fontId="21" fillId="0" borderId="6" xfId="1" applyFont="1" applyBorder="1" applyAlignment="1">
      <alignment horizontal="center" vertical="center" wrapText="1"/>
    </xf>
    <xf numFmtId="3" fontId="16" fillId="0" borderId="6" xfId="1" applyNumberFormat="1" applyFont="1" applyBorder="1" applyAlignment="1">
      <alignment vertical="center"/>
    </xf>
    <xf numFmtId="4" fontId="16" fillId="0" borderId="6" xfId="1" applyNumberFormat="1" applyFont="1" applyBorder="1" applyAlignment="1">
      <alignment vertical="center"/>
    </xf>
    <xf numFmtId="4" fontId="3" fillId="0" borderId="6" xfId="1" applyNumberFormat="1" applyBorder="1" applyAlignment="1">
      <alignment vertical="center"/>
    </xf>
    <xf numFmtId="3" fontId="3" fillId="0" borderId="6" xfId="1" applyNumberFormat="1" applyBorder="1" applyAlignment="1">
      <alignment vertical="center"/>
    </xf>
    <xf numFmtId="3" fontId="21" fillId="4" borderId="35" xfId="1" applyNumberFormat="1" applyFont="1" applyFill="1" applyBorder="1" applyAlignment="1">
      <alignment vertical="center"/>
    </xf>
    <xf numFmtId="3" fontId="21" fillId="4" borderId="51" xfId="1" applyNumberFormat="1" applyFont="1" applyFill="1" applyBorder="1" applyAlignment="1">
      <alignment vertical="center"/>
    </xf>
    <xf numFmtId="3" fontId="21" fillId="4" borderId="52" xfId="1" applyNumberFormat="1" applyFont="1" applyFill="1" applyBorder="1" applyAlignment="1">
      <alignment vertical="center"/>
    </xf>
    <xf numFmtId="3" fontId="21" fillId="4" borderId="11" xfId="1" applyNumberFormat="1" applyFont="1" applyFill="1" applyBorder="1" applyAlignment="1">
      <alignment vertical="center"/>
    </xf>
    <xf numFmtId="4" fontId="21" fillId="4" borderId="35" xfId="1" applyNumberFormat="1" applyFont="1" applyFill="1" applyBorder="1" applyAlignment="1">
      <alignment vertical="center"/>
    </xf>
    <xf numFmtId="43" fontId="3" fillId="0" borderId="6" xfId="9" applyFont="1" applyBorder="1" applyAlignment="1">
      <alignment vertical="center"/>
    </xf>
    <xf numFmtId="174" fontId="3" fillId="0" borderId="6" xfId="1" applyNumberFormat="1" applyBorder="1" applyAlignment="1">
      <alignment vertical="center"/>
    </xf>
    <xf numFmtId="9" fontId="3" fillId="0" borderId="6" xfId="10" applyFont="1" applyBorder="1" applyAlignment="1">
      <alignment vertical="center"/>
    </xf>
    <xf numFmtId="0" fontId="27" fillId="9" borderId="70" xfId="1" applyFont="1" applyFill="1" applyBorder="1" applyAlignment="1">
      <alignment horizontal="centerContinuous" vertical="center"/>
    </xf>
    <xf numFmtId="0" fontId="27" fillId="9" borderId="71" xfId="1" applyFont="1" applyFill="1" applyBorder="1" applyAlignment="1">
      <alignment horizontal="centerContinuous" vertical="center"/>
    </xf>
    <xf numFmtId="0" fontId="27" fillId="9" borderId="72" xfId="1" applyFont="1" applyFill="1" applyBorder="1" applyAlignment="1">
      <alignment horizontal="centerContinuous" vertical="center"/>
    </xf>
    <xf numFmtId="0" fontId="27" fillId="9" borderId="73" xfId="1" applyFont="1" applyFill="1" applyBorder="1" applyAlignment="1">
      <alignment horizontal="centerContinuous" vertical="center"/>
    </xf>
    <xf numFmtId="0" fontId="27" fillId="9" borderId="74" xfId="1" applyFont="1" applyFill="1" applyBorder="1" applyAlignment="1">
      <alignment horizontal="centerContinuous" vertical="center"/>
    </xf>
    <xf numFmtId="0" fontId="27" fillId="9" borderId="75" xfId="1" applyFont="1" applyFill="1" applyBorder="1" applyAlignment="1">
      <alignment horizontal="centerContinuous" vertical="center"/>
    </xf>
    <xf numFmtId="0" fontId="27" fillId="9" borderId="76" xfId="1" applyFont="1" applyFill="1" applyBorder="1" applyAlignment="1">
      <alignment horizontal="centerContinuous" vertical="center"/>
    </xf>
    <xf numFmtId="0" fontId="27" fillId="9" borderId="70" xfId="1" applyFont="1" applyFill="1" applyBorder="1" applyAlignment="1">
      <alignment horizontal="centerContinuous" vertical="center" wrapText="1"/>
    </xf>
    <xf numFmtId="0" fontId="27" fillId="9" borderId="77" xfId="1" applyFont="1" applyFill="1" applyBorder="1" applyAlignment="1">
      <alignment horizontal="centerContinuous" vertical="center" wrapText="1"/>
    </xf>
    <xf numFmtId="0" fontId="27" fillId="9" borderId="35" xfId="1" applyFont="1" applyFill="1" applyBorder="1" applyAlignment="1">
      <alignment horizontal="center" vertical="center"/>
    </xf>
    <xf numFmtId="174" fontId="30" fillId="9" borderId="35" xfId="1" applyNumberFormat="1" applyFont="1" applyFill="1" applyBorder="1" applyAlignment="1">
      <alignment vertical="center"/>
    </xf>
    <xf numFmtId="43" fontId="30" fillId="9" borderId="11" xfId="9" applyFont="1" applyFill="1" applyBorder="1" applyAlignment="1">
      <alignment vertical="center"/>
    </xf>
    <xf numFmtId="9" fontId="30" fillId="9" borderId="35" xfId="10" applyFont="1" applyFill="1" applyBorder="1" applyAlignment="1">
      <alignment vertical="center"/>
    </xf>
    <xf numFmtId="174" fontId="30" fillId="9" borderId="54" xfId="1" applyNumberFormat="1" applyFont="1" applyFill="1" applyBorder="1" applyAlignment="1">
      <alignment vertical="center"/>
    </xf>
    <xf numFmtId="0" fontId="22" fillId="4" borderId="26" xfId="0" applyFont="1" applyFill="1" applyBorder="1"/>
    <xf numFmtId="49" fontId="31" fillId="4" borderId="26" xfId="3" quotePrefix="1" applyNumberFormat="1" applyFont="1" applyFill="1" applyBorder="1" applyAlignment="1">
      <alignment horizontal="left" vertical="center"/>
    </xf>
    <xf numFmtId="0" fontId="22" fillId="4" borderId="26" xfId="1" applyFont="1" applyFill="1" applyBorder="1" applyAlignment="1">
      <alignment horizontal="center" vertical="center"/>
    </xf>
    <xf numFmtId="0" fontId="22" fillId="4" borderId="26" xfId="1" applyFont="1" applyFill="1" applyBorder="1" applyAlignment="1">
      <alignment horizontal="center" vertical="center" wrapText="1"/>
    </xf>
    <xf numFmtId="0" fontId="22" fillId="6" borderId="4" xfId="1" applyFont="1" applyFill="1" applyBorder="1" applyAlignment="1">
      <alignment horizontal="center" vertical="center" wrapText="1"/>
    </xf>
    <xf numFmtId="0" fontId="17" fillId="0" borderId="6" xfId="1" applyFont="1" applyBorder="1" applyAlignment="1">
      <alignment horizontal="center" vertical="center" wrapText="1"/>
    </xf>
    <xf numFmtId="14" fontId="17" fillId="0" borderId="6" xfId="1" applyNumberFormat="1" applyFont="1" applyBorder="1" applyAlignment="1">
      <alignment vertical="center"/>
    </xf>
    <xf numFmtId="0" fontId="17" fillId="0" borderId="6" xfId="1" applyFont="1" applyBorder="1" applyAlignment="1">
      <alignment vertical="center" wrapText="1"/>
    </xf>
    <xf numFmtId="0" fontId="17" fillId="4" borderId="26" xfId="1" applyFont="1" applyFill="1" applyBorder="1" applyAlignment="1">
      <alignment horizontal="center" vertical="center"/>
    </xf>
    <xf numFmtId="0" fontId="17" fillId="4" borderId="26" xfId="1" applyFont="1" applyFill="1" applyBorder="1" applyAlignment="1">
      <alignment vertical="center"/>
    </xf>
    <xf numFmtId="0" fontId="17" fillId="0" borderId="0" xfId="1" applyFont="1" applyAlignment="1">
      <alignment horizontal="center" vertical="center"/>
    </xf>
    <xf numFmtId="0" fontId="22" fillId="4" borderId="37" xfId="1" applyFont="1" applyFill="1" applyBorder="1" applyAlignment="1">
      <alignment horizontal="center" vertical="center" wrapText="1"/>
    </xf>
    <xf numFmtId="0" fontId="22" fillId="6" borderId="6" xfId="1" applyFont="1" applyFill="1" applyBorder="1" applyAlignment="1">
      <alignment horizontal="center" vertical="center" wrapText="1"/>
    </xf>
    <xf numFmtId="0" fontId="22" fillId="6" borderId="21" xfId="1" applyFont="1" applyFill="1" applyBorder="1" applyAlignment="1">
      <alignment horizontal="center" vertical="center" wrapText="1"/>
    </xf>
    <xf numFmtId="0" fontId="17" fillId="0" borderId="6" xfId="1" applyFont="1" applyBorder="1" applyAlignment="1">
      <alignment horizontal="left" vertical="center"/>
    </xf>
    <xf numFmtId="0" fontId="17" fillId="0" borderId="22" xfId="1" applyFont="1" applyBorder="1" applyAlignment="1">
      <alignment vertical="center"/>
    </xf>
    <xf numFmtId="0" fontId="18" fillId="0" borderId="6" xfId="1" applyFont="1" applyBorder="1" applyAlignment="1">
      <alignment horizontal="center" vertical="center"/>
    </xf>
    <xf numFmtId="49" fontId="18" fillId="0" borderId="6" xfId="3" applyNumberFormat="1" applyFont="1" applyBorder="1" applyAlignment="1">
      <alignment horizontal="left" vertical="center"/>
    </xf>
    <xf numFmtId="0" fontId="18" fillId="7" borderId="6" xfId="0" applyFont="1" applyFill="1" applyBorder="1"/>
    <xf numFmtId="0" fontId="17" fillId="6" borderId="6" xfId="1" applyFont="1" applyFill="1" applyBorder="1" applyAlignment="1">
      <alignment horizontal="left" vertical="center"/>
    </xf>
    <xf numFmtId="0" fontId="17" fillId="6" borderId="6" xfId="1" applyFont="1" applyFill="1" applyBorder="1" applyAlignment="1">
      <alignment vertical="center"/>
    </xf>
    <xf numFmtId="0" fontId="17" fillId="0" borderId="17" xfId="1" applyFont="1" applyBorder="1" applyAlignment="1">
      <alignment horizontal="left" vertical="center"/>
    </xf>
    <xf numFmtId="0" fontId="18" fillId="0" borderId="17" xfId="1" applyFont="1" applyBorder="1" applyAlignment="1">
      <alignment horizontal="center" vertical="center"/>
    </xf>
    <xf numFmtId="0" fontId="18" fillId="0" borderId="17" xfId="1" applyFont="1" applyBorder="1" applyAlignment="1">
      <alignment vertical="center"/>
    </xf>
    <xf numFmtId="0" fontId="23" fillId="0" borderId="17" xfId="1" applyFont="1" applyBorder="1" applyAlignment="1">
      <alignment horizontal="center" vertical="center"/>
    </xf>
    <xf numFmtId="4" fontId="23" fillId="0" borderId="0" xfId="0" applyNumberFormat="1" applyFont="1" applyAlignment="1">
      <alignment vertical="center"/>
    </xf>
    <xf numFmtId="0" fontId="23" fillId="0" borderId="17"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6" xfId="1" applyFont="1" applyBorder="1" applyAlignment="1">
      <alignment horizontal="center" vertical="center"/>
    </xf>
    <xf numFmtId="4" fontId="23" fillId="0" borderId="6" xfId="0" applyNumberFormat="1" applyFont="1" applyBorder="1" applyAlignment="1">
      <alignment vertical="center"/>
    </xf>
    <xf numFmtId="0" fontId="23" fillId="0" borderId="6" xfId="8" applyFont="1" applyBorder="1" applyAlignment="1">
      <alignment horizontal="center" vertical="center"/>
    </xf>
    <xf numFmtId="0" fontId="22" fillId="4" borderId="26" xfId="0" applyFont="1" applyFill="1" applyBorder="1" applyAlignment="1">
      <alignment wrapText="1"/>
    </xf>
    <xf numFmtId="49" fontId="31" fillId="4" borderId="26" xfId="3" quotePrefix="1" applyNumberFormat="1" applyFont="1" applyFill="1" applyBorder="1" applyAlignment="1">
      <alignment horizontal="left" vertical="center" wrapText="1"/>
    </xf>
    <xf numFmtId="4" fontId="17" fillId="0" borderId="6" xfId="1" applyNumberFormat="1" applyFont="1" applyBorder="1" applyAlignment="1">
      <alignment horizontal="right" vertical="center"/>
    </xf>
    <xf numFmtId="0" fontId="17" fillId="6" borderId="6" xfId="1" applyFont="1" applyFill="1" applyBorder="1" applyAlignment="1">
      <alignment horizontal="left" vertical="center" wrapText="1"/>
    </xf>
    <xf numFmtId="0" fontId="17" fillId="6" borderId="6" xfId="1" applyFont="1" applyFill="1" applyBorder="1" applyAlignment="1">
      <alignment vertical="center" wrapText="1"/>
    </xf>
    <xf numFmtId="0" fontId="18" fillId="0" borderId="17" xfId="1" applyFont="1" applyBorder="1" applyAlignment="1">
      <alignment horizontal="center" vertical="center" wrapText="1"/>
    </xf>
    <xf numFmtId="0" fontId="18" fillId="0" borderId="17" xfId="1" applyFont="1" applyBorder="1" applyAlignment="1">
      <alignment vertical="center" wrapText="1"/>
    </xf>
    <xf numFmtId="0" fontId="17" fillId="4" borderId="26" xfId="1" applyFont="1" applyFill="1" applyBorder="1" applyAlignment="1">
      <alignment horizontal="center" vertical="center" wrapText="1"/>
    </xf>
    <xf numFmtId="0" fontId="17" fillId="4" borderId="26" xfId="1" applyFont="1" applyFill="1" applyBorder="1" applyAlignment="1">
      <alignment vertical="center" wrapText="1"/>
    </xf>
    <xf numFmtId="0" fontId="22" fillId="6" borderId="69" xfId="1" applyFont="1" applyFill="1" applyBorder="1" applyAlignment="1">
      <alignment horizontal="center" vertical="center" wrapText="1"/>
    </xf>
    <xf numFmtId="170" fontId="22" fillId="6" borderId="69" xfId="1" applyNumberFormat="1" applyFont="1" applyFill="1" applyBorder="1" applyAlignment="1">
      <alignment horizontal="center" vertical="center" wrapText="1"/>
    </xf>
    <xf numFmtId="170" fontId="17" fillId="6" borderId="6" xfId="1" applyNumberFormat="1" applyFont="1" applyFill="1" applyBorder="1" applyAlignment="1">
      <alignment horizontal="center" vertical="center"/>
    </xf>
    <xf numFmtId="0" fontId="17" fillId="6" borderId="6" xfId="1" applyFont="1" applyFill="1" applyBorder="1" applyAlignment="1">
      <alignment horizontal="center" vertical="center"/>
    </xf>
    <xf numFmtId="170" fontId="17" fillId="4" borderId="26" xfId="1" applyNumberFormat="1" applyFont="1" applyFill="1" applyBorder="1" applyAlignment="1">
      <alignment horizontal="center" vertical="center"/>
    </xf>
    <xf numFmtId="0" fontId="21" fillId="4" borderId="26" xfId="1" applyFont="1" applyFill="1" applyBorder="1" applyAlignment="1">
      <alignment horizontal="center" vertical="center"/>
    </xf>
    <xf numFmtId="0" fontId="21" fillId="4" borderId="26" xfId="1" applyFont="1" applyFill="1" applyBorder="1" applyAlignment="1">
      <alignment horizontal="center" vertical="center" wrapText="1"/>
    </xf>
    <xf numFmtId="0" fontId="21" fillId="4" borderId="37" xfId="1" applyFont="1" applyFill="1" applyBorder="1" applyAlignment="1">
      <alignment horizontal="center" vertical="center"/>
    </xf>
    <xf numFmtId="0" fontId="16" fillId="0" borderId="6" xfId="1" applyFont="1" applyBorder="1" applyAlignment="1">
      <alignment horizontal="left" vertical="center"/>
    </xf>
    <xf numFmtId="0" fontId="3" fillId="0" borderId="6" xfId="1" applyBorder="1" applyAlignment="1">
      <alignment horizontal="center" vertical="center"/>
    </xf>
    <xf numFmtId="0" fontId="16" fillId="0" borderId="17" xfId="1" applyFont="1" applyBorder="1" applyAlignment="1">
      <alignment horizontal="left" vertical="center"/>
    </xf>
    <xf numFmtId="0" fontId="3" fillId="0" borderId="17" xfId="1" applyBorder="1" applyAlignment="1">
      <alignment horizontal="center" vertical="center"/>
    </xf>
    <xf numFmtId="0" fontId="3" fillId="0" borderId="17" xfId="1" applyBorder="1" applyAlignment="1">
      <alignment vertical="center"/>
    </xf>
    <xf numFmtId="0" fontId="17" fillId="6" borderId="4" xfId="1" applyFont="1" applyFill="1" applyBorder="1" applyAlignment="1">
      <alignment horizontal="center" vertical="center"/>
    </xf>
    <xf numFmtId="0" fontId="23" fillId="0" borderId="6" xfId="0" applyFont="1" applyBorder="1" applyAlignment="1">
      <alignment horizontal="left" vertical="top" wrapText="1"/>
    </xf>
    <xf numFmtId="0" fontId="23" fillId="0" borderId="0" xfId="0" applyFont="1" applyAlignment="1">
      <alignment horizontal="left" vertical="top" wrapText="1"/>
    </xf>
    <xf numFmtId="0" fontId="17" fillId="0" borderId="0" xfId="0" applyFont="1" applyAlignment="1">
      <alignment vertical="top"/>
    </xf>
    <xf numFmtId="0" fontId="22" fillId="4" borderId="37" xfId="1" applyFont="1" applyFill="1" applyBorder="1" applyAlignment="1">
      <alignment horizontal="center" vertical="center"/>
    </xf>
    <xf numFmtId="0" fontId="32" fillId="0" borderId="6" xfId="0" applyFont="1" applyBorder="1" applyAlignment="1">
      <alignment horizontal="left" vertical="top" wrapText="1"/>
    </xf>
    <xf numFmtId="168" fontId="32" fillId="0" borderId="6" xfId="0" applyNumberFormat="1" applyFont="1" applyBorder="1" applyAlignment="1">
      <alignment vertical="center"/>
    </xf>
    <xf numFmtId="169" fontId="32" fillId="0" borderId="6" xfId="0" applyNumberFormat="1" applyFont="1" applyBorder="1" applyAlignment="1">
      <alignment vertical="center"/>
    </xf>
    <xf numFmtId="49" fontId="32" fillId="0" borderId="6" xfId="0" applyNumberFormat="1" applyFont="1" applyBorder="1" applyAlignment="1">
      <alignment horizontal="center" vertical="center" wrapText="1"/>
    </xf>
    <xf numFmtId="169" fontId="32" fillId="0" borderId="6" xfId="0" applyNumberFormat="1" applyFont="1" applyBorder="1" applyAlignment="1">
      <alignment horizontal="right" vertical="top"/>
    </xf>
    <xf numFmtId="49" fontId="32" fillId="0" borderId="6" xfId="0" applyNumberFormat="1" applyFont="1" applyBorder="1" applyAlignment="1">
      <alignment horizontal="left" vertical="top" wrapText="1"/>
    </xf>
    <xf numFmtId="0" fontId="17" fillId="7" borderId="4" xfId="1" applyFont="1" applyFill="1" applyBorder="1" applyAlignment="1">
      <alignment horizontal="center" vertical="center"/>
    </xf>
    <xf numFmtId="14" fontId="23" fillId="0" borderId="0" xfId="0" applyNumberFormat="1" applyFont="1" applyAlignment="1">
      <alignment horizontal="center" vertical="center"/>
    </xf>
    <xf numFmtId="14" fontId="23" fillId="0" borderId="17" xfId="1" applyNumberFormat="1" applyFont="1" applyBorder="1" applyAlignment="1">
      <alignment horizontal="center" vertical="center"/>
    </xf>
    <xf numFmtId="14" fontId="23" fillId="0" borderId="6" xfId="0" applyNumberFormat="1" applyFont="1" applyBorder="1" applyAlignment="1">
      <alignment horizontal="center" vertical="center"/>
    </xf>
    <xf numFmtId="0" fontId="23" fillId="0" borderId="6" xfId="0" applyFont="1" applyBorder="1" applyAlignment="1">
      <alignment horizontal="center" vertical="center"/>
    </xf>
    <xf numFmtId="0" fontId="23" fillId="2" borderId="67" xfId="0" applyFont="1" applyFill="1" applyBorder="1" applyAlignment="1">
      <alignment horizontal="left" vertical="center" wrapText="1"/>
    </xf>
    <xf numFmtId="4" fontId="23" fillId="0" borderId="6" xfId="0" applyNumberFormat="1" applyFont="1" applyBorder="1" applyAlignment="1">
      <alignment horizontal="center" vertical="center"/>
    </xf>
    <xf numFmtId="14" fontId="23" fillId="0" borderId="6" xfId="0" applyNumberFormat="1" applyFont="1" applyBorder="1" applyAlignment="1">
      <alignment horizontal="center"/>
    </xf>
    <xf numFmtId="0" fontId="23" fillId="0" borderId="6" xfId="0" applyFont="1" applyBorder="1" applyAlignment="1">
      <alignment horizontal="center"/>
    </xf>
    <xf numFmtId="0" fontId="23" fillId="0" borderId="0" xfId="0" applyFont="1" applyAlignment="1">
      <alignment horizontal="left" wrapText="1"/>
    </xf>
    <xf numFmtId="0" fontId="17" fillId="6" borderId="69" xfId="1" applyFont="1" applyFill="1" applyBorder="1" applyAlignment="1">
      <alignment horizontal="center" vertical="center"/>
    </xf>
    <xf numFmtId="0" fontId="18" fillId="0" borderId="6" xfId="0" applyFont="1" applyBorder="1" applyAlignment="1">
      <alignment wrapText="1"/>
    </xf>
    <xf numFmtId="170" fontId="18" fillId="0" borderId="6" xfId="0" applyNumberFormat="1" applyFont="1" applyBorder="1" applyAlignment="1">
      <alignment horizontal="center"/>
    </xf>
    <xf numFmtId="0" fontId="17" fillId="0" borderId="6" xfId="0" applyFont="1" applyBorder="1" applyAlignment="1">
      <alignment wrapText="1"/>
    </xf>
    <xf numFmtId="0" fontId="17" fillId="0" borderId="6" xfId="0" applyFont="1" applyBorder="1" applyAlignment="1">
      <alignment horizontal="center"/>
    </xf>
    <xf numFmtId="0" fontId="18" fillId="0" borderId="6" xfId="4" applyFont="1" applyBorder="1" applyAlignment="1">
      <alignment wrapText="1"/>
    </xf>
    <xf numFmtId="170" fontId="18" fillId="0" borderId="6" xfId="4" applyNumberFormat="1" applyFont="1" applyBorder="1" applyAlignment="1">
      <alignment horizontal="center"/>
    </xf>
    <xf numFmtId="0" fontId="18" fillId="0" borderId="6" xfId="4" applyFont="1" applyBorder="1"/>
    <xf numFmtId="15" fontId="21" fillId="4" borderId="26" xfId="1" applyNumberFormat="1" applyFont="1" applyFill="1" applyBorder="1" applyAlignment="1">
      <alignment horizontal="center" vertical="center"/>
    </xf>
    <xf numFmtId="0" fontId="21" fillId="5" borderId="6" xfId="1" applyFont="1" applyFill="1" applyBorder="1" applyAlignment="1">
      <alignment horizontal="center" vertical="center"/>
    </xf>
    <xf numFmtId="0" fontId="21" fillId="4" borderId="38" xfId="1" applyFont="1" applyFill="1" applyBorder="1" applyAlignment="1">
      <alignment horizontal="center" vertical="center"/>
    </xf>
    <xf numFmtId="0" fontId="21" fillId="4" borderId="38" xfId="1" applyFont="1" applyFill="1" applyBorder="1" applyAlignment="1">
      <alignment vertical="center"/>
    </xf>
    <xf numFmtId="49" fontId="3" fillId="0" borderId="0" xfId="3" applyNumberFormat="1" applyAlignment="1">
      <alignment horizontal="left" vertical="center"/>
    </xf>
    <xf numFmtId="0" fontId="33" fillId="5" borderId="6" xfId="1" applyFont="1" applyFill="1" applyBorder="1" applyAlignment="1">
      <alignment horizontal="center" vertical="center"/>
    </xf>
    <xf numFmtId="0" fontId="22" fillId="4" borderId="26" xfId="0" applyFont="1" applyFill="1" applyBorder="1" applyAlignment="1">
      <alignment horizontal="center" vertical="center" wrapText="1"/>
    </xf>
    <xf numFmtId="0" fontId="22" fillId="4" borderId="37" xfId="0" applyFont="1" applyFill="1" applyBorder="1" applyAlignment="1">
      <alignment horizontal="center" vertical="center" wrapText="1"/>
    </xf>
    <xf numFmtId="165" fontId="22" fillId="4" borderId="37" xfId="0" applyNumberFormat="1" applyFont="1" applyFill="1" applyBorder="1" applyAlignment="1">
      <alignment horizontal="center" vertical="center" textRotation="90" wrapText="1"/>
    </xf>
    <xf numFmtId="0" fontId="18" fillId="0" borderId="20" xfId="0" applyFont="1" applyBorder="1"/>
    <xf numFmtId="0" fontId="22" fillId="4" borderId="26" xfId="0" applyFont="1" applyFill="1" applyBorder="1" applyAlignment="1">
      <alignment horizontal="center"/>
    </xf>
    <xf numFmtId="0" fontId="31" fillId="4" borderId="38" xfId="0" applyFont="1" applyFill="1" applyBorder="1"/>
    <xf numFmtId="0" fontId="18" fillId="4" borderId="0" xfId="0" applyFont="1" applyFill="1"/>
    <xf numFmtId="165" fontId="18" fillId="0" borderId="0" xfId="0" applyNumberFormat="1" applyFont="1"/>
    <xf numFmtId="0" fontId="18" fillId="0" borderId="20" xfId="0" applyFont="1" applyBorder="1" applyAlignment="1">
      <alignment horizontal="center" vertical="center"/>
    </xf>
    <xf numFmtId="0" fontId="18" fillId="0" borderId="0" xfId="0" applyFont="1" applyAlignment="1">
      <alignment horizontal="center" vertical="center" wrapText="1"/>
    </xf>
    <xf numFmtId="49" fontId="18" fillId="0" borderId="6" xfId="1" applyNumberFormat="1" applyFont="1" applyBorder="1" applyAlignment="1">
      <alignment horizontal="right" vertical="center"/>
    </xf>
    <xf numFmtId="0" fontId="18" fillId="0" borderId="6" xfId="1" applyFont="1" applyBorder="1" applyAlignment="1">
      <alignment horizontal="right" vertical="center"/>
    </xf>
    <xf numFmtId="0" fontId="22" fillId="4" borderId="38" xfId="0" applyFont="1" applyFill="1" applyBorder="1" applyAlignment="1">
      <alignment horizontal="center"/>
    </xf>
    <xf numFmtId="0" fontId="22" fillId="4" borderId="38" xfId="0" applyFont="1" applyFill="1" applyBorder="1"/>
    <xf numFmtId="0" fontId="22" fillId="4" borderId="0" xfId="0" applyFont="1" applyFill="1"/>
    <xf numFmtId="165" fontId="3" fillId="0" borderId="0" xfId="0" applyNumberFormat="1" applyFont="1"/>
    <xf numFmtId="0" fontId="21" fillId="4" borderId="42" xfId="1" applyFont="1" applyFill="1" applyBorder="1" applyAlignment="1">
      <alignment horizontal="center" vertical="center" wrapText="1"/>
    </xf>
    <xf numFmtId="0" fontId="21" fillId="4" borderId="41" xfId="1" applyFont="1" applyFill="1" applyBorder="1" applyAlignment="1">
      <alignment horizontal="center" vertical="center" wrapText="1"/>
    </xf>
    <xf numFmtId="0" fontId="21" fillId="4" borderId="38" xfId="1" applyFont="1" applyFill="1" applyBorder="1" applyAlignment="1">
      <alignment horizontal="center" vertical="center" wrapText="1"/>
    </xf>
    <xf numFmtId="0" fontId="21" fillId="4" borderId="43" xfId="1" applyFont="1" applyFill="1" applyBorder="1" applyAlignment="1">
      <alignment horizontal="center" vertical="center" wrapText="1"/>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16" fillId="0" borderId="4" xfId="1" applyFont="1" applyBorder="1" applyAlignment="1">
      <alignment horizontal="left" vertical="center"/>
    </xf>
    <xf numFmtId="0" fontId="16" fillId="0" borderId="4" xfId="1" applyFont="1" applyBorder="1" applyAlignment="1">
      <alignment vertical="center"/>
    </xf>
    <xf numFmtId="0" fontId="3" fillId="0" borderId="12" xfId="0" applyFont="1" applyBorder="1"/>
    <xf numFmtId="0" fontId="3" fillId="0" borderId="14" xfId="0" applyFont="1" applyBorder="1"/>
    <xf numFmtId="0" fontId="3" fillId="0" borderId="18" xfId="0" applyFont="1" applyBorder="1"/>
    <xf numFmtId="0" fontId="16" fillId="0" borderId="4" xfId="1" applyFont="1" applyBorder="1" applyAlignment="1">
      <alignment horizontal="left" vertical="center" wrapText="1"/>
    </xf>
    <xf numFmtId="173" fontId="16" fillId="0" borderId="4" xfId="1" applyNumberFormat="1" applyFont="1" applyBorder="1" applyAlignment="1">
      <alignment horizontal="left" vertical="center" wrapText="1"/>
    </xf>
    <xf numFmtId="14" fontId="16" fillId="0" borderId="4" xfId="1" applyNumberFormat="1" applyFont="1" applyBorder="1" applyAlignment="1">
      <alignment horizontal="left" vertical="center" wrapText="1"/>
    </xf>
    <xf numFmtId="0" fontId="3" fillId="0" borderId="6" xfId="1" applyBorder="1" applyAlignment="1">
      <alignment horizontal="left" vertical="center" indent="1"/>
    </xf>
    <xf numFmtId="0" fontId="3" fillId="0" borderId="4" xfId="1" applyBorder="1" applyAlignment="1">
      <alignment horizontal="left" vertical="center" wrapText="1"/>
    </xf>
    <xf numFmtId="173" fontId="3" fillId="0" borderId="6" xfId="1" applyNumberFormat="1" applyBorder="1" applyAlignment="1">
      <alignment vertical="center"/>
    </xf>
    <xf numFmtId="14" fontId="3" fillId="0" borderId="6" xfId="1" applyNumberFormat="1" applyBorder="1" applyAlignment="1">
      <alignment vertical="center"/>
    </xf>
    <xf numFmtId="173" fontId="3" fillId="0" borderId="6" xfId="0" applyNumberFormat="1" applyFont="1" applyBorder="1"/>
    <xf numFmtId="14" fontId="3" fillId="0" borderId="6" xfId="1" applyNumberFormat="1" applyBorder="1" applyAlignment="1">
      <alignment horizontal="left" vertical="center"/>
    </xf>
    <xf numFmtId="14" fontId="3" fillId="0" borderId="6" xfId="1" applyNumberFormat="1" applyBorder="1" applyAlignment="1">
      <alignment horizontal="right" vertical="center"/>
    </xf>
    <xf numFmtId="165" fontId="21" fillId="4" borderId="37" xfId="0" applyNumberFormat="1" applyFont="1" applyFill="1" applyBorder="1" applyAlignment="1">
      <alignment horizontal="center" textRotation="90" wrapText="1"/>
    </xf>
    <xf numFmtId="165" fontId="3" fillId="0" borderId="6" xfId="0" applyNumberFormat="1" applyFont="1" applyBorder="1"/>
    <xf numFmtId="0" fontId="16" fillId="4" borderId="38" xfId="0" applyFont="1" applyFill="1" applyBorder="1" applyAlignment="1">
      <alignment horizontal="center"/>
    </xf>
    <xf numFmtId="0" fontId="3" fillId="4" borderId="38" xfId="0" applyFont="1" applyFill="1" applyBorder="1"/>
    <xf numFmtId="165" fontId="3" fillId="4" borderId="38" xfId="0" applyNumberFormat="1" applyFont="1" applyFill="1" applyBorder="1"/>
    <xf numFmtId="0" fontId="3" fillId="0" borderId="6" xfId="0" applyFont="1" applyBorder="1" applyAlignment="1">
      <alignment horizontal="left"/>
    </xf>
    <xf numFmtId="171" fontId="3" fillId="0" borderId="6" xfId="0" applyNumberFormat="1" applyFont="1" applyBorder="1"/>
    <xf numFmtId="0" fontId="3" fillId="5" borderId="6" xfId="0" applyFont="1" applyFill="1" applyBorder="1"/>
    <xf numFmtId="165" fontId="3" fillId="5" borderId="6" xfId="0" applyNumberFormat="1" applyFont="1" applyFill="1" applyBorder="1"/>
    <xf numFmtId="1" fontId="3" fillId="5" borderId="6" xfId="0" applyNumberFormat="1" applyFont="1" applyFill="1" applyBorder="1"/>
    <xf numFmtId="43" fontId="3" fillId="5" borderId="6" xfId="0" applyNumberFormat="1" applyFont="1" applyFill="1" applyBorder="1"/>
    <xf numFmtId="0" fontId="3" fillId="5" borderId="6" xfId="0" applyFont="1" applyFill="1" applyBorder="1" applyAlignment="1">
      <alignment horizontal="left"/>
    </xf>
    <xf numFmtId="0" fontId="3" fillId="5" borderId="6" xfId="0" applyFont="1" applyFill="1" applyBorder="1" applyAlignment="1">
      <alignment wrapText="1"/>
    </xf>
    <xf numFmtId="43" fontId="3" fillId="0" borderId="6" xfId="0" applyNumberFormat="1" applyFont="1" applyBorder="1"/>
    <xf numFmtId="0" fontId="3" fillId="5" borderId="6" xfId="0" applyFont="1" applyFill="1" applyBorder="1" applyAlignment="1">
      <alignment horizontal="left" wrapText="1"/>
    </xf>
    <xf numFmtId="2" fontId="3" fillId="4" borderId="38" xfId="0" applyNumberFormat="1" applyFont="1" applyFill="1" applyBorder="1"/>
    <xf numFmtId="43" fontId="28" fillId="0" borderId="6" xfId="6" applyFont="1" applyBorder="1"/>
    <xf numFmtId="1" fontId="28" fillId="0" borderId="6" xfId="0" applyNumberFormat="1" applyFont="1" applyBorder="1" applyAlignment="1">
      <alignment horizontal="center"/>
    </xf>
    <xf numFmtId="1" fontId="28" fillId="0" borderId="6" xfId="0" applyNumberFormat="1" applyFont="1" applyBorder="1"/>
    <xf numFmtId="1" fontId="3" fillId="0" borderId="6" xfId="0" applyNumberFormat="1" applyFont="1" applyBorder="1" applyAlignment="1">
      <alignment horizontal="center"/>
    </xf>
    <xf numFmtId="172" fontId="3" fillId="0" borderId="6" xfId="0" applyNumberFormat="1" applyFont="1" applyBorder="1"/>
    <xf numFmtId="43" fontId="28" fillId="0" borderId="6" xfId="6" applyFont="1" applyFill="1" applyBorder="1"/>
    <xf numFmtId="0" fontId="3" fillId="5" borderId="6" xfId="0" applyFont="1" applyFill="1" applyBorder="1" applyAlignment="1">
      <alignment horizontal="center"/>
    </xf>
    <xf numFmtId="43" fontId="28" fillId="5" borderId="6" xfId="6" applyFont="1" applyFill="1" applyBorder="1"/>
    <xf numFmtId="1" fontId="28" fillId="5" borderId="6" xfId="0" applyNumberFormat="1" applyFont="1" applyFill="1" applyBorder="1" applyAlignment="1">
      <alignment horizontal="center"/>
    </xf>
    <xf numFmtId="1" fontId="28" fillId="5" borderId="6" xfId="0" applyNumberFormat="1" applyFont="1" applyFill="1" applyBorder="1"/>
    <xf numFmtId="1" fontId="3" fillId="5" borderId="6" xfId="0" applyNumberFormat="1" applyFont="1" applyFill="1" applyBorder="1" applyAlignment="1">
      <alignment horizontal="center"/>
    </xf>
    <xf numFmtId="172" fontId="3" fillId="5" borderId="6" xfId="0" applyNumberFormat="1" applyFont="1" applyFill="1" applyBorder="1"/>
    <xf numFmtId="2" fontId="28" fillId="0" borderId="6" xfId="0" applyNumberFormat="1" applyFont="1" applyBorder="1" applyAlignment="1">
      <alignment horizontal="center"/>
    </xf>
    <xf numFmtId="165" fontId="3" fillId="0" borderId="6" xfId="0" applyNumberFormat="1" applyFont="1" applyBorder="1" applyAlignment="1">
      <alignment horizontal="center"/>
    </xf>
    <xf numFmtId="43" fontId="28" fillId="0" borderId="6" xfId="6" applyFont="1" applyFill="1" applyBorder="1" applyAlignment="1">
      <alignment horizontal="center"/>
    </xf>
    <xf numFmtId="2" fontId="28" fillId="0" borderId="6" xfId="0" applyNumberFormat="1" applyFont="1" applyBorder="1"/>
    <xf numFmtId="0" fontId="3" fillId="4" borderId="38" xfId="0" applyFont="1" applyFill="1" applyBorder="1" applyAlignment="1">
      <alignment horizontal="center"/>
    </xf>
    <xf numFmtId="0" fontId="21" fillId="9" borderId="6" xfId="1" applyFont="1" applyFill="1" applyBorder="1" applyAlignment="1">
      <alignment vertical="center"/>
    </xf>
    <xf numFmtId="2" fontId="21" fillId="9" borderId="6" xfId="1" applyNumberFormat="1" applyFont="1" applyFill="1" applyBorder="1" applyAlignment="1">
      <alignment vertical="center"/>
    </xf>
    <xf numFmtId="0" fontId="21" fillId="9" borderId="6" xfId="0" applyFont="1" applyFill="1" applyBorder="1" applyAlignment="1">
      <alignment horizontal="center" vertical="center" wrapText="1"/>
    </xf>
    <xf numFmtId="165" fontId="21" fillId="9" borderId="6" xfId="0" applyNumberFormat="1" applyFont="1" applyFill="1" applyBorder="1" applyAlignment="1">
      <alignment horizontal="center" textRotation="90" wrapText="1"/>
    </xf>
    <xf numFmtId="2" fontId="21" fillId="9" borderId="6" xfId="0" applyNumberFormat="1" applyFont="1" applyFill="1" applyBorder="1" applyAlignment="1">
      <alignment horizontal="center" textRotation="90" wrapText="1"/>
    </xf>
    <xf numFmtId="3" fontId="3" fillId="0" borderId="6" xfId="4" applyNumberFormat="1" applyFont="1" applyBorder="1" applyAlignment="1">
      <alignment horizontal="center"/>
    </xf>
    <xf numFmtId="0" fontId="28" fillId="0" borderId="0" xfId="0" applyFont="1" applyAlignment="1">
      <alignment horizontal="center"/>
    </xf>
    <xf numFmtId="0" fontId="21" fillId="4" borderId="37" xfId="4" applyFont="1" applyFill="1" applyBorder="1" applyAlignment="1">
      <alignment horizontal="center" vertical="center"/>
    </xf>
    <xf numFmtId="0" fontId="21" fillId="4" borderId="37" xfId="4" applyFont="1" applyFill="1" applyBorder="1" applyAlignment="1">
      <alignment horizontal="center" vertical="center" wrapText="1"/>
    </xf>
    <xf numFmtId="0" fontId="3" fillId="0" borderId="6" xfId="4" applyFont="1" applyBorder="1" applyAlignment="1">
      <alignment horizontal="center"/>
    </xf>
    <xf numFmtId="3" fontId="3" fillId="0" borderId="6" xfId="4" applyNumberFormat="1" applyFont="1" applyBorder="1"/>
    <xf numFmtId="166" fontId="3" fillId="0" borderId="6" xfId="4" applyNumberFormat="1" applyFont="1" applyBorder="1"/>
    <xf numFmtId="44" fontId="3" fillId="0" borderId="6" xfId="5" applyFont="1" applyBorder="1"/>
    <xf numFmtId="0" fontId="21" fillId="4" borderId="38" xfId="4" applyFont="1" applyFill="1" applyBorder="1" applyAlignment="1">
      <alignment horizontal="center"/>
    </xf>
    <xf numFmtId="0" fontId="29" fillId="4" borderId="38" xfId="4" applyFont="1" applyFill="1" applyBorder="1"/>
    <xf numFmtId="44" fontId="29" fillId="4" borderId="38" xfId="5" applyFont="1" applyFill="1" applyBorder="1"/>
    <xf numFmtId="0" fontId="3" fillId="0" borderId="0" xfId="4" applyFont="1"/>
    <xf numFmtId="0" fontId="3" fillId="0" borderId="0" xfId="4" applyFont="1" applyAlignment="1">
      <alignment horizontal="center"/>
    </xf>
    <xf numFmtId="4" fontId="3" fillId="0" borderId="6" xfId="4" applyNumberFormat="1" applyFont="1" applyBorder="1" applyAlignment="1">
      <alignment horizontal="center"/>
    </xf>
    <xf numFmtId="0" fontId="34" fillId="0" borderId="0" xfId="0" applyFont="1"/>
    <xf numFmtId="0" fontId="28" fillId="2" borderId="66" xfId="0" applyFont="1" applyFill="1" applyBorder="1" applyAlignment="1">
      <alignment vertical="center" wrapText="1"/>
    </xf>
    <xf numFmtId="14" fontId="3" fillId="0" borderId="6" xfId="4" applyNumberFormat="1" applyFont="1" applyBorder="1"/>
    <xf numFmtId="4" fontId="3" fillId="0" borderId="6" xfId="4" applyNumberFormat="1" applyFont="1" applyBorder="1"/>
    <xf numFmtId="4" fontId="29" fillId="4" borderId="38" xfId="4" applyNumberFormat="1" applyFont="1" applyFill="1" applyBorder="1"/>
    <xf numFmtId="4" fontId="28" fillId="0" borderId="0" xfId="0" applyNumberFormat="1" applyFont="1"/>
    <xf numFmtId="49" fontId="3" fillId="0" borderId="6" xfId="4" applyNumberFormat="1" applyFont="1" applyBorder="1"/>
    <xf numFmtId="14" fontId="3" fillId="0" borderId="6" xfId="4" applyNumberFormat="1" applyFont="1" applyBorder="1" applyAlignment="1">
      <alignment horizontal="left"/>
    </xf>
    <xf numFmtId="0" fontId="21" fillId="4" borderId="26" xfId="0" applyFont="1" applyFill="1" applyBorder="1" applyAlignment="1">
      <alignment horizontal="center"/>
    </xf>
    <xf numFmtId="0" fontId="8" fillId="0" borderId="6" xfId="1" applyFont="1" applyBorder="1" applyAlignment="1">
      <alignment vertical="center"/>
    </xf>
    <xf numFmtId="0" fontId="16" fillId="6" borderId="4" xfId="1" applyFont="1" applyFill="1" applyBorder="1" applyAlignment="1">
      <alignment horizontal="center" vertical="center"/>
    </xf>
    <xf numFmtId="0" fontId="21" fillId="6" borderId="4" xfId="1" applyFont="1" applyFill="1" applyBorder="1" applyAlignment="1">
      <alignment horizontal="center" vertical="center" wrapText="1"/>
    </xf>
    <xf numFmtId="4" fontId="16" fillId="6" borderId="6" xfId="1" applyNumberFormat="1" applyFont="1" applyFill="1" applyBorder="1" applyAlignment="1">
      <alignment horizontal="center" vertical="center"/>
    </xf>
    <xf numFmtId="0" fontId="16" fillId="10" borderId="4" xfId="1" applyFont="1" applyFill="1" applyBorder="1" applyAlignment="1">
      <alignment horizontal="center" vertical="center"/>
    </xf>
    <xf numFmtId="0" fontId="21" fillId="5" borderId="4" xfId="1" applyFont="1" applyFill="1" applyBorder="1" applyAlignment="1">
      <alignment horizontal="center" vertical="center" wrapText="1"/>
    </xf>
    <xf numFmtId="4" fontId="21" fillId="5" borderId="4" xfId="1" applyNumberFormat="1" applyFont="1" applyFill="1" applyBorder="1" applyAlignment="1">
      <alignment horizontal="right" vertical="center" wrapText="1"/>
    </xf>
    <xf numFmtId="0" fontId="16" fillId="0" borderId="6" xfId="1" applyFont="1" applyBorder="1" applyAlignment="1">
      <alignment horizontal="center" vertical="center"/>
    </xf>
    <xf numFmtId="4" fontId="16" fillId="0" borderId="6" xfId="1" applyNumberFormat="1" applyFont="1" applyBorder="1" applyAlignment="1">
      <alignment horizontal="right" vertical="center"/>
    </xf>
    <xf numFmtId="14" fontId="16" fillId="0" borderId="6" xfId="1" applyNumberFormat="1" applyFont="1" applyBorder="1" applyAlignment="1">
      <alignment horizontal="right" vertical="center"/>
    </xf>
    <xf numFmtId="0" fontId="16" fillId="0" borderId="6" xfId="1" applyFont="1" applyBorder="1" applyAlignment="1">
      <alignment horizontal="right" vertical="center"/>
    </xf>
    <xf numFmtId="0" fontId="16" fillId="0" borderId="6" xfId="1" applyFont="1" applyBorder="1" applyAlignment="1">
      <alignment horizontal="left" vertical="center" wrapText="1"/>
    </xf>
    <xf numFmtId="4" fontId="16" fillId="0" borderId="6" xfId="1" applyNumberFormat="1" applyFont="1" applyBorder="1" applyAlignment="1">
      <alignment horizontal="left" vertical="center"/>
    </xf>
    <xf numFmtId="0" fontId="16" fillId="6" borderId="6" xfId="1" applyFont="1" applyFill="1" applyBorder="1" applyAlignment="1">
      <alignment horizontal="center" vertical="center"/>
    </xf>
    <xf numFmtId="0" fontId="16" fillId="6" borderId="6" xfId="1" applyFont="1" applyFill="1" applyBorder="1" applyAlignment="1">
      <alignment horizontal="left" vertical="center"/>
    </xf>
    <xf numFmtId="0" fontId="16" fillId="6" borderId="6" xfId="1" applyFont="1" applyFill="1" applyBorder="1" applyAlignment="1">
      <alignment vertical="center"/>
    </xf>
    <xf numFmtId="0" fontId="16" fillId="6" borderId="6" xfId="1" applyFont="1" applyFill="1" applyBorder="1" applyAlignment="1">
      <alignment horizontal="right" vertical="center"/>
    </xf>
    <xf numFmtId="0" fontId="16" fillId="0" borderId="6" xfId="1" applyFont="1" applyBorder="1" applyAlignment="1">
      <alignment horizontal="center" vertical="center" wrapText="1"/>
    </xf>
    <xf numFmtId="0" fontId="16" fillId="0" borderId="6" xfId="1" applyFont="1" applyBorder="1" applyAlignment="1">
      <alignment vertical="center" wrapText="1"/>
    </xf>
    <xf numFmtId="165" fontId="18" fillId="0" borderId="6" xfId="0" applyNumberFormat="1" applyFont="1" applyBorder="1"/>
    <xf numFmtId="0" fontId="18" fillId="0" borderId="6" xfId="0" applyFont="1" applyBorder="1" applyAlignment="1">
      <alignment vertical="center"/>
    </xf>
    <xf numFmtId="4" fontId="18" fillId="0" borderId="6" xfId="0" applyNumberFormat="1" applyFont="1" applyBorder="1"/>
    <xf numFmtId="0" fontId="35" fillId="0" borderId="6" xfId="0" applyFont="1" applyBorder="1"/>
    <xf numFmtId="0" fontId="35" fillId="0" borderId="6" xfId="1" applyFont="1" applyBorder="1" applyAlignment="1">
      <alignment horizontal="left" vertical="center"/>
    </xf>
    <xf numFmtId="165" fontId="35" fillId="0" borderId="6" xfId="0" applyNumberFormat="1" applyFont="1" applyBorder="1"/>
    <xf numFmtId="0" fontId="35" fillId="0" borderId="6" xfId="0" applyFont="1" applyBorder="1" applyAlignment="1">
      <alignment horizontal="center"/>
    </xf>
    <xf numFmtId="49" fontId="35" fillId="0" borderId="6" xfId="0" applyNumberFormat="1" applyFont="1" applyBorder="1" applyAlignment="1">
      <alignment horizontal="right"/>
    </xf>
    <xf numFmtId="0" fontId="16" fillId="11" borderId="6" xfId="0" applyFont="1" applyFill="1" applyBorder="1"/>
    <xf numFmtId="49" fontId="3" fillId="0" borderId="6" xfId="0" applyNumberFormat="1" applyFont="1" applyBorder="1" applyAlignment="1">
      <alignment wrapText="1"/>
    </xf>
    <xf numFmtId="0" fontId="3" fillId="0" borderId="6" xfId="0" applyFont="1" applyBorder="1" applyAlignment="1">
      <alignment vertical="center"/>
    </xf>
    <xf numFmtId="49" fontId="3" fillId="0" borderId="6" xfId="0" applyNumberFormat="1" applyFont="1" applyBorder="1" applyAlignment="1">
      <alignment horizontal="right"/>
    </xf>
    <xf numFmtId="3" fontId="18" fillId="0" borderId="6" xfId="4" applyNumberFormat="1" applyFont="1" applyBorder="1"/>
    <xf numFmtId="3" fontId="18" fillId="0" borderId="6" xfId="4" applyNumberFormat="1" applyFont="1" applyBorder="1" applyAlignment="1">
      <alignment horizontal="center"/>
    </xf>
    <xf numFmtId="14" fontId="18" fillId="0" borderId="6" xfId="4" applyNumberFormat="1" applyFont="1" applyBorder="1"/>
    <xf numFmtId="0" fontId="3" fillId="0" borderId="6" xfId="4" applyFont="1" applyBorder="1" applyAlignment="1">
      <alignment horizontal="center" vertical="center"/>
    </xf>
    <xf numFmtId="14" fontId="3" fillId="0" borderId="6" xfId="4" applyNumberFormat="1" applyFont="1" applyBorder="1" applyAlignment="1">
      <alignment horizontal="center"/>
    </xf>
    <xf numFmtId="4" fontId="3" fillId="0" borderId="6" xfId="4" applyNumberFormat="1" applyFont="1" applyBorder="1" applyAlignment="1">
      <alignment horizontal="right"/>
    </xf>
    <xf numFmtId="3" fontId="3" fillId="0" borderId="6" xfId="4" applyNumberFormat="1" applyFont="1" applyBorder="1" applyAlignment="1">
      <alignment horizontal="right"/>
    </xf>
    <xf numFmtId="4" fontId="17" fillId="4" borderId="26" xfId="1" applyNumberFormat="1" applyFont="1" applyFill="1" applyBorder="1" applyAlignment="1">
      <alignment horizontal="center" vertical="center"/>
    </xf>
    <xf numFmtId="4" fontId="17" fillId="0" borderId="3" xfId="2" applyNumberFormat="1" applyFont="1" applyBorder="1" applyAlignment="1">
      <alignment vertical="center"/>
    </xf>
    <xf numFmtId="4" fontId="17" fillId="0" borderId="4" xfId="2" applyNumberFormat="1" applyFont="1" applyBorder="1" applyAlignment="1">
      <alignment vertical="center"/>
    </xf>
    <xf numFmtId="4" fontId="17" fillId="0" borderId="12" xfId="2" applyNumberFormat="1" applyFont="1" applyBorder="1" applyAlignment="1">
      <alignment vertical="center"/>
    </xf>
    <xf numFmtId="4" fontId="17" fillId="0" borderId="13" xfId="2" applyNumberFormat="1" applyFont="1" applyBorder="1" applyAlignment="1">
      <alignment vertical="center"/>
    </xf>
    <xf numFmtId="3" fontId="18" fillId="0" borderId="6" xfId="0" applyNumberFormat="1" applyFont="1" applyBorder="1"/>
    <xf numFmtId="175" fontId="3" fillId="0" borderId="4" xfId="7" applyNumberFormat="1" applyFont="1" applyBorder="1"/>
    <xf numFmtId="9" fontId="3" fillId="0" borderId="4" xfId="7" applyFont="1" applyBorder="1"/>
    <xf numFmtId="175" fontId="3" fillId="0" borderId="6" xfId="7" applyNumberFormat="1" applyFont="1" applyBorder="1"/>
    <xf numFmtId="0" fontId="28" fillId="0" borderId="0" xfId="0" applyFont="1" applyAlignment="1">
      <alignment wrapText="1"/>
    </xf>
    <xf numFmtId="3" fontId="28" fillId="0" borderId="0" xfId="0" applyNumberFormat="1" applyFont="1"/>
    <xf numFmtId="4" fontId="23" fillId="0" borderId="0" xfId="0" applyNumberFormat="1" applyFont="1"/>
    <xf numFmtId="0" fontId="18" fillId="0" borderId="4" xfId="0" applyFont="1" applyBorder="1" applyAlignment="1">
      <alignment wrapText="1"/>
    </xf>
    <xf numFmtId="0" fontId="23" fillId="0" borderId="0" xfId="0" applyFont="1"/>
    <xf numFmtId="0" fontId="22" fillId="4" borderId="26" xfId="0" applyFont="1" applyFill="1" applyBorder="1" applyAlignment="1">
      <alignment horizontal="right" vertical="center" indent="2"/>
    </xf>
    <xf numFmtId="0" fontId="16" fillId="4" borderId="26" xfId="1" applyFont="1" applyFill="1" applyBorder="1" applyAlignment="1">
      <alignment horizontal="center" vertical="center"/>
    </xf>
    <xf numFmtId="0" fontId="16" fillId="4" borderId="26" xfId="1" applyFont="1" applyFill="1" applyBorder="1" applyAlignment="1">
      <alignment vertical="center"/>
    </xf>
    <xf numFmtId="0" fontId="3" fillId="6" borderId="4" xfId="1" applyFill="1" applyBorder="1" applyAlignment="1">
      <alignment horizontal="center" vertical="center"/>
    </xf>
    <xf numFmtId="0" fontId="29" fillId="6" borderId="4" xfId="1" applyFont="1" applyFill="1" applyBorder="1" applyAlignment="1">
      <alignment horizontal="center" vertical="center" wrapText="1"/>
    </xf>
    <xf numFmtId="0" fontId="3" fillId="0" borderId="6" xfId="1" applyBorder="1" applyAlignment="1">
      <alignment horizontal="left" vertical="center" wrapText="1"/>
    </xf>
    <xf numFmtId="176" fontId="37" fillId="5" borderId="6" xfId="0" applyNumberFormat="1" applyFont="1" applyFill="1" applyBorder="1" applyAlignment="1">
      <alignment horizontal="right" vertical="center"/>
    </xf>
    <xf numFmtId="0" fontId="37" fillId="5" borderId="6" xfId="0" applyFont="1" applyFill="1" applyBorder="1" applyAlignment="1">
      <alignment horizontal="center" vertical="center" wrapText="1"/>
    </xf>
    <xf numFmtId="14" fontId="37" fillId="5" borderId="6" xfId="0" applyNumberFormat="1" applyFont="1" applyFill="1" applyBorder="1" applyAlignment="1">
      <alignment horizontal="center" vertical="center"/>
    </xf>
    <xf numFmtId="0" fontId="37" fillId="0" borderId="6" xfId="0" applyFont="1" applyBorder="1" applyAlignment="1">
      <alignment horizontal="left" vertical="center" wrapText="1"/>
    </xf>
    <xf numFmtId="176" fontId="37" fillId="0" borderId="6" xfId="0" applyNumberFormat="1" applyFont="1" applyBorder="1" applyAlignment="1">
      <alignment horizontal="right" vertical="center"/>
    </xf>
    <xf numFmtId="0" fontId="37" fillId="0" borderId="6" xfId="0" applyFont="1" applyBorder="1" applyAlignment="1">
      <alignment horizontal="center" vertical="center" wrapText="1"/>
    </xf>
    <xf numFmtId="14" fontId="37" fillId="0" borderId="6" xfId="0" applyNumberFormat="1" applyFont="1" applyBorder="1" applyAlignment="1">
      <alignment horizontal="center" vertical="center"/>
    </xf>
    <xf numFmtId="176" fontId="37" fillId="0" borderId="6" xfId="0" applyNumberFormat="1" applyFont="1" applyBorder="1" applyAlignment="1">
      <alignment horizontal="center" vertical="center"/>
    </xf>
    <xf numFmtId="0" fontId="3" fillId="6" borderId="6" xfId="1" applyFill="1" applyBorder="1" applyAlignment="1">
      <alignment horizontal="center" vertical="center"/>
    </xf>
    <xf numFmtId="0" fontId="3" fillId="6" borderId="6" xfId="1" applyFill="1" applyBorder="1" applyAlignment="1">
      <alignment horizontal="left" vertical="center"/>
    </xf>
    <xf numFmtId="0" fontId="3" fillId="6" borderId="6" xfId="1" applyFill="1" applyBorder="1" applyAlignment="1">
      <alignment vertical="center"/>
    </xf>
    <xf numFmtId="0" fontId="37" fillId="0" borderId="6" xfId="0" applyFont="1" applyBorder="1" applyAlignment="1">
      <alignment horizontal="center" vertical="center"/>
    </xf>
    <xf numFmtId="0" fontId="29" fillId="4" borderId="26" xfId="1" applyFont="1" applyFill="1" applyBorder="1" applyAlignment="1">
      <alignment horizontal="center" vertical="center"/>
    </xf>
    <xf numFmtId="0" fontId="3" fillId="4" borderId="26" xfId="1" applyFill="1" applyBorder="1" applyAlignment="1">
      <alignment horizontal="center" vertical="center"/>
    </xf>
    <xf numFmtId="0" fontId="3" fillId="4" borderId="26" xfId="1" applyFill="1" applyBorder="1" applyAlignment="1">
      <alignment vertical="center"/>
    </xf>
    <xf numFmtId="0" fontId="18" fillId="0" borderId="6" xfId="1" applyFont="1" applyBorder="1" applyAlignment="1">
      <alignment horizontal="center" vertical="center" wrapText="1"/>
    </xf>
    <xf numFmtId="0" fontId="36" fillId="5" borderId="6" xfId="1" applyFont="1" applyFill="1" applyBorder="1" applyAlignment="1">
      <alignment horizontal="center" vertical="center"/>
    </xf>
    <xf numFmtId="0" fontId="35" fillId="0" borderId="6" xfId="1" applyFont="1" applyBorder="1" applyAlignment="1">
      <alignment horizontal="center" vertical="center" wrapText="1"/>
    </xf>
    <xf numFmtId="0" fontId="35" fillId="0" borderId="6" xfId="1" quotePrefix="1" applyFont="1" applyBorder="1" applyAlignment="1">
      <alignment horizontal="center" vertical="center"/>
    </xf>
    <xf numFmtId="0" fontId="35" fillId="0" borderId="6" xfId="1" applyFont="1" applyBorder="1" applyAlignment="1">
      <alignment horizontal="center" vertical="center"/>
    </xf>
    <xf numFmtId="4" fontId="35" fillId="0" borderId="6" xfId="1" applyNumberFormat="1" applyFont="1" applyBorder="1" applyAlignment="1">
      <alignment horizontal="center" vertical="center"/>
    </xf>
    <xf numFmtId="0" fontId="35" fillId="0" borderId="0" xfId="0" quotePrefix="1" applyFont="1" applyAlignment="1">
      <alignment horizontal="center" vertical="center"/>
    </xf>
    <xf numFmtId="4" fontId="35" fillId="0" borderId="6" xfId="1" quotePrefix="1" applyNumberFormat="1" applyFont="1" applyBorder="1" applyAlignment="1">
      <alignment horizontal="center" vertical="center"/>
    </xf>
    <xf numFmtId="0" fontId="35" fillId="0" borderId="17" xfId="1" applyFont="1" applyBorder="1" applyAlignment="1">
      <alignment horizontal="center" vertical="center"/>
    </xf>
    <xf numFmtId="0" fontId="35" fillId="0" borderId="17" xfId="1" applyFont="1" applyBorder="1" applyAlignment="1">
      <alignment horizontal="center" vertical="center" wrapText="1"/>
    </xf>
    <xf numFmtId="0" fontId="35" fillId="0" borderId="6" xfId="1" applyFont="1" applyBorder="1" applyAlignment="1">
      <alignment vertical="center"/>
    </xf>
    <xf numFmtId="0" fontId="35" fillId="0" borderId="69" xfId="1" applyFont="1" applyBorder="1" applyAlignment="1">
      <alignment horizontal="center" vertical="center" wrapText="1"/>
    </xf>
    <xf numFmtId="0" fontId="35" fillId="0" borderId="4" xfId="1" quotePrefix="1" applyFont="1" applyBorder="1" applyAlignment="1">
      <alignment horizontal="center" vertical="center"/>
    </xf>
    <xf numFmtId="0" fontId="35" fillId="0" borderId="6" xfId="1" quotePrefix="1" applyFont="1" applyBorder="1" applyAlignment="1">
      <alignment horizontal="center" vertical="center" wrapText="1"/>
    </xf>
    <xf numFmtId="0" fontId="35" fillId="0" borderId="17" xfId="1" quotePrefix="1" applyFont="1" applyBorder="1" applyAlignment="1">
      <alignment horizontal="center" vertical="center"/>
    </xf>
    <xf numFmtId="4" fontId="35" fillId="0" borderId="17" xfId="1" applyNumberFormat="1" applyFont="1" applyBorder="1" applyAlignment="1">
      <alignment horizontal="center" vertical="center"/>
    </xf>
    <xf numFmtId="4" fontId="35" fillId="0" borderId="17" xfId="1" quotePrefix="1" applyNumberFormat="1" applyFont="1" applyBorder="1" applyAlignment="1">
      <alignment horizontal="center" vertical="center"/>
    </xf>
    <xf numFmtId="0" fontId="35" fillId="0" borderId="20" xfId="0" applyFont="1" applyBorder="1"/>
    <xf numFmtId="0" fontId="35" fillId="0" borderId="6" xfId="0" applyFont="1" applyBorder="1" applyAlignment="1">
      <alignment horizontal="center" vertical="center"/>
    </xf>
    <xf numFmtId="0" fontId="35" fillId="0" borderId="4" xfId="0" applyFont="1" applyBorder="1"/>
    <xf numFmtId="0" fontId="35" fillId="0" borderId="0" xfId="0" applyFont="1"/>
    <xf numFmtId="0" fontId="3" fillId="0" borderId="20" xfId="0" applyFont="1" applyBorder="1"/>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164" fontId="3" fillId="0" borderId="6" xfId="0" applyNumberFormat="1" applyFont="1" applyBorder="1" applyAlignment="1">
      <alignment horizontal="center" vertical="center"/>
    </xf>
    <xf numFmtId="164" fontId="3" fillId="0" borderId="6" xfId="0" applyNumberFormat="1" applyFont="1" applyBorder="1"/>
    <xf numFmtId="164" fontId="29" fillId="4" borderId="38" xfId="0" applyNumberFormat="1" applyFont="1" applyFill="1" applyBorder="1"/>
    <xf numFmtId="0" fontId="3" fillId="4" borderId="0" xfId="0" applyFont="1" applyFill="1"/>
    <xf numFmtId="0" fontId="18" fillId="0" borderId="4" xfId="1" applyFont="1" applyBorder="1" applyAlignment="1">
      <alignment horizontal="left" vertical="center"/>
    </xf>
    <xf numFmtId="0" fontId="18" fillId="0" borderId="4" xfId="1" applyFont="1" applyBorder="1" applyAlignment="1">
      <alignment vertical="center"/>
    </xf>
    <xf numFmtId="0" fontId="35" fillId="0" borderId="4" xfId="1" applyFont="1" applyBorder="1" applyAlignment="1">
      <alignment horizontal="left" wrapText="1"/>
    </xf>
    <xf numFmtId="0" fontId="35" fillId="0" borderId="4" xfId="1" applyFont="1" applyBorder="1" applyAlignment="1">
      <alignment horizontal="left" vertical="center"/>
    </xf>
    <xf numFmtId="0" fontId="35" fillId="0" borderId="4" xfId="1" applyFont="1" applyBorder="1" applyAlignment="1">
      <alignment vertical="center"/>
    </xf>
    <xf numFmtId="169" fontId="35" fillId="0" borderId="4" xfId="1" applyNumberFormat="1" applyFont="1" applyBorder="1" applyAlignment="1">
      <alignment vertical="center"/>
    </xf>
    <xf numFmtId="14" fontId="35" fillId="0" borderId="4" xfId="1" applyNumberFormat="1" applyFont="1" applyBorder="1" applyAlignment="1">
      <alignment vertical="center"/>
    </xf>
    <xf numFmtId="0" fontId="35" fillId="0" borderId="4" xfId="1" applyFont="1" applyBorder="1" applyAlignment="1">
      <alignment vertical="center" wrapText="1"/>
    </xf>
    <xf numFmtId="14" fontId="35" fillId="0" borderId="4" xfId="1" applyNumberFormat="1" applyFont="1" applyBorder="1" applyAlignment="1">
      <alignment horizontal="center" vertical="center"/>
    </xf>
    <xf numFmtId="0" fontId="18" fillId="0" borderId="17" xfId="0" applyFont="1" applyBorder="1"/>
    <xf numFmtId="165" fontId="18" fillId="0" borderId="6" xfId="0" applyNumberFormat="1" applyFont="1" applyBorder="1" applyAlignment="1">
      <alignment horizontal="center"/>
    </xf>
    <xf numFmtId="2" fontId="18" fillId="0" borderId="6" xfId="0" applyNumberFormat="1" applyFont="1" applyBorder="1" applyAlignment="1">
      <alignment horizontal="center"/>
    </xf>
    <xf numFmtId="0" fontId="23" fillId="0" borderId="6" xfId="0" applyFont="1" applyBorder="1" applyAlignment="1">
      <alignment vertical="center"/>
    </xf>
    <xf numFmtId="2" fontId="18" fillId="0" borderId="6" xfId="0" applyNumberFormat="1" applyFont="1" applyBorder="1"/>
    <xf numFmtId="0" fontId="18" fillId="5" borderId="6" xfId="0" applyFont="1" applyFill="1" applyBorder="1" applyAlignment="1">
      <alignment vertical="center"/>
    </xf>
    <xf numFmtId="1" fontId="18" fillId="0" borderId="6" xfId="0" applyNumberFormat="1" applyFont="1" applyBorder="1" applyAlignment="1">
      <alignment horizontal="center"/>
    </xf>
    <xf numFmtId="4" fontId="18" fillId="0" borderId="6" xfId="0" applyNumberFormat="1" applyFont="1" applyBorder="1" applyAlignment="1">
      <alignment horizontal="center"/>
    </xf>
    <xf numFmtId="2" fontId="39" fillId="0" borderId="6" xfId="0" applyNumberFormat="1" applyFont="1" applyBorder="1" applyAlignment="1">
      <alignment horizontal="center" vertical="center" wrapText="1"/>
    </xf>
    <xf numFmtId="4" fontId="18" fillId="0" borderId="6" xfId="0" applyNumberFormat="1" applyFont="1" applyBorder="1" applyAlignment="1">
      <alignment horizontal="center" vertical="center"/>
    </xf>
    <xf numFmtId="49" fontId="35" fillId="0" borderId="6" xfId="0" applyNumberFormat="1" applyFont="1" applyBorder="1" applyAlignment="1">
      <alignment horizontal="center" vertical="center"/>
    </xf>
    <xf numFmtId="49" fontId="35" fillId="0" borderId="6" xfId="0" quotePrefix="1" applyNumberFormat="1" applyFont="1" applyBorder="1" applyAlignment="1">
      <alignment horizontal="center" vertical="center"/>
    </xf>
    <xf numFmtId="0" fontId="40" fillId="0" borderId="6" xfId="0" applyFont="1" applyBorder="1" applyAlignment="1">
      <alignment horizontal="center" vertical="center" wrapText="1"/>
    </xf>
    <xf numFmtId="49" fontId="35" fillId="5" borderId="6" xfId="0" quotePrefix="1" applyNumberFormat="1" applyFont="1" applyFill="1" applyBorder="1" applyAlignment="1">
      <alignment horizontal="center" vertical="center"/>
    </xf>
    <xf numFmtId="2" fontId="39" fillId="5" borderId="6" xfId="0" applyNumberFormat="1" applyFont="1" applyFill="1" applyBorder="1" applyAlignment="1">
      <alignment horizontal="center" vertical="center" wrapText="1"/>
    </xf>
    <xf numFmtId="4" fontId="18" fillId="5" borderId="6" xfId="0" applyNumberFormat="1" applyFont="1" applyFill="1" applyBorder="1" applyAlignment="1">
      <alignment horizontal="center" vertical="center"/>
    </xf>
    <xf numFmtId="49" fontId="35" fillId="5" borderId="6" xfId="0" applyNumberFormat="1" applyFont="1" applyFill="1" applyBorder="1" applyAlignment="1">
      <alignment horizontal="center" vertical="center"/>
    </xf>
    <xf numFmtId="0" fontId="40" fillId="5" borderId="6" xfId="0" applyFont="1" applyFill="1" applyBorder="1" applyAlignment="1">
      <alignment horizontal="center" vertical="center" wrapText="1"/>
    </xf>
    <xf numFmtId="49" fontId="18" fillId="0" borderId="6" xfId="0" applyNumberFormat="1" applyFont="1" applyBorder="1" applyAlignment="1">
      <alignment horizontal="center" vertical="center"/>
    </xf>
    <xf numFmtId="171" fontId="18" fillId="5" borderId="6" xfId="0" quotePrefix="1" applyNumberFormat="1" applyFont="1" applyFill="1" applyBorder="1" applyAlignment="1">
      <alignment horizontal="center" vertical="center"/>
    </xf>
    <xf numFmtId="2" fontId="40" fillId="0" borderId="6" xfId="0" applyNumberFormat="1" applyFont="1" applyBorder="1" applyAlignment="1">
      <alignment horizontal="center" vertical="center" wrapText="1"/>
    </xf>
    <xf numFmtId="2" fontId="40" fillId="5" borderId="6" xfId="0" applyNumberFormat="1" applyFont="1" applyFill="1" applyBorder="1" applyAlignment="1">
      <alignment horizontal="center" vertical="center" wrapText="1"/>
    </xf>
    <xf numFmtId="171" fontId="18" fillId="0" borderId="6" xfId="0" applyNumberFormat="1" applyFont="1" applyBorder="1" applyAlignment="1">
      <alignment horizontal="center" vertical="center"/>
    </xf>
    <xf numFmtId="4" fontId="18" fillId="0" borderId="6" xfId="4" applyNumberFormat="1" applyFont="1" applyBorder="1"/>
    <xf numFmtId="0" fontId="18" fillId="0" borderId="6" xfId="4" applyFont="1" applyBorder="1" applyAlignment="1">
      <alignment horizontal="center"/>
    </xf>
    <xf numFmtId="1" fontId="18" fillId="0" borderId="6" xfId="4" applyNumberFormat="1" applyFont="1" applyBorder="1"/>
    <xf numFmtId="0" fontId="22" fillId="4" borderId="38" xfId="4" applyFont="1" applyFill="1" applyBorder="1" applyAlignment="1">
      <alignment horizontal="center"/>
    </xf>
    <xf numFmtId="0" fontId="31" fillId="4" borderId="38" xfId="4" applyFont="1" applyFill="1" applyBorder="1"/>
    <xf numFmtId="0" fontId="16" fillId="0" borderId="6" xfId="4" applyFont="1" applyBorder="1"/>
    <xf numFmtId="0" fontId="3" fillId="0" borderId="6" xfId="4" quotePrefix="1" applyFont="1" applyBorder="1" applyAlignment="1">
      <alignment horizontal="center"/>
    </xf>
    <xf numFmtId="1" fontId="3" fillId="0" borderId="6" xfId="4" applyNumberFormat="1" applyFont="1" applyBorder="1" applyAlignment="1">
      <alignment horizontal="center"/>
    </xf>
    <xf numFmtId="1" fontId="3" fillId="0" borderId="6" xfId="4" applyNumberFormat="1" applyFont="1" applyBorder="1"/>
    <xf numFmtId="0" fontId="16" fillId="0" borderId="6" xfId="4" applyFont="1" applyBorder="1" applyAlignment="1">
      <alignment horizontal="left"/>
    </xf>
    <xf numFmtId="3" fontId="3" fillId="0" borderId="6" xfId="4" quotePrefix="1" applyNumberFormat="1" applyFont="1" applyBorder="1" applyAlignment="1">
      <alignment horizontal="center"/>
    </xf>
    <xf numFmtId="4" fontId="21" fillId="4" borderId="38" xfId="4" applyNumberFormat="1" applyFont="1" applyFill="1" applyBorder="1"/>
    <xf numFmtId="0" fontId="18" fillId="0" borderId="10" xfId="0" applyFont="1" applyBorder="1"/>
    <xf numFmtId="0" fontId="18" fillId="0" borderId="9" xfId="0" applyFont="1" applyBorder="1"/>
    <xf numFmtId="0" fontId="18" fillId="0" borderId="30" xfId="0" applyFont="1" applyBorder="1"/>
    <xf numFmtId="0" fontId="18" fillId="0" borderId="2" xfId="0" applyFont="1" applyBorder="1"/>
    <xf numFmtId="0" fontId="18" fillId="0" borderId="31" xfId="0" applyFont="1" applyBorder="1"/>
    <xf numFmtId="0" fontId="18" fillId="0" borderId="1" xfId="0" applyFont="1" applyBorder="1"/>
    <xf numFmtId="49" fontId="18" fillId="0" borderId="24" xfId="0" applyNumberFormat="1" applyFont="1" applyBorder="1" applyAlignment="1">
      <alignment horizontal="left"/>
    </xf>
    <xf numFmtId="0" fontId="18" fillId="0" borderId="23" xfId="0" applyFont="1" applyBorder="1"/>
    <xf numFmtId="0" fontId="18" fillId="0" borderId="5" xfId="0" applyFont="1" applyBorder="1"/>
    <xf numFmtId="0" fontId="18" fillId="0" borderId="15" xfId="0" applyFont="1" applyBorder="1"/>
    <xf numFmtId="0" fontId="18" fillId="0" borderId="22" xfId="0" applyFont="1" applyBorder="1"/>
    <xf numFmtId="0" fontId="18" fillId="0" borderId="35" xfId="0" applyFont="1" applyBorder="1" applyAlignment="1">
      <alignment horizontal="right"/>
    </xf>
    <xf numFmtId="0" fontId="18" fillId="3" borderId="11" xfId="0" applyFont="1" applyFill="1" applyBorder="1" applyAlignment="1">
      <alignment horizontal="right"/>
    </xf>
    <xf numFmtId="0" fontId="18" fillId="3" borderId="7" xfId="0" applyFont="1" applyFill="1" applyBorder="1"/>
    <xf numFmtId="0" fontId="18" fillId="3" borderId="8" xfId="0" applyFont="1" applyFill="1" applyBorder="1"/>
    <xf numFmtId="0" fontId="18" fillId="3" borderId="32" xfId="0" applyFont="1" applyFill="1" applyBorder="1"/>
    <xf numFmtId="0" fontId="18" fillId="3" borderId="33" xfId="0" applyFont="1" applyFill="1" applyBorder="1"/>
    <xf numFmtId="0" fontId="17" fillId="6" borderId="4" xfId="1" applyFont="1" applyFill="1" applyBorder="1" applyAlignment="1">
      <alignment horizontal="center" vertical="center" wrapText="1"/>
    </xf>
    <xf numFmtId="0" fontId="22" fillId="6" borderId="4" xfId="1" applyFont="1" applyFill="1" applyBorder="1" applyAlignment="1">
      <alignment horizontal="left" vertical="center"/>
    </xf>
    <xf numFmtId="0" fontId="18" fillId="0" borderId="6" xfId="1" applyFont="1" applyBorder="1" applyAlignment="1">
      <alignment horizontal="left" vertical="center" wrapText="1"/>
    </xf>
    <xf numFmtId="169" fontId="18" fillId="0" borderId="6" xfId="1" applyNumberFormat="1" applyFont="1" applyBorder="1" applyAlignment="1">
      <alignment horizontal="center" vertical="center"/>
    </xf>
    <xf numFmtId="0" fontId="18" fillId="0" borderId="0" xfId="0" applyFont="1" applyAlignment="1">
      <alignment horizontal="center" vertical="center"/>
    </xf>
    <xf numFmtId="0" fontId="18" fillId="0" borderId="17" xfId="1" applyFont="1" applyBorder="1" applyAlignment="1">
      <alignment horizontal="left" vertical="center" wrapText="1"/>
    </xf>
    <xf numFmtId="0" fontId="18" fillId="0" borderId="17" xfId="1" applyFont="1" applyBorder="1" applyAlignment="1">
      <alignment horizontal="left" vertical="center"/>
    </xf>
    <xf numFmtId="0" fontId="18" fillId="0" borderId="4" xfId="1" applyFont="1" applyBorder="1" applyAlignment="1">
      <alignment horizontal="left" vertical="center" wrapText="1"/>
    </xf>
    <xf numFmtId="0" fontId="17" fillId="6" borderId="6" xfId="1" applyFont="1" applyFill="1" applyBorder="1" applyAlignment="1">
      <alignment horizontal="center" vertical="center" wrapText="1"/>
    </xf>
    <xf numFmtId="0" fontId="29" fillId="5" borderId="0" xfId="1" applyFont="1" applyFill="1" applyAlignment="1">
      <alignment horizontal="center" vertical="center"/>
    </xf>
    <xf numFmtId="0" fontId="3" fillId="0" borderId="0" xfId="1" applyAlignment="1">
      <alignment vertical="center"/>
    </xf>
    <xf numFmtId="0" fontId="3" fillId="0" borderId="0" xfId="1" applyAlignment="1">
      <alignment horizontal="center" vertical="center"/>
    </xf>
    <xf numFmtId="0" fontId="18" fillId="0" borderId="14" xfId="1" applyFont="1" applyBorder="1" applyAlignment="1">
      <alignment horizontal="left" vertical="center"/>
    </xf>
    <xf numFmtId="0" fontId="18" fillId="0" borderId="4" xfId="1" applyFont="1" applyBorder="1" applyAlignment="1">
      <alignment horizontal="center" vertical="center"/>
    </xf>
    <xf numFmtId="0" fontId="18" fillId="0" borderId="4" xfId="1" applyFont="1" applyBorder="1" applyAlignment="1">
      <alignment horizontal="center" vertical="center" wrapText="1"/>
    </xf>
    <xf numFmtId="3" fontId="18" fillId="0" borderId="4" xfId="1" applyNumberFormat="1" applyFont="1" applyBorder="1" applyAlignment="1">
      <alignment horizontal="center" vertical="center"/>
    </xf>
    <xf numFmtId="17" fontId="18" fillId="0" borderId="4" xfId="1" applyNumberFormat="1" applyFont="1" applyBorder="1" applyAlignment="1">
      <alignment vertical="center"/>
    </xf>
    <xf numFmtId="43" fontId="18" fillId="0" borderId="4" xfId="6" applyFont="1" applyBorder="1" applyAlignment="1">
      <alignment horizontal="center" vertical="center"/>
    </xf>
    <xf numFmtId="0" fontId="18" fillId="0" borderId="4" xfId="0" applyFont="1" applyBorder="1" applyAlignment="1">
      <alignment horizontal="center" vertical="center"/>
    </xf>
    <xf numFmtId="3" fontId="18" fillId="0" borderId="12" xfId="0" applyNumberFormat="1" applyFont="1" applyBorder="1" applyAlignment="1">
      <alignment horizontal="center" vertical="center"/>
    </xf>
    <xf numFmtId="43" fontId="18" fillId="0" borderId="6" xfId="6" applyFont="1" applyBorder="1" applyAlignment="1">
      <alignment vertical="center"/>
    </xf>
    <xf numFmtId="0" fontId="16" fillId="0" borderId="0" xfId="0" applyFont="1" applyAlignment="1">
      <alignment horizontal="center"/>
    </xf>
    <xf numFmtId="0" fontId="16" fillId="4" borderId="43" xfId="0" applyFont="1" applyFill="1" applyBorder="1" applyAlignment="1">
      <alignment horizontal="center"/>
    </xf>
    <xf numFmtId="0" fontId="3" fillId="4" borderId="43" xfId="0" applyFont="1" applyFill="1" applyBorder="1"/>
    <xf numFmtId="165" fontId="3" fillId="4" borderId="43" xfId="0" applyNumberFormat="1" applyFont="1" applyFill="1" applyBorder="1"/>
    <xf numFmtId="0" fontId="16" fillId="0" borderId="6" xfId="0" applyFont="1" applyBorder="1" applyAlignment="1">
      <alignment horizontal="center"/>
    </xf>
    <xf numFmtId="0" fontId="11" fillId="0" borderId="6" xfId="0" applyFont="1" applyBorder="1"/>
    <xf numFmtId="177" fontId="35" fillId="0" borderId="6" xfId="0" applyNumberFormat="1" applyFont="1" applyBorder="1" applyAlignment="1">
      <alignment horizontal="center" vertical="center"/>
    </xf>
    <xf numFmtId="49" fontId="35" fillId="0" borderId="6" xfId="0" applyNumberFormat="1" applyFont="1" applyBorder="1" applyAlignment="1">
      <alignment vertical="center" wrapText="1"/>
    </xf>
    <xf numFmtId="49" fontId="35" fillId="0" borderId="6" xfId="0" applyNumberFormat="1" applyFont="1" applyBorder="1" applyAlignment="1">
      <alignment vertical="center"/>
    </xf>
    <xf numFmtId="177" fontId="35" fillId="0" borderId="6" xfId="0" applyNumberFormat="1" applyFont="1" applyBorder="1" applyAlignment="1">
      <alignment vertical="center"/>
    </xf>
    <xf numFmtId="165" fontId="35" fillId="0" borderId="6" xfId="0" applyNumberFormat="1" applyFont="1" applyBorder="1" applyAlignment="1">
      <alignment vertical="center"/>
    </xf>
    <xf numFmtId="49" fontId="35" fillId="0" borderId="6" xfId="0" applyNumberFormat="1" applyFont="1" applyBorder="1" applyAlignment="1">
      <alignment horizontal="center" vertical="center" wrapText="1"/>
    </xf>
    <xf numFmtId="49" fontId="18" fillId="0" borderId="6" xfId="4" applyNumberFormat="1" applyFont="1" applyBorder="1" applyAlignment="1">
      <alignment horizontal="center" vertical="center"/>
    </xf>
    <xf numFmtId="44" fontId="18" fillId="0" borderId="6" xfId="5" applyFont="1" applyBorder="1"/>
    <xf numFmtId="44" fontId="18" fillId="0" borderId="14" xfId="5" applyFont="1" applyBorder="1"/>
    <xf numFmtId="49" fontId="18" fillId="0" borderId="0" xfId="0" applyNumberFormat="1" applyFont="1" applyAlignment="1">
      <alignment horizontal="center" vertical="center"/>
    </xf>
    <xf numFmtId="49" fontId="31" fillId="4" borderId="38" xfId="4" applyNumberFormat="1" applyFont="1" applyFill="1" applyBorder="1" applyAlignment="1">
      <alignment horizontal="center" vertical="center"/>
    </xf>
    <xf numFmtId="0" fontId="31" fillId="4" borderId="38" xfId="4" applyFont="1" applyFill="1" applyBorder="1" applyAlignment="1">
      <alignment horizontal="center"/>
    </xf>
    <xf numFmtId="3" fontId="18" fillId="0" borderId="6" xfId="4" applyNumberFormat="1" applyFont="1" applyBorder="1" applyAlignment="1">
      <alignment horizontal="center" vertical="center"/>
    </xf>
    <xf numFmtId="44" fontId="23" fillId="0" borderId="0" xfId="5" applyFont="1"/>
    <xf numFmtId="44" fontId="23" fillId="0" borderId="6" xfId="5" applyFont="1" applyBorder="1"/>
    <xf numFmtId="44" fontId="31" fillId="4" borderId="38" xfId="5" applyFont="1" applyFill="1" applyBorder="1"/>
    <xf numFmtId="49" fontId="29" fillId="4" borderId="38" xfId="2" applyFont="1" applyFill="1" applyBorder="1" applyAlignment="1">
      <alignment horizontal="left" vertical="center"/>
    </xf>
    <xf numFmtId="3" fontId="29" fillId="4" borderId="38" xfId="0" applyNumberFormat="1" applyFont="1" applyFill="1" applyBorder="1" applyAlignment="1">
      <alignment vertical="center"/>
    </xf>
    <xf numFmtId="4" fontId="18" fillId="0" borderId="2" xfId="0" applyNumberFormat="1" applyFont="1" applyBorder="1"/>
    <xf numFmtId="4" fontId="18" fillId="0" borderId="31" xfId="0" applyNumberFormat="1" applyFont="1" applyBorder="1"/>
    <xf numFmtId="4" fontId="18" fillId="0" borderId="15" xfId="0" applyNumberFormat="1" applyFont="1" applyBorder="1"/>
    <xf numFmtId="4" fontId="3" fillId="0" borderId="31" xfId="0" applyNumberFormat="1" applyFont="1" applyBorder="1"/>
    <xf numFmtId="4" fontId="29" fillId="4" borderId="26" xfId="0" applyNumberFormat="1" applyFont="1" applyFill="1" applyBorder="1"/>
    <xf numFmtId="0" fontId="29" fillId="4" borderId="26" xfId="0" applyFont="1" applyFill="1" applyBorder="1" applyAlignment="1">
      <alignment vertical="center"/>
    </xf>
    <xf numFmtId="2" fontId="29" fillId="4" borderId="26" xfId="0" applyNumberFormat="1" applyFont="1" applyFill="1" applyBorder="1" applyAlignment="1">
      <alignment vertical="center"/>
    </xf>
    <xf numFmtId="0" fontId="23" fillId="0" borderId="6" xfId="0" applyFont="1" applyBorder="1" applyAlignment="1">
      <alignment horizontal="left"/>
    </xf>
    <xf numFmtId="4" fontId="18" fillId="0" borderId="4" xfId="0" applyNumberFormat="1" applyFont="1" applyBorder="1"/>
    <xf numFmtId="10" fontId="23" fillId="0" borderId="6" xfId="0" applyNumberFormat="1" applyFont="1" applyBorder="1" applyAlignment="1">
      <alignment horizontal="center"/>
    </xf>
    <xf numFmtId="10" fontId="18" fillId="0" borderId="6" xfId="7" applyNumberFormat="1" applyFont="1" applyBorder="1"/>
    <xf numFmtId="3" fontId="18" fillId="0" borderId="6" xfId="7" applyNumberFormat="1" applyFont="1" applyBorder="1"/>
    <xf numFmtId="43" fontId="23" fillId="0" borderId="6" xfId="0" applyNumberFormat="1" applyFont="1" applyBorder="1"/>
    <xf numFmtId="4" fontId="22" fillId="4" borderId="26" xfId="0" applyNumberFormat="1" applyFont="1" applyFill="1" applyBorder="1" applyAlignment="1">
      <alignment vertical="center"/>
    </xf>
    <xf numFmtId="10" fontId="22" fillId="4" borderId="26" xfId="7" applyNumberFormat="1" applyFont="1" applyFill="1" applyBorder="1" applyAlignment="1">
      <alignment vertical="center"/>
    </xf>
    <xf numFmtId="0" fontId="22" fillId="4" borderId="26" xfId="0" applyFont="1" applyFill="1" applyBorder="1" applyAlignment="1">
      <alignment vertical="center"/>
    </xf>
    <xf numFmtId="0" fontId="18" fillId="0" borderId="0" xfId="0" applyFont="1" applyAlignment="1">
      <alignment vertical="center"/>
    </xf>
    <xf numFmtId="4" fontId="18" fillId="0" borderId="6" xfId="1" applyNumberFormat="1" applyFont="1" applyBorder="1" applyAlignment="1">
      <alignment vertical="center"/>
    </xf>
    <xf numFmtId="2" fontId="18" fillId="0" borderId="6" xfId="1" applyNumberFormat="1" applyFont="1" applyBorder="1" applyAlignment="1">
      <alignment vertical="center"/>
    </xf>
    <xf numFmtId="0" fontId="23" fillId="0" borderId="6" xfId="0" applyFont="1" applyBorder="1"/>
    <xf numFmtId="4" fontId="23" fillId="0" borderId="6" xfId="0" applyNumberFormat="1" applyFont="1" applyBorder="1"/>
    <xf numFmtId="0" fontId="22" fillId="4" borderId="35" xfId="1" applyFont="1" applyFill="1" applyBorder="1" applyAlignment="1">
      <alignment horizontal="center" vertical="center"/>
    </xf>
    <xf numFmtId="4" fontId="22" fillId="4" borderId="35" xfId="1" applyNumberFormat="1" applyFont="1" applyFill="1" applyBorder="1" applyAlignment="1">
      <alignment vertical="center"/>
    </xf>
    <xf numFmtId="4" fontId="22" fillId="4" borderId="50" xfId="1" applyNumberFormat="1" applyFont="1" applyFill="1" applyBorder="1" applyAlignment="1">
      <alignment vertical="center"/>
    </xf>
    <xf numFmtId="0" fontId="18" fillId="0" borderId="25" xfId="0" applyFont="1" applyBorder="1"/>
    <xf numFmtId="49" fontId="29" fillId="4" borderId="26" xfId="3" quotePrefix="1" applyNumberFormat="1" applyFont="1" applyFill="1" applyBorder="1" applyAlignment="1">
      <alignment horizontal="left" vertical="center"/>
    </xf>
    <xf numFmtId="0" fontId="3" fillId="0" borderId="25" xfId="0" applyFont="1" applyBorder="1"/>
    <xf numFmtId="0" fontId="31" fillId="4" borderId="26" xfId="1" applyFont="1" applyFill="1" applyBorder="1" applyAlignment="1">
      <alignment horizontal="center" vertical="center"/>
    </xf>
    <xf numFmtId="0" fontId="18" fillId="0" borderId="0" xfId="1" applyFont="1" applyAlignment="1">
      <alignment vertical="center"/>
    </xf>
    <xf numFmtId="0" fontId="31" fillId="4" borderId="26" xfId="1" applyFont="1" applyFill="1" applyBorder="1" applyAlignment="1">
      <alignment horizontal="center" vertical="center" wrapText="1"/>
    </xf>
    <xf numFmtId="0" fontId="18" fillId="6" borderId="4" xfId="1" applyFont="1" applyFill="1" applyBorder="1" applyAlignment="1">
      <alignment horizontal="center" vertical="center"/>
    </xf>
    <xf numFmtId="0" fontId="31" fillId="6" borderId="4" xfId="1" applyFont="1" applyFill="1" applyBorder="1" applyAlignment="1">
      <alignment horizontal="center" vertical="center" wrapText="1"/>
    </xf>
    <xf numFmtId="0" fontId="18" fillId="0" borderId="6" xfId="1" applyFont="1" applyBorder="1" applyAlignment="1">
      <alignment horizontal="justify" vertical="center"/>
    </xf>
    <xf numFmtId="170" fontId="18" fillId="0" borderId="6" xfId="1" applyNumberFormat="1" applyFont="1" applyBorder="1" applyAlignment="1">
      <alignment horizontal="right" vertical="center"/>
    </xf>
    <xf numFmtId="14" fontId="18" fillId="0" borderId="6" xfId="1" applyNumberFormat="1" applyFont="1" applyBorder="1" applyAlignment="1">
      <alignment horizontal="center" vertical="center"/>
    </xf>
    <xf numFmtId="0" fontId="18" fillId="6" borderId="6" xfId="1" applyFont="1" applyFill="1" applyBorder="1" applyAlignment="1">
      <alignment horizontal="center" vertical="center"/>
    </xf>
    <xf numFmtId="0" fontId="18" fillId="6" borderId="6" xfId="1" applyFont="1" applyFill="1" applyBorder="1" applyAlignment="1">
      <alignment horizontal="left" vertical="center"/>
    </xf>
    <xf numFmtId="0" fontId="18" fillId="6" borderId="6" xfId="1" applyFont="1" applyFill="1" applyBorder="1" applyAlignment="1">
      <alignment vertical="center"/>
    </xf>
    <xf numFmtId="0" fontId="18" fillId="4" borderId="26" xfId="1" applyFont="1" applyFill="1" applyBorder="1" applyAlignment="1">
      <alignment horizontal="center" vertical="center"/>
    </xf>
    <xf numFmtId="0" fontId="18" fillId="4" borderId="26" xfId="1" applyFont="1" applyFill="1" applyBorder="1" applyAlignment="1">
      <alignment vertical="center"/>
    </xf>
    <xf numFmtId="1" fontId="18" fillId="0" borderId="6" xfId="0" applyNumberFormat="1" applyFont="1" applyBorder="1"/>
    <xf numFmtId="49" fontId="23" fillId="0" borderId="6" xfId="0" applyNumberFormat="1" applyFont="1" applyBorder="1" applyAlignment="1">
      <alignment horizontal="right"/>
    </xf>
    <xf numFmtId="0" fontId="41" fillId="0" borderId="6" xfId="0" applyFont="1" applyBorder="1"/>
    <xf numFmtId="0" fontId="41" fillId="0" borderId="0" xfId="0" applyFont="1"/>
    <xf numFmtId="49" fontId="41" fillId="0" borderId="6" xfId="0" applyNumberFormat="1" applyFont="1" applyBorder="1" applyAlignment="1">
      <alignment horizontal="right"/>
    </xf>
    <xf numFmtId="3" fontId="23" fillId="0" borderId="6" xfId="0" applyNumberFormat="1" applyFont="1" applyBorder="1" applyAlignment="1">
      <alignment vertical="center"/>
    </xf>
    <xf numFmtId="49" fontId="23" fillId="0" borderId="6" xfId="0" applyNumberFormat="1" applyFont="1" applyBorder="1" applyAlignment="1">
      <alignment horizontal="right" vertical="center"/>
    </xf>
    <xf numFmtId="3" fontId="23" fillId="0" borderId="6" xfId="0" applyNumberFormat="1" applyFont="1" applyBorder="1"/>
    <xf numFmtId="178" fontId="18" fillId="0" borderId="6" xfId="4" applyNumberFormat="1" applyFont="1" applyBorder="1"/>
    <xf numFmtId="179" fontId="18" fillId="0" borderId="6" xfId="4" applyNumberFormat="1" applyFont="1" applyBorder="1"/>
    <xf numFmtId="4" fontId="3" fillId="0" borderId="3" xfId="2" applyNumberFormat="1" applyFont="1" applyBorder="1" applyAlignment="1">
      <alignment vertical="center"/>
    </xf>
    <xf numFmtId="0" fontId="31" fillId="4" borderId="35" xfId="1" applyFont="1" applyFill="1" applyBorder="1" applyAlignment="1">
      <alignment horizontal="center" vertical="center"/>
    </xf>
    <xf numFmtId="43" fontId="31" fillId="4" borderId="51" xfId="6" applyFont="1" applyFill="1" applyBorder="1" applyAlignment="1">
      <alignment vertical="center"/>
    </xf>
    <xf numFmtId="173" fontId="18" fillId="0" borderId="6" xfId="4" applyNumberFormat="1" applyFont="1" applyBorder="1"/>
    <xf numFmtId="8" fontId="18" fillId="0" borderId="6" xfId="1" applyNumberFormat="1" applyFont="1" applyBorder="1" applyAlignment="1">
      <alignment horizontal="left" vertical="center"/>
    </xf>
    <xf numFmtId="14" fontId="18" fillId="0" borderId="6" xfId="1" applyNumberFormat="1" applyFont="1" applyBorder="1" applyAlignment="1">
      <alignment vertical="center"/>
    </xf>
    <xf numFmtId="0" fontId="18" fillId="0" borderId="6" xfId="1" applyFont="1" applyBorder="1" applyAlignment="1">
      <alignment vertical="center" wrapText="1"/>
    </xf>
    <xf numFmtId="0" fontId="38" fillId="0" borderId="22" xfId="0" applyFont="1" applyBorder="1" applyProtection="1">
      <protection locked="0"/>
    </xf>
    <xf numFmtId="0" fontId="38" fillId="0" borderId="34" xfId="0" applyFont="1" applyBorder="1" applyProtection="1">
      <protection locked="0"/>
    </xf>
    <xf numFmtId="0" fontId="35" fillId="6" borderId="4" xfId="1" applyFont="1" applyFill="1" applyBorder="1" applyAlignment="1">
      <alignment horizontal="center" vertical="center"/>
    </xf>
    <xf numFmtId="0" fontId="36" fillId="6" borderId="4" xfId="1" applyFont="1" applyFill="1" applyBorder="1" applyAlignment="1">
      <alignment horizontal="center" vertical="center" wrapText="1"/>
    </xf>
    <xf numFmtId="4" fontId="36" fillId="6" borderId="4" xfId="1" applyNumberFormat="1" applyFont="1" applyFill="1" applyBorder="1" applyAlignment="1">
      <alignment horizontal="right" vertical="center" wrapText="1"/>
    </xf>
    <xf numFmtId="0" fontId="38" fillId="0" borderId="6" xfId="0" applyFont="1" applyBorder="1" applyAlignment="1" applyProtection="1">
      <alignment horizontal="center"/>
      <protection locked="0"/>
    </xf>
    <xf numFmtId="4" fontId="38" fillId="0" borderId="6" xfId="0" applyNumberFormat="1" applyFont="1" applyBorder="1" applyProtection="1">
      <protection locked="0"/>
    </xf>
    <xf numFmtId="0" fontId="38" fillId="0" borderId="6" xfId="0" applyFont="1" applyBorder="1" applyProtection="1">
      <protection locked="0"/>
    </xf>
    <xf numFmtId="0" fontId="38" fillId="0" borderId="0" xfId="0" applyFont="1" applyProtection="1">
      <protection locked="0"/>
    </xf>
    <xf numFmtId="0" fontId="38" fillId="0" borderId="17" xfId="0" applyFont="1" applyBorder="1" applyAlignment="1" applyProtection="1">
      <alignment horizontal="center"/>
      <protection locked="0"/>
    </xf>
    <xf numFmtId="4" fontId="38" fillId="0" borderId="17" xfId="0" applyNumberFormat="1" applyFont="1" applyBorder="1" applyProtection="1">
      <protection locked="0"/>
    </xf>
    <xf numFmtId="0" fontId="38" fillId="0" borderId="17" xfId="0" applyFont="1" applyBorder="1" applyProtection="1">
      <protection locked="0"/>
    </xf>
    <xf numFmtId="0" fontId="35" fillId="0" borderId="17" xfId="1" applyFont="1" applyBorder="1" applyAlignment="1">
      <alignment vertical="center"/>
    </xf>
    <xf numFmtId="0" fontId="35" fillId="6" borderId="34" xfId="1" applyFont="1" applyFill="1" applyBorder="1" applyAlignment="1">
      <alignment horizontal="center" vertical="center"/>
    </xf>
    <xf numFmtId="0" fontId="35" fillId="6" borderId="17" xfId="1" applyFont="1" applyFill="1" applyBorder="1" applyAlignment="1">
      <alignment horizontal="center" vertical="center"/>
    </xf>
    <xf numFmtId="0" fontId="35" fillId="6" borderId="17" xfId="1" applyFont="1" applyFill="1" applyBorder="1" applyAlignment="1">
      <alignment horizontal="left" vertical="center"/>
    </xf>
    <xf numFmtId="4" fontId="35" fillId="6" borderId="17" xfId="1" applyNumberFormat="1" applyFont="1" applyFill="1" applyBorder="1" applyAlignment="1">
      <alignment horizontal="right" vertical="center"/>
    </xf>
    <xf numFmtId="0" fontId="35" fillId="6" borderId="6" xfId="1" applyFont="1" applyFill="1" applyBorder="1" applyAlignment="1">
      <alignment vertical="center"/>
    </xf>
    <xf numFmtId="0" fontId="38" fillId="0" borderId="85" xfId="0" applyFont="1" applyBorder="1" applyProtection="1">
      <protection locked="0"/>
    </xf>
    <xf numFmtId="0" fontId="38" fillId="0" borderId="85" xfId="0" applyFont="1" applyBorder="1" applyAlignment="1" applyProtection="1">
      <alignment horizontal="center"/>
      <protection locked="0"/>
    </xf>
    <xf numFmtId="0" fontId="35" fillId="0" borderId="85" xfId="1" applyFont="1" applyBorder="1" applyAlignment="1">
      <alignment horizontal="center" vertical="center"/>
    </xf>
    <xf numFmtId="4" fontId="38" fillId="0" borderId="85" xfId="0" applyNumberFormat="1" applyFont="1" applyBorder="1" applyProtection="1">
      <protection locked="0"/>
    </xf>
    <xf numFmtId="0" fontId="35" fillId="0" borderId="22" xfId="1" applyFont="1" applyBorder="1" applyAlignment="1">
      <alignment vertical="center"/>
    </xf>
    <xf numFmtId="22" fontId="38" fillId="0" borderId="0" xfId="0" applyNumberFormat="1" applyFont="1" applyProtection="1">
      <protection locked="0"/>
    </xf>
    <xf numFmtId="0" fontId="35" fillId="6" borderId="21" xfId="1" applyFont="1" applyFill="1" applyBorder="1" applyAlignment="1">
      <alignment horizontal="center" vertical="center"/>
    </xf>
    <xf numFmtId="0" fontId="35" fillId="6" borderId="4" xfId="1" applyFont="1" applyFill="1" applyBorder="1" applyAlignment="1">
      <alignment horizontal="left" vertical="center"/>
    </xf>
    <xf numFmtId="4" fontId="35" fillId="6" borderId="4" xfId="1" applyNumberFormat="1" applyFont="1" applyFill="1" applyBorder="1" applyAlignment="1">
      <alignment horizontal="left" vertical="center"/>
    </xf>
    <xf numFmtId="0" fontId="35" fillId="4" borderId="26" xfId="1" applyFont="1" applyFill="1" applyBorder="1" applyAlignment="1">
      <alignment vertical="center"/>
    </xf>
    <xf numFmtId="49" fontId="35" fillId="0" borderId="6" xfId="1" applyNumberFormat="1" applyFont="1" applyBorder="1" applyAlignment="1">
      <alignment horizontal="right" vertical="center"/>
    </xf>
    <xf numFmtId="0" fontId="35" fillId="0" borderId="6" xfId="1" applyFont="1" applyBorder="1" applyAlignment="1">
      <alignment horizontal="right" vertical="center"/>
    </xf>
    <xf numFmtId="0" fontId="35" fillId="0" borderId="6" xfId="0" applyFont="1" applyBorder="1" applyAlignment="1">
      <alignment horizontal="right"/>
    </xf>
    <xf numFmtId="0" fontId="5" fillId="0" borderId="6" xfId="0" applyFont="1" applyBorder="1"/>
    <xf numFmtId="3" fontId="5" fillId="0" borderId="6" xfId="0" applyNumberFormat="1" applyFont="1" applyBorder="1"/>
    <xf numFmtId="4" fontId="18" fillId="0" borderId="0" xfId="0" applyNumberFormat="1" applyFont="1"/>
    <xf numFmtId="4" fontId="18" fillId="0" borderId="17" xfId="0" applyNumberFormat="1" applyFont="1" applyBorder="1"/>
    <xf numFmtId="0" fontId="42" fillId="0" borderId="6" xfId="0" applyFont="1" applyBorder="1" applyAlignment="1">
      <alignment horizontal="left" vertical="center" wrapText="1"/>
    </xf>
    <xf numFmtId="3" fontId="42" fillId="0" borderId="6" xfId="0" applyNumberFormat="1" applyFont="1" applyBorder="1" applyAlignment="1">
      <alignment horizontal="right" vertical="center" wrapText="1"/>
    </xf>
    <xf numFmtId="0" fontId="43" fillId="0" borderId="6" xfId="0" applyFont="1" applyBorder="1" applyAlignment="1">
      <alignment vertical="center" wrapText="1"/>
    </xf>
    <xf numFmtId="3" fontId="42" fillId="0" borderId="6" xfId="0" applyNumberFormat="1" applyFont="1" applyBorder="1" applyAlignment="1">
      <alignment vertical="center" wrapText="1"/>
    </xf>
    <xf numFmtId="0" fontId="2" fillId="0" borderId="6" xfId="0" applyFont="1" applyBorder="1"/>
    <xf numFmtId="0" fontId="43" fillId="0" borderId="6" xfId="0" applyFont="1" applyBorder="1" applyAlignment="1">
      <alignment horizontal="center" vertical="center" wrapText="1"/>
    </xf>
    <xf numFmtId="4" fontId="22" fillId="4" borderId="37" xfId="0" applyNumberFormat="1" applyFont="1" applyFill="1" applyBorder="1" applyAlignment="1">
      <alignment vertical="center"/>
    </xf>
    <xf numFmtId="0" fontId="22" fillId="4" borderId="37" xfId="0" applyFont="1" applyFill="1" applyBorder="1" applyAlignment="1">
      <alignment vertical="center"/>
    </xf>
    <xf numFmtId="0" fontId="27" fillId="9" borderId="81" xfId="0" applyFont="1" applyFill="1" applyBorder="1" applyAlignment="1">
      <alignment horizontal="centerContinuous" vertical="center"/>
    </xf>
    <xf numFmtId="0" fontId="16" fillId="0" borderId="14" xfId="1" applyFont="1" applyBorder="1" applyAlignment="1">
      <alignment horizontal="center" vertical="center"/>
    </xf>
    <xf numFmtId="0" fontId="16" fillId="0" borderId="84" xfId="1" applyFont="1" applyBorder="1" applyAlignment="1">
      <alignment horizontal="center" vertical="center"/>
    </xf>
    <xf numFmtId="0" fontId="16" fillId="0" borderId="22" xfId="1" applyFont="1" applyBorder="1" applyAlignment="1">
      <alignment horizontal="center" vertical="center"/>
    </xf>
    <xf numFmtId="0" fontId="18" fillId="0" borderId="14" xfId="0" applyFont="1" applyBorder="1"/>
    <xf numFmtId="49" fontId="18" fillId="0" borderId="6" xfId="0" applyNumberFormat="1" applyFont="1" applyBorder="1"/>
    <xf numFmtId="0" fontId="39" fillId="0" borderId="6" xfId="0" applyFont="1" applyBorder="1"/>
    <xf numFmtId="49" fontId="18" fillId="0" borderId="6" xfId="0" applyNumberFormat="1" applyFont="1" applyBorder="1" applyAlignment="1">
      <alignment horizontal="center"/>
    </xf>
    <xf numFmtId="165" fontId="18" fillId="0" borderId="22" xfId="0" applyNumberFormat="1" applyFont="1" applyBorder="1"/>
    <xf numFmtId="0" fontId="44" fillId="0" borderId="6" xfId="0" applyFont="1" applyBorder="1"/>
    <xf numFmtId="1" fontId="35" fillId="0" borderId="6" xfId="0" applyNumberFormat="1" applyFont="1" applyBorder="1"/>
    <xf numFmtId="4" fontId="35" fillId="0" borderId="6" xfId="0" applyNumberFormat="1" applyFont="1" applyBorder="1"/>
    <xf numFmtId="43" fontId="35" fillId="0" borderId="6" xfId="6" applyFont="1" applyBorder="1"/>
    <xf numFmtId="2" fontId="35" fillId="0" borderId="6" xfId="0" applyNumberFormat="1" applyFont="1" applyBorder="1"/>
    <xf numFmtId="0" fontId="17" fillId="4" borderId="6" xfId="0" applyFont="1" applyFill="1" applyBorder="1" applyAlignment="1">
      <alignment horizontal="center"/>
    </xf>
    <xf numFmtId="0" fontId="18" fillId="4" borderId="6" xfId="0" applyFont="1" applyFill="1" applyBorder="1"/>
    <xf numFmtId="165" fontId="18" fillId="4" borderId="6" xfId="0" applyNumberFormat="1" applyFont="1" applyFill="1" applyBorder="1"/>
    <xf numFmtId="2" fontId="18" fillId="4" borderId="6" xfId="0" applyNumberFormat="1" applyFont="1" applyFill="1" applyBorder="1"/>
    <xf numFmtId="4" fontId="18" fillId="4" borderId="6" xfId="0" applyNumberFormat="1" applyFont="1" applyFill="1" applyBorder="1"/>
    <xf numFmtId="0" fontId="18" fillId="0" borderId="6" xfId="0" applyFont="1" applyBorder="1" applyAlignment="1">
      <alignment horizontal="justify"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167" fontId="18" fillId="0" borderId="6" xfId="0" applyNumberFormat="1" applyFont="1" applyBorder="1" applyAlignment="1">
      <alignment horizontal="center" vertical="center"/>
    </xf>
    <xf numFmtId="0" fontId="18" fillId="5" borderId="6" xfId="1" applyFont="1" applyFill="1" applyBorder="1" applyAlignment="1">
      <alignment horizontal="center" vertical="center"/>
    </xf>
    <xf numFmtId="14" fontId="18" fillId="0" borderId="6" xfId="0" applyNumberFormat="1" applyFont="1" applyBorder="1" applyAlignment="1">
      <alignment horizontal="center" vertical="center" wrapText="1"/>
    </xf>
    <xf numFmtId="4" fontId="45" fillId="0" borderId="6" xfId="0" applyNumberFormat="1" applyFont="1" applyBorder="1" applyAlignment="1">
      <alignment horizontal="right" vertical="center" wrapText="1"/>
    </xf>
    <xf numFmtId="4" fontId="18" fillId="0" borderId="6" xfId="0" applyNumberFormat="1" applyFont="1" applyBorder="1" applyAlignment="1">
      <alignment horizontal="center" vertical="center" wrapText="1"/>
    </xf>
    <xf numFmtId="0" fontId="45" fillId="5" borderId="6" xfId="0" applyFont="1" applyFill="1" applyBorder="1" applyAlignment="1">
      <alignment horizontal="center" vertical="center" wrapText="1"/>
    </xf>
    <xf numFmtId="4" fontId="18" fillId="0" borderId="6" xfId="1" applyNumberFormat="1" applyFont="1" applyBorder="1" applyAlignment="1">
      <alignment horizontal="center" vertical="center"/>
    </xf>
    <xf numFmtId="0" fontId="18" fillId="5" borderId="6" xfId="0" applyFont="1" applyFill="1" applyBorder="1" applyAlignment="1">
      <alignment horizontal="center" vertical="center" wrapText="1"/>
    </xf>
    <xf numFmtId="0" fontId="45" fillId="0" borderId="56" xfId="0" applyFont="1" applyBorder="1" applyAlignment="1">
      <alignment horizontal="center" vertical="center" wrapText="1"/>
    </xf>
    <xf numFmtId="0" fontId="18" fillId="5" borderId="6" xfId="0" applyFont="1" applyFill="1" applyBorder="1" applyAlignment="1">
      <alignment horizontal="center" vertical="center"/>
    </xf>
    <xf numFmtId="4" fontId="18" fillId="0" borderId="0" xfId="0" applyNumberFormat="1" applyFont="1" applyAlignment="1">
      <alignment horizontal="center" vertical="center"/>
    </xf>
    <xf numFmtId="14" fontId="18" fillId="0" borderId="0" xfId="0" applyNumberFormat="1" applyFont="1" applyAlignment="1">
      <alignment horizontal="center" vertical="center" wrapText="1"/>
    </xf>
    <xf numFmtId="4" fontId="18" fillId="0" borderId="56" xfId="1" applyNumberFormat="1" applyFont="1" applyBorder="1" applyAlignment="1">
      <alignment horizontal="center" vertical="center"/>
    </xf>
    <xf numFmtId="0" fontId="18" fillId="0" borderId="57" xfId="1" applyFont="1" applyBorder="1" applyAlignment="1">
      <alignment horizontal="center" vertical="center" wrapText="1"/>
    </xf>
    <xf numFmtId="0" fontId="18" fillId="5" borderId="56" xfId="1" applyFont="1" applyFill="1" applyBorder="1" applyAlignment="1">
      <alignment horizontal="center" vertical="center"/>
    </xf>
    <xf numFmtId="14" fontId="18" fillId="0" borderId="57" xfId="1" applyNumberFormat="1" applyFont="1" applyBorder="1" applyAlignment="1">
      <alignment horizontal="center" vertical="center"/>
    </xf>
    <xf numFmtId="0" fontId="18" fillId="0" borderId="56" xfId="1" applyFont="1" applyBorder="1" applyAlignment="1">
      <alignment horizontal="center" vertical="center"/>
    </xf>
    <xf numFmtId="0" fontId="18" fillId="0" borderId="58" xfId="1" applyFont="1" applyBorder="1" applyAlignment="1">
      <alignment horizontal="center" vertical="center" wrapText="1"/>
    </xf>
    <xf numFmtId="14" fontId="18" fillId="0" borderId="58" xfId="1" applyNumberFormat="1" applyFont="1" applyBorder="1" applyAlignment="1">
      <alignment horizontal="center" vertical="center"/>
    </xf>
    <xf numFmtId="14" fontId="18" fillId="0" borderId="9" xfId="1" applyNumberFormat="1" applyFont="1" applyBorder="1" applyAlignment="1">
      <alignment horizontal="center" vertical="center"/>
    </xf>
    <xf numFmtId="4" fontId="18" fillId="0" borderId="9" xfId="0" applyNumberFormat="1" applyFont="1" applyBorder="1" applyAlignment="1">
      <alignment horizontal="center" vertical="center"/>
    </xf>
    <xf numFmtId="0" fontId="18" fillId="0" borderId="58" xfId="0" applyFont="1" applyBorder="1" applyAlignment="1">
      <alignment horizontal="center" vertical="center" wrapText="1"/>
    </xf>
    <xf numFmtId="0" fontId="18" fillId="5" borderId="9" xfId="0" applyFont="1" applyFill="1" applyBorder="1" applyAlignment="1">
      <alignment horizontal="center" vertical="center"/>
    </xf>
    <xf numFmtId="167" fontId="18" fillId="0" borderId="58" xfId="0" applyNumberFormat="1" applyFont="1" applyBorder="1" applyAlignment="1">
      <alignment horizontal="center" vertical="center"/>
    </xf>
    <xf numFmtId="167" fontId="18" fillId="0" borderId="9" xfId="0" applyNumberFormat="1" applyFont="1" applyBorder="1" applyAlignment="1">
      <alignment horizontal="center" vertical="center"/>
    </xf>
    <xf numFmtId="0" fontId="45" fillId="5" borderId="6" xfId="1" applyFont="1" applyFill="1" applyBorder="1" applyAlignment="1">
      <alignment horizontal="center" vertical="center"/>
    </xf>
    <xf numFmtId="0" fontId="18" fillId="0" borderId="56" xfId="0" applyFont="1" applyBorder="1" applyAlignment="1">
      <alignment horizontal="justify" vertical="center" wrapText="1"/>
    </xf>
    <xf numFmtId="0" fontId="18" fillId="0" borderId="56" xfId="0" applyFont="1" applyBorder="1" applyAlignment="1">
      <alignment horizontal="center" vertical="center" wrapText="1"/>
    </xf>
    <xf numFmtId="0" fontId="45" fillId="0" borderId="56" xfId="0" applyFont="1" applyBorder="1" applyAlignment="1">
      <alignment horizontal="left" vertical="center" wrapText="1"/>
    </xf>
    <xf numFmtId="4" fontId="18" fillId="0" borderId="56" xfId="0" applyNumberFormat="1" applyFont="1" applyBorder="1" applyAlignment="1">
      <alignment horizontal="center" vertical="center"/>
    </xf>
    <xf numFmtId="0" fontId="18" fillId="5" borderId="56" xfId="0" applyFont="1" applyFill="1" applyBorder="1" applyAlignment="1">
      <alignment horizontal="center" vertical="center"/>
    </xf>
    <xf numFmtId="167" fontId="18" fillId="0" borderId="56" xfId="0" applyNumberFormat="1" applyFont="1" applyBorder="1" applyAlignment="1">
      <alignment horizontal="center" vertical="center"/>
    </xf>
    <xf numFmtId="0" fontId="18" fillId="0" borderId="56" xfId="0" applyFont="1" applyBorder="1" applyAlignment="1">
      <alignment horizontal="center" vertical="center"/>
    </xf>
    <xf numFmtId="14" fontId="18" fillId="0" borderId="56" xfId="1" applyNumberFormat="1" applyFont="1" applyBorder="1" applyAlignment="1">
      <alignment horizontal="center" vertical="center"/>
    </xf>
    <xf numFmtId="0" fontId="18" fillId="0" borderId="56" xfId="1" applyFont="1" applyBorder="1" applyAlignment="1">
      <alignment horizontal="center" vertical="center" wrapText="1"/>
    </xf>
    <xf numFmtId="167" fontId="18" fillId="0" borderId="56" xfId="0" applyNumberFormat="1" applyFont="1" applyBorder="1" applyAlignment="1">
      <alignment horizontal="center" vertical="center" wrapText="1"/>
    </xf>
    <xf numFmtId="4" fontId="18" fillId="0" borderId="6" xfId="1" applyNumberFormat="1" applyFont="1" applyBorder="1" applyAlignment="1">
      <alignment horizontal="left" vertical="center"/>
    </xf>
    <xf numFmtId="0" fontId="31" fillId="5" borderId="4" xfId="1" applyFont="1" applyFill="1" applyBorder="1" applyAlignment="1">
      <alignment horizontal="center" vertical="center" wrapText="1"/>
    </xf>
    <xf numFmtId="4" fontId="18" fillId="0" borderId="6" xfId="1" applyNumberFormat="1" applyFont="1" applyBorder="1" applyAlignment="1">
      <alignment horizontal="left" vertical="center" wrapText="1"/>
    </xf>
    <xf numFmtId="14" fontId="18" fillId="0" borderId="6" xfId="1" applyNumberFormat="1" applyFont="1" applyBorder="1" applyAlignment="1">
      <alignment vertical="center" wrapText="1"/>
    </xf>
    <xf numFmtId="0" fontId="46" fillId="2" borderId="59" xfId="0" applyFont="1" applyFill="1" applyBorder="1" applyAlignment="1">
      <alignment horizontal="left" vertical="center" wrapText="1" indent="1"/>
    </xf>
    <xf numFmtId="4" fontId="18" fillId="0" borderId="6" xfId="1" applyNumberFormat="1" applyFont="1" applyBorder="1" applyAlignment="1">
      <alignment horizontal="center" vertical="center" wrapText="1"/>
    </xf>
    <xf numFmtId="14" fontId="18" fillId="0" borderId="6" xfId="1" applyNumberFormat="1" applyFont="1" applyBorder="1" applyAlignment="1">
      <alignment horizontal="center" vertical="center" wrapText="1"/>
    </xf>
    <xf numFmtId="4" fontId="18" fillId="0" borderId="4" xfId="1" applyNumberFormat="1" applyFont="1" applyBorder="1" applyAlignment="1">
      <alignment horizontal="center" vertical="center" wrapText="1"/>
    </xf>
    <xf numFmtId="14" fontId="18" fillId="0" borderId="4" xfId="1" applyNumberFormat="1" applyFont="1" applyBorder="1" applyAlignment="1">
      <alignment horizontal="center" vertical="center" wrapText="1"/>
    </xf>
    <xf numFmtId="0" fontId="18" fillId="5" borderId="4" xfId="1" applyFont="1" applyFill="1" applyBorder="1" applyAlignment="1">
      <alignment horizontal="center" vertical="center" wrapText="1"/>
    </xf>
    <xf numFmtId="0" fontId="18" fillId="0" borderId="20" xfId="0" applyFont="1" applyBorder="1" applyAlignment="1">
      <alignment horizontal="center"/>
    </xf>
    <xf numFmtId="0" fontId="18" fillId="0" borderId="0" xfId="0" applyFont="1" applyAlignment="1">
      <alignment horizontal="center"/>
    </xf>
    <xf numFmtId="0" fontId="18" fillId="0" borderId="6" xfId="1" applyNumberFormat="1" applyFont="1" applyBorder="1" applyAlignment="1">
      <alignment horizontal="left" vertical="center"/>
    </xf>
    <xf numFmtId="44" fontId="18" fillId="0" borderId="6" xfId="5" applyFont="1" applyBorder="1" applyAlignment="1">
      <alignment horizontal="left" vertical="center"/>
    </xf>
    <xf numFmtId="14" fontId="18" fillId="0" borderId="4" xfId="1" applyNumberFormat="1" applyFont="1" applyBorder="1" applyAlignment="1">
      <alignment horizontal="center" vertical="center"/>
    </xf>
    <xf numFmtId="43" fontId="18" fillId="0" borderId="4" xfId="0" applyNumberFormat="1" applyFont="1" applyBorder="1" applyAlignment="1">
      <alignment horizontal="center" vertical="center"/>
    </xf>
    <xf numFmtId="0" fontId="18" fillId="0" borderId="4" xfId="0" applyFont="1" applyBorder="1" applyAlignment="1">
      <alignment horizontal="center"/>
    </xf>
    <xf numFmtId="0" fontId="18" fillId="0" borderId="12" xfId="0" applyFont="1" applyBorder="1" applyAlignment="1">
      <alignment horizontal="center"/>
    </xf>
    <xf numFmtId="43" fontId="18" fillId="0" borderId="6" xfId="6" applyFont="1" applyBorder="1" applyAlignment="1">
      <alignment horizontal="center" vertical="center"/>
    </xf>
    <xf numFmtId="169" fontId="18" fillId="0" borderId="6" xfId="0" applyNumberFormat="1" applyFont="1" applyBorder="1"/>
    <xf numFmtId="171" fontId="18" fillId="0" borderId="6" xfId="0" applyNumberFormat="1" applyFont="1" applyBorder="1"/>
    <xf numFmtId="180" fontId="48" fillId="0" borderId="6" xfId="12" applyNumberFormat="1" applyFont="1" applyBorder="1"/>
    <xf numFmtId="0" fontId="23" fillId="5" borderId="6" xfId="0" applyFont="1" applyFill="1" applyBorder="1" applyAlignment="1">
      <alignment vertical="center"/>
    </xf>
    <xf numFmtId="0" fontId="23" fillId="5" borderId="6" xfId="0" applyFont="1" applyFill="1" applyBorder="1" applyAlignment="1">
      <alignment vertical="center" wrapText="1"/>
    </xf>
    <xf numFmtId="0" fontId="18" fillId="5" borderId="6" xfId="0" applyFont="1" applyFill="1" applyBorder="1"/>
    <xf numFmtId="0" fontId="35" fillId="0" borderId="6" xfId="0" applyFont="1" applyBorder="1" applyAlignment="1">
      <alignment horizontal="left" vertical="center" wrapText="1"/>
    </xf>
    <xf numFmtId="0" fontId="35" fillId="0" borderId="6" xfId="0" applyFont="1" applyBorder="1" applyAlignment="1">
      <alignment horizontal="center" vertical="center" wrapText="1"/>
    </xf>
    <xf numFmtId="4" fontId="35" fillId="0" borderId="6" xfId="0" applyNumberFormat="1" applyFont="1" applyBorder="1" applyAlignment="1">
      <alignment horizontal="center" vertical="center"/>
    </xf>
    <xf numFmtId="165" fontId="35" fillId="0" borderId="6" xfId="0" applyNumberFormat="1" applyFont="1" applyBorder="1" applyAlignment="1">
      <alignment horizontal="center" vertical="center" wrapText="1"/>
    </xf>
    <xf numFmtId="0" fontId="35" fillId="0" borderId="6" xfId="0" applyNumberFormat="1" applyFont="1" applyBorder="1" applyAlignment="1">
      <alignment horizontal="center" vertical="center"/>
    </xf>
    <xf numFmtId="165" fontId="35" fillId="0" borderId="6" xfId="0" applyNumberFormat="1" applyFont="1" applyBorder="1" applyAlignment="1">
      <alignment horizontal="center" vertical="center"/>
    </xf>
    <xf numFmtId="165" fontId="35" fillId="5" borderId="6" xfId="0" applyNumberFormat="1" applyFont="1" applyFill="1" applyBorder="1" applyAlignment="1">
      <alignment horizontal="center" vertical="center" wrapText="1"/>
    </xf>
    <xf numFmtId="0" fontId="35" fillId="0" borderId="69" xfId="1" applyFont="1" applyBorder="1" applyAlignment="1">
      <alignment vertical="center"/>
    </xf>
    <xf numFmtId="169" fontId="35" fillId="0" borderId="69" xfId="1" applyNumberFormat="1" applyFont="1" applyBorder="1" applyAlignment="1">
      <alignment vertical="center"/>
    </xf>
    <xf numFmtId="14" fontId="35" fillId="0" borderId="69" xfId="1" applyNumberFormat="1" applyFont="1" applyBorder="1" applyAlignment="1">
      <alignment vertical="center"/>
    </xf>
    <xf numFmtId="0" fontId="35" fillId="0" borderId="69" xfId="1" applyFont="1" applyBorder="1" applyAlignment="1">
      <alignment vertical="center" wrapText="1"/>
    </xf>
    <xf numFmtId="14" fontId="35" fillId="0" borderId="69" xfId="1" applyNumberFormat="1" applyFont="1" applyBorder="1" applyAlignment="1">
      <alignment horizontal="center" vertical="center"/>
    </xf>
    <xf numFmtId="0" fontId="35" fillId="0" borderId="69" xfId="1" quotePrefix="1" applyFont="1" applyBorder="1" applyAlignment="1">
      <alignment horizontal="center" vertical="center"/>
    </xf>
    <xf numFmtId="0" fontId="35" fillId="0" borderId="4" xfId="1" applyFont="1" applyBorder="1" applyAlignment="1">
      <alignment horizontal="left" vertical="center" wrapText="1"/>
    </xf>
    <xf numFmtId="4" fontId="35" fillId="0" borderId="4" xfId="1" applyNumberFormat="1" applyFont="1" applyBorder="1" applyAlignment="1">
      <alignment vertical="center"/>
    </xf>
    <xf numFmtId="0" fontId="35" fillId="0" borderId="6" xfId="1" applyFont="1" applyBorder="1" applyAlignment="1">
      <alignment horizontal="left" vertical="center" wrapText="1"/>
    </xf>
    <xf numFmtId="4" fontId="49" fillId="0" borderId="6" xfId="0" applyNumberFormat="1" applyFont="1" applyBorder="1" applyAlignment="1">
      <alignment horizontal="center" vertical="center"/>
    </xf>
    <xf numFmtId="0" fontId="36" fillId="0" borderId="0" xfId="0" applyFont="1"/>
    <xf numFmtId="4" fontId="49" fillId="0" borderId="14" xfId="0" applyNumberFormat="1" applyFont="1" applyBorder="1" applyAlignment="1">
      <alignment horizontal="center" vertical="center"/>
    </xf>
    <xf numFmtId="0" fontId="35" fillId="0" borderId="6" xfId="0" applyFont="1" applyBorder="1" applyAlignment="1">
      <alignment wrapText="1"/>
    </xf>
    <xf numFmtId="4" fontId="49" fillId="0" borderId="0" xfId="0" applyNumberFormat="1" applyFont="1" applyAlignment="1">
      <alignment horizontal="center" vertical="center"/>
    </xf>
    <xf numFmtId="43" fontId="35" fillId="0" borderId="6" xfId="6" applyFont="1" applyBorder="1" applyAlignment="1">
      <alignment horizontal="left" vertical="center"/>
    </xf>
    <xf numFmtId="4" fontId="35" fillId="0" borderId="6" xfId="1" applyNumberFormat="1" applyFont="1" applyBorder="1" applyAlignment="1">
      <alignment vertical="center"/>
    </xf>
    <xf numFmtId="43" fontId="35" fillId="0" borderId="6" xfId="6" applyFont="1" applyBorder="1" applyAlignment="1">
      <alignment vertical="center"/>
    </xf>
    <xf numFmtId="0" fontId="35" fillId="0" borderId="6" xfId="1" applyFont="1" applyBorder="1" applyAlignment="1">
      <alignment vertical="center" wrapText="1"/>
    </xf>
    <xf numFmtId="0" fontId="35" fillId="5" borderId="6" xfId="1" applyFont="1" applyFill="1" applyBorder="1" applyAlignment="1">
      <alignment horizontal="center" vertical="center"/>
    </xf>
    <xf numFmtId="170" fontId="35" fillId="5" borderId="6" xfId="1" applyNumberFormat="1" applyFont="1" applyFill="1" applyBorder="1" applyAlignment="1">
      <alignment horizontal="center" vertical="center"/>
    </xf>
    <xf numFmtId="8" fontId="35" fillId="5" borderId="6" xfId="1" applyNumberFormat="1" applyFont="1" applyFill="1" applyBorder="1" applyAlignment="1">
      <alignment horizontal="center" vertical="center"/>
    </xf>
    <xf numFmtId="0" fontId="50" fillId="5" borderId="6" xfId="1" applyFont="1" applyFill="1" applyBorder="1" applyAlignment="1">
      <alignment horizontal="center" vertical="center"/>
    </xf>
    <xf numFmtId="0" fontId="35" fillId="5" borderId="6" xfId="1" applyFont="1" applyFill="1" applyBorder="1" applyAlignment="1">
      <alignment horizontal="center" vertical="center" wrapText="1"/>
    </xf>
    <xf numFmtId="0" fontId="36" fillId="4" borderId="38" xfId="1" applyFont="1" applyFill="1" applyBorder="1" applyAlignment="1">
      <alignment horizontal="center" vertical="center"/>
    </xf>
    <xf numFmtId="173" fontId="36" fillId="4" borderId="38" xfId="1" applyNumberFormat="1" applyFont="1" applyFill="1" applyBorder="1" applyAlignment="1">
      <alignment horizontal="center" vertical="center"/>
    </xf>
    <xf numFmtId="0" fontId="36" fillId="4" borderId="38" xfId="1" applyFont="1" applyFill="1" applyBorder="1" applyAlignment="1">
      <alignment vertical="center"/>
    </xf>
    <xf numFmtId="0" fontId="21" fillId="4" borderId="26" xfId="1" applyFont="1" applyFill="1" applyBorder="1" applyAlignment="1">
      <alignment vertical="center"/>
    </xf>
    <xf numFmtId="0" fontId="51" fillId="0" borderId="6" xfId="1" applyFont="1" applyBorder="1" applyAlignment="1">
      <alignment horizontal="left" vertical="center" wrapText="1"/>
    </xf>
    <xf numFmtId="0" fontId="51" fillId="0" borderId="6" xfId="1" applyFont="1" applyBorder="1" applyAlignment="1">
      <alignment horizontal="center" vertical="center"/>
    </xf>
    <xf numFmtId="0" fontId="51" fillId="0" borderId="6" xfId="1" applyFont="1" applyBorder="1" applyAlignment="1">
      <alignment horizontal="center" vertical="center" wrapText="1"/>
    </xf>
    <xf numFmtId="43" fontId="51" fillId="0" borderId="6" xfId="6" applyFont="1" applyBorder="1" applyAlignment="1">
      <alignment horizontal="center" vertical="center" wrapText="1"/>
    </xf>
    <xf numFmtId="0" fontId="51" fillId="0" borderId="6" xfId="1" applyFont="1" applyBorder="1" applyAlignment="1">
      <alignment vertical="center" wrapText="1"/>
    </xf>
    <xf numFmtId="2" fontId="51" fillId="5" borderId="6" xfId="0" applyNumberFormat="1" applyFont="1" applyFill="1" applyBorder="1" applyAlignment="1">
      <alignment horizontal="center" vertical="center" wrapText="1"/>
    </xf>
    <xf numFmtId="14" fontId="51" fillId="0" borderId="6" xfId="1" applyNumberFormat="1" applyFont="1" applyBorder="1" applyAlignment="1">
      <alignment vertical="center"/>
    </xf>
    <xf numFmtId="43" fontId="51" fillId="0" borderId="6" xfId="6" applyFont="1" applyBorder="1" applyAlignment="1">
      <alignment vertical="center"/>
    </xf>
    <xf numFmtId="10" fontId="51" fillId="0" borderId="6" xfId="1" applyNumberFormat="1" applyFont="1" applyBorder="1" applyAlignment="1">
      <alignment vertical="center"/>
    </xf>
    <xf numFmtId="0" fontId="51" fillId="0" borderId="6" xfId="1" applyFont="1" applyBorder="1" applyAlignment="1">
      <alignment vertical="center"/>
    </xf>
    <xf numFmtId="10" fontId="51" fillId="0" borderId="6" xfId="7" applyNumberFormat="1" applyFont="1" applyBorder="1" applyAlignment="1">
      <alignment vertical="center" wrapText="1"/>
    </xf>
    <xf numFmtId="10" fontId="51" fillId="0" borderId="6" xfId="7" applyNumberFormat="1" applyFont="1" applyBorder="1" applyAlignment="1">
      <alignment vertical="center"/>
    </xf>
    <xf numFmtId="0" fontId="51" fillId="0" borderId="6" xfId="0" applyFont="1" applyBorder="1" applyAlignment="1">
      <alignment horizontal="center" vertical="center"/>
    </xf>
    <xf numFmtId="10" fontId="51" fillId="0" borderId="6" xfId="0" applyNumberFormat="1" applyFont="1" applyBorder="1" applyAlignment="1">
      <alignment horizontal="center" vertical="center"/>
    </xf>
    <xf numFmtId="0" fontId="55" fillId="4" borderId="26" xfId="0" applyFont="1" applyFill="1" applyBorder="1" applyAlignment="1">
      <alignment horizontal="left"/>
    </xf>
    <xf numFmtId="49" fontId="56" fillId="4" borderId="26" xfId="2" applyFont="1" applyFill="1" applyBorder="1" applyAlignment="1">
      <alignment horizontal="center" textRotation="90" wrapText="1"/>
    </xf>
    <xf numFmtId="49" fontId="2" fillId="0" borderId="6" xfId="2" applyFont="1" applyBorder="1" applyAlignment="1">
      <alignment vertical="center"/>
    </xf>
    <xf numFmtId="4" fontId="57" fillId="0" borderId="21" xfId="2" applyNumberFormat="1" applyFont="1" applyBorder="1" applyAlignment="1">
      <alignment vertical="center"/>
    </xf>
    <xf numFmtId="4" fontId="51" fillId="0" borderId="21" xfId="2" applyNumberFormat="1" applyFont="1" applyBorder="1" applyAlignment="1">
      <alignment vertical="center"/>
    </xf>
    <xf numFmtId="4" fontId="16" fillId="0" borderId="21" xfId="2" applyNumberFormat="1" applyFont="1" applyBorder="1" applyAlignment="1">
      <alignment vertical="center"/>
    </xf>
    <xf numFmtId="4" fontId="29" fillId="4" borderId="38" xfId="0" applyNumberFormat="1" applyFont="1" applyFill="1" applyBorder="1"/>
    <xf numFmtId="4" fontId="21" fillId="4" borderId="38" xfId="0" applyNumberFormat="1" applyFont="1" applyFill="1" applyBorder="1"/>
    <xf numFmtId="0" fontId="21" fillId="0" borderId="0" xfId="1" applyFont="1" applyFill="1" applyBorder="1" applyAlignment="1">
      <alignment vertical="center"/>
    </xf>
    <xf numFmtId="0" fontId="18" fillId="12" borderId="10" xfId="0" applyFont="1" applyFill="1" applyBorder="1"/>
    <xf numFmtId="170" fontId="18" fillId="0" borderId="2" xfId="0" applyNumberFormat="1" applyFont="1" applyBorder="1"/>
    <xf numFmtId="0" fontId="59" fillId="5" borderId="86" xfId="0" applyFont="1" applyFill="1" applyBorder="1"/>
    <xf numFmtId="3" fontId="18" fillId="3" borderId="8" xfId="0" applyNumberFormat="1" applyFont="1" applyFill="1" applyBorder="1"/>
    <xf numFmtId="0" fontId="59" fillId="0" borderId="87" xfId="0" applyFont="1" applyBorder="1"/>
    <xf numFmtId="0" fontId="59" fillId="13" borderId="86" xfId="0" applyFont="1" applyFill="1" applyBorder="1"/>
    <xf numFmtId="0" fontId="59" fillId="5" borderId="87" xfId="0" applyFont="1" applyFill="1" applyBorder="1"/>
    <xf numFmtId="1" fontId="18" fillId="3" borderId="8" xfId="0" applyNumberFormat="1" applyFont="1" applyFill="1" applyBorder="1"/>
    <xf numFmtId="181" fontId="18" fillId="3" borderId="8" xfId="0" applyNumberFormat="1" applyFont="1" applyFill="1" applyBorder="1"/>
    <xf numFmtId="0" fontId="18" fillId="0" borderId="32" xfId="0" applyFont="1" applyBorder="1"/>
    <xf numFmtId="0" fontId="59" fillId="13" borderId="87" xfId="0" applyFont="1" applyFill="1" applyBorder="1"/>
    <xf numFmtId="0" fontId="18" fillId="0" borderId="24" xfId="0" applyFont="1" applyBorder="1" applyAlignment="1">
      <alignment horizontal="right"/>
    </xf>
    <xf numFmtId="0" fontId="18" fillId="3" borderId="23" xfId="0" applyFont="1" applyFill="1" applyBorder="1" applyAlignment="1">
      <alignment horizontal="right"/>
    </xf>
    <xf numFmtId="0" fontId="18" fillId="3" borderId="17" xfId="0" applyFont="1" applyFill="1" applyBorder="1"/>
    <xf numFmtId="0" fontId="18" fillId="3" borderId="19" xfId="0" applyFont="1" applyFill="1" applyBorder="1"/>
    <xf numFmtId="0" fontId="18" fillId="3" borderId="16" xfId="0" applyFont="1" applyFill="1" applyBorder="1"/>
    <xf numFmtId="0" fontId="61" fillId="4" borderId="26" xfId="0" applyFont="1" applyFill="1" applyBorder="1"/>
    <xf numFmtId="170" fontId="31" fillId="4" borderId="2" xfId="0" applyNumberFormat="1" applyFont="1" applyFill="1" applyBorder="1"/>
    <xf numFmtId="0" fontId="62" fillId="4" borderId="26" xfId="0" applyFont="1" applyFill="1" applyBorder="1" applyAlignment="1">
      <alignment horizontal="center" vertical="center" wrapText="1"/>
    </xf>
    <xf numFmtId="1" fontId="31" fillId="4" borderId="8" xfId="0" applyNumberFormat="1" applyFont="1" applyFill="1" applyBorder="1"/>
    <xf numFmtId="181" fontId="9" fillId="0" borderId="4" xfId="0" applyNumberFormat="1" applyFont="1" applyBorder="1"/>
    <xf numFmtId="0" fontId="1" fillId="0" borderId="4" xfId="0" applyFont="1" applyBorder="1"/>
    <xf numFmtId="0" fontId="9" fillId="0" borderId="4" xfId="0" applyFont="1" applyBorder="1"/>
    <xf numFmtId="0" fontId="1" fillId="0" borderId="6" xfId="0" applyFont="1" applyBorder="1"/>
    <xf numFmtId="181" fontId="9" fillId="0" borderId="4" xfId="0" applyNumberFormat="1" applyFont="1" applyBorder="1" applyAlignment="1">
      <alignment horizontal="right"/>
    </xf>
    <xf numFmtId="0" fontId="9" fillId="0" borderId="4" xfId="0" applyFont="1" applyBorder="1" applyAlignment="1">
      <alignment horizontal="right"/>
    </xf>
    <xf numFmtId="0" fontId="1" fillId="0" borderId="17" xfId="0" applyFont="1" applyBorder="1"/>
    <xf numFmtId="0" fontId="54" fillId="4" borderId="26" xfId="0" applyFont="1" applyFill="1" applyBorder="1" applyAlignment="1">
      <alignment horizontal="right" vertical="center" wrapText="1"/>
    </xf>
    <xf numFmtId="4" fontId="55" fillId="4" borderId="26" xfId="0" applyNumberFormat="1" applyFont="1" applyFill="1" applyBorder="1" applyAlignment="1">
      <alignment vertical="center"/>
    </xf>
    <xf numFmtId="0" fontId="54" fillId="4" borderId="26" xfId="0" applyFont="1" applyFill="1" applyBorder="1" applyAlignment="1">
      <alignment vertical="center"/>
    </xf>
    <xf numFmtId="4" fontId="58" fillId="4" borderId="26" xfId="0" applyNumberFormat="1" applyFont="1" applyFill="1" applyBorder="1" applyAlignment="1">
      <alignment vertical="center"/>
    </xf>
    <xf numFmtId="4" fontId="17" fillId="0" borderId="6" xfId="1" applyNumberFormat="1" applyFont="1" applyBorder="1" applyAlignment="1">
      <alignment vertical="center"/>
    </xf>
    <xf numFmtId="9" fontId="17" fillId="0" borderId="6" xfId="7" applyFont="1" applyBorder="1" applyAlignment="1">
      <alignment vertical="center"/>
    </xf>
    <xf numFmtId="9" fontId="17" fillId="0" borderId="6" xfId="7" applyFont="1" applyBorder="1" applyAlignment="1">
      <alignment horizontal="right" vertical="center"/>
    </xf>
    <xf numFmtId="0" fontId="18" fillId="5" borderId="6" xfId="1" applyFont="1" applyFill="1" applyBorder="1" applyAlignment="1">
      <alignment horizontal="left" vertical="center"/>
    </xf>
    <xf numFmtId="49" fontId="18" fillId="0" borderId="6" xfId="2" applyFont="1" applyBorder="1" applyAlignment="1">
      <alignment vertical="center"/>
    </xf>
    <xf numFmtId="4" fontId="17" fillId="0" borderId="21" xfId="2" applyNumberFormat="1" applyFont="1" applyBorder="1" applyAlignment="1">
      <alignment vertical="center"/>
    </xf>
    <xf numFmtId="49" fontId="22" fillId="4" borderId="38" xfId="2" applyFont="1" applyFill="1" applyBorder="1" applyAlignment="1">
      <alignment horizontal="center" vertical="center"/>
    </xf>
    <xf numFmtId="4" fontId="22" fillId="4" borderId="26" xfId="2" applyNumberFormat="1" applyFont="1" applyFill="1" applyBorder="1" applyAlignment="1">
      <alignment horizontal="right" vertical="center"/>
    </xf>
    <xf numFmtId="0" fontId="49" fillId="5" borderId="6" xfId="0" applyFont="1" applyFill="1" applyBorder="1" applyAlignment="1">
      <alignment horizontal="center" vertical="center" wrapText="1"/>
    </xf>
    <xf numFmtId="0" fontId="60" fillId="5" borderId="6" xfId="8" applyFont="1" applyFill="1" applyBorder="1" applyAlignment="1">
      <alignment horizontal="center" vertical="center" wrapText="1"/>
    </xf>
    <xf numFmtId="44" fontId="59" fillId="5" borderId="6" xfId="5" applyFont="1" applyFill="1" applyBorder="1" applyAlignment="1">
      <alignment horizontal="center" vertical="center"/>
    </xf>
    <xf numFmtId="170" fontId="18" fillId="0" borderId="4" xfId="0" applyNumberFormat="1" applyFont="1" applyBorder="1" applyAlignment="1">
      <alignment horizontal="center" vertical="center"/>
    </xf>
    <xf numFmtId="44" fontId="18" fillId="0" borderId="12" xfId="0" applyNumberFormat="1" applyFont="1" applyBorder="1" applyAlignment="1">
      <alignment horizontal="center" vertical="center"/>
    </xf>
    <xf numFmtId="17" fontId="18" fillId="0" borderId="4" xfId="1" applyNumberFormat="1" applyFont="1" applyBorder="1" applyAlignment="1">
      <alignment horizontal="center" vertical="center"/>
    </xf>
    <xf numFmtId="170" fontId="18" fillId="0" borderId="4" xfId="1" applyNumberFormat="1" applyFont="1" applyBorder="1" applyAlignment="1">
      <alignment vertical="center"/>
    </xf>
    <xf numFmtId="9" fontId="18" fillId="0" borderId="4" xfId="7" applyFont="1" applyBorder="1" applyAlignment="1">
      <alignment horizontal="center" vertical="center"/>
    </xf>
    <xf numFmtId="14" fontId="18" fillId="0" borderId="4" xfId="1" applyNumberFormat="1" applyFont="1" applyBorder="1" applyAlignment="1">
      <alignment vertical="center"/>
    </xf>
    <xf numFmtId="170" fontId="18" fillId="0" borderId="6" xfId="1" applyNumberFormat="1" applyFont="1" applyBorder="1" applyAlignment="1">
      <alignment vertical="center"/>
    </xf>
    <xf numFmtId="0" fontId="24" fillId="4" borderId="26"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4" borderId="82" xfId="0" applyFont="1" applyFill="1" applyBorder="1" applyAlignment="1">
      <alignment horizontal="center" vertical="center" wrapText="1"/>
    </xf>
    <xf numFmtId="0" fontId="24" fillId="4" borderId="49" xfId="0" applyFont="1" applyFill="1" applyBorder="1" applyAlignment="1">
      <alignment horizontal="center" vertical="center" wrapText="1"/>
    </xf>
    <xf numFmtId="0" fontId="24" fillId="4" borderId="83" xfId="0" applyFont="1" applyFill="1" applyBorder="1" applyAlignment="1">
      <alignment horizontal="center" vertical="center" wrapText="1"/>
    </xf>
    <xf numFmtId="0" fontId="24" fillId="4" borderId="27" xfId="1" applyFont="1" applyFill="1" applyBorder="1" applyAlignment="1">
      <alignment horizontal="left" vertical="center"/>
    </xf>
    <xf numFmtId="0" fontId="24" fillId="4" borderId="28" xfId="1" applyFont="1" applyFill="1" applyBorder="1" applyAlignment="1">
      <alignment horizontal="left" vertical="center"/>
    </xf>
    <xf numFmtId="0" fontId="24" fillId="4" borderId="29" xfId="1" applyFont="1" applyFill="1" applyBorder="1" applyAlignment="1">
      <alignment horizontal="left" vertical="center"/>
    </xf>
    <xf numFmtId="0" fontId="24" fillId="4" borderId="27" xfId="0" applyFont="1" applyFill="1" applyBorder="1" applyAlignment="1">
      <alignment horizontal="center" vertical="center" wrapText="1"/>
    </xf>
    <xf numFmtId="0" fontId="24" fillId="4" borderId="28"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7" xfId="0" applyFont="1" applyBorder="1" applyAlignment="1">
      <alignment horizontal="center" vertical="center"/>
    </xf>
    <xf numFmtId="0" fontId="25" fillId="0" borderId="69" xfId="0" applyFont="1" applyBorder="1" applyAlignment="1">
      <alignment horizontal="center" vertical="center"/>
    </xf>
    <xf numFmtId="0" fontId="25" fillId="0" borderId="4" xfId="0" applyFont="1" applyBorder="1" applyAlignment="1">
      <alignment horizontal="center" vertical="center"/>
    </xf>
    <xf numFmtId="0" fontId="26" fillId="0" borderId="6" xfId="0" applyFont="1" applyBorder="1" applyAlignment="1">
      <alignment horizontal="center" vertical="center" wrapText="1"/>
    </xf>
    <xf numFmtId="0" fontId="54" fillId="4" borderId="26" xfId="0" applyFont="1" applyFill="1" applyBorder="1" applyAlignment="1">
      <alignment horizontal="center" vertical="center" wrapText="1"/>
    </xf>
    <xf numFmtId="0" fontId="54" fillId="4" borderId="26" xfId="1" applyFont="1" applyFill="1" applyBorder="1" applyAlignment="1">
      <alignment vertical="center"/>
    </xf>
    <xf numFmtId="49" fontId="55" fillId="4" borderId="26" xfId="2" applyFont="1" applyFill="1" applyBorder="1" applyAlignment="1">
      <alignment horizontal="center" vertical="center" wrapText="1"/>
    </xf>
    <xf numFmtId="49" fontId="55" fillId="4" borderId="37" xfId="2" applyFont="1" applyFill="1" applyBorder="1" applyAlignment="1">
      <alignment horizontal="center" vertical="center" wrapText="1"/>
    </xf>
    <xf numFmtId="49" fontId="55" fillId="4" borderId="26" xfId="2" applyFont="1" applyFill="1" applyBorder="1" applyAlignment="1">
      <alignment horizontal="center" vertical="center"/>
    </xf>
    <xf numFmtId="49" fontId="55" fillId="4" borderId="37" xfId="2"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1" applyFont="1" applyFill="1" applyBorder="1" applyAlignment="1">
      <alignment horizontal="center" vertical="center"/>
    </xf>
    <xf numFmtId="0" fontId="21" fillId="4" borderId="28" xfId="1" applyFont="1" applyFill="1" applyBorder="1" applyAlignment="1">
      <alignment horizontal="center" vertical="center"/>
    </xf>
    <xf numFmtId="0" fontId="21" fillId="4" borderId="37" xfId="0" applyFont="1" applyFill="1" applyBorder="1" applyAlignment="1">
      <alignment horizontal="center" vertical="center"/>
    </xf>
    <xf numFmtId="0" fontId="21" fillId="4" borderId="26" xfId="1" applyFont="1" applyFill="1" applyBorder="1" applyAlignment="1">
      <alignment horizontal="center" vertical="center"/>
    </xf>
    <xf numFmtId="0" fontId="21" fillId="4" borderId="26" xfId="1" applyFont="1" applyFill="1" applyBorder="1" applyAlignment="1">
      <alignment vertical="center"/>
    </xf>
    <xf numFmtId="0" fontId="27" fillId="9" borderId="78" xfId="1" applyFont="1" applyFill="1" applyBorder="1" applyAlignment="1">
      <alignment horizontal="center" vertical="center"/>
    </xf>
    <xf numFmtId="0" fontId="27" fillId="9" borderId="79" xfId="1" applyFont="1" applyFill="1" applyBorder="1" applyAlignment="1">
      <alignment horizontal="center" vertical="center"/>
    </xf>
    <xf numFmtId="0" fontId="27" fillId="9" borderId="80" xfId="1" applyFont="1" applyFill="1" applyBorder="1" applyAlignment="1">
      <alignment horizontal="center" vertical="center"/>
    </xf>
    <xf numFmtId="49" fontId="21" fillId="4" borderId="26" xfId="2" applyFont="1" applyFill="1" applyBorder="1" applyAlignment="1">
      <alignment horizontal="center" vertical="center" wrapText="1"/>
    </xf>
    <xf numFmtId="0" fontId="21" fillId="4" borderId="26" xfId="0" applyFont="1" applyFill="1" applyBorder="1" applyAlignment="1">
      <alignment horizontal="center" vertical="center" wrapText="1"/>
    </xf>
    <xf numFmtId="49" fontId="21" fillId="4" borderId="26" xfId="2" applyFont="1" applyFill="1" applyBorder="1" applyAlignment="1">
      <alignment horizontal="center" vertical="center"/>
    </xf>
    <xf numFmtId="0" fontId="63" fillId="4" borderId="26" xfId="0" applyFont="1" applyFill="1" applyBorder="1" applyAlignment="1">
      <alignment horizontal="center" vertical="center"/>
    </xf>
    <xf numFmtId="0" fontId="21" fillId="4" borderId="37" xfId="0" applyFont="1" applyFill="1" applyBorder="1" applyAlignment="1">
      <alignment horizontal="center" vertical="center" wrapText="1"/>
    </xf>
    <xf numFmtId="0" fontId="29" fillId="4" borderId="26" xfId="0" applyFont="1" applyFill="1" applyBorder="1" applyAlignment="1">
      <alignment horizontal="center" vertical="center"/>
    </xf>
    <xf numFmtId="0" fontId="21" fillId="4" borderId="26" xfId="0" applyFont="1" applyFill="1" applyBorder="1" applyAlignment="1">
      <alignment horizontal="center"/>
    </xf>
    <xf numFmtId="0" fontId="21" fillId="4" borderId="27" xfId="0" applyFont="1" applyFill="1" applyBorder="1" applyAlignment="1">
      <alignment horizontal="center" vertical="center"/>
    </xf>
    <xf numFmtId="0" fontId="21" fillId="4" borderId="28" xfId="0" applyFont="1" applyFill="1" applyBorder="1" applyAlignment="1">
      <alignment horizontal="center" vertical="center"/>
    </xf>
    <xf numFmtId="0" fontId="21" fillId="4" borderId="29" xfId="0" applyFont="1" applyFill="1" applyBorder="1" applyAlignment="1">
      <alignment horizontal="center" vertical="center"/>
    </xf>
    <xf numFmtId="0" fontId="29" fillId="4" borderId="26" xfId="0" applyFont="1" applyFill="1" applyBorder="1" applyAlignment="1">
      <alignment horizontal="center"/>
    </xf>
    <xf numFmtId="0" fontId="29" fillId="4" borderId="26" xfId="0" applyFont="1" applyFill="1" applyBorder="1"/>
    <xf numFmtId="0" fontId="30" fillId="9" borderId="78" xfId="0" applyFont="1" applyFill="1" applyBorder="1" applyAlignment="1">
      <alignment horizontal="center"/>
    </xf>
    <xf numFmtId="0" fontId="30" fillId="9" borderId="79" xfId="0" applyFont="1" applyFill="1" applyBorder="1" applyAlignment="1">
      <alignment horizontal="center"/>
    </xf>
    <xf numFmtId="0" fontId="30" fillId="9" borderId="80" xfId="0" applyFont="1" applyFill="1" applyBorder="1" applyAlignment="1">
      <alignment horizontal="center"/>
    </xf>
    <xf numFmtId="0" fontId="21" fillId="4" borderId="26" xfId="1" applyFont="1" applyFill="1" applyBorder="1" applyAlignment="1">
      <alignment horizontal="center" vertical="center" wrapText="1"/>
    </xf>
    <xf numFmtId="0" fontId="21" fillId="4" borderId="37" xfId="1" applyFont="1" applyFill="1" applyBorder="1" applyAlignment="1">
      <alignment horizontal="center" vertical="center" wrapText="1"/>
    </xf>
    <xf numFmtId="0" fontId="21" fillId="4" borderId="39" xfId="1" applyFont="1" applyFill="1" applyBorder="1" applyAlignment="1">
      <alignment horizontal="center" vertical="center"/>
    </xf>
    <xf numFmtId="0" fontId="21" fillId="4" borderId="36" xfId="1" applyFont="1" applyFill="1" applyBorder="1" applyAlignment="1">
      <alignment horizontal="center" vertical="center"/>
    </xf>
    <xf numFmtId="0" fontId="21" fillId="4" borderId="40" xfId="1" applyFont="1" applyFill="1" applyBorder="1" applyAlignment="1">
      <alignment horizontal="center" vertical="center"/>
    </xf>
    <xf numFmtId="0" fontId="21" fillId="4" borderId="45" xfId="1" applyFont="1" applyFill="1" applyBorder="1" applyAlignment="1">
      <alignment horizontal="center" vertical="center"/>
    </xf>
    <xf numFmtId="0" fontId="21" fillId="4" borderId="47" xfId="1" applyFont="1" applyFill="1" applyBorder="1" applyAlignment="1">
      <alignment horizontal="center" vertical="center"/>
    </xf>
    <xf numFmtId="0" fontId="21" fillId="4" borderId="46" xfId="1" applyFont="1" applyFill="1" applyBorder="1" applyAlignment="1">
      <alignment horizontal="center" vertical="center"/>
    </xf>
    <xf numFmtId="0" fontId="22" fillId="4" borderId="26" xfId="1" applyFont="1" applyFill="1" applyBorder="1" applyAlignment="1">
      <alignment horizontal="center" vertical="center"/>
    </xf>
    <xf numFmtId="0" fontId="31" fillId="4" borderId="26" xfId="1" applyFont="1" applyFill="1" applyBorder="1" applyAlignment="1">
      <alignment horizontal="center" vertical="center"/>
    </xf>
    <xf numFmtId="0" fontId="21" fillId="4" borderId="37" xfId="1" applyFont="1" applyFill="1" applyBorder="1" applyAlignment="1">
      <alignment horizontal="center" vertical="center"/>
    </xf>
    <xf numFmtId="0" fontId="21" fillId="4" borderId="29" xfId="1" applyFont="1" applyFill="1" applyBorder="1" applyAlignment="1">
      <alignment horizontal="center" vertical="center"/>
    </xf>
    <xf numFmtId="0" fontId="35" fillId="0" borderId="17" xfId="1" applyFont="1" applyBorder="1" applyAlignment="1">
      <alignment horizontal="center" vertical="center"/>
    </xf>
    <xf numFmtId="0" fontId="35" fillId="0" borderId="69" xfId="1" applyFont="1" applyBorder="1" applyAlignment="1">
      <alignment horizontal="center" vertical="center"/>
    </xf>
    <xf numFmtId="0" fontId="35" fillId="0" borderId="4" xfId="1" applyFont="1" applyBorder="1" applyAlignment="1">
      <alignment horizontal="center" vertical="center"/>
    </xf>
    <xf numFmtId="0" fontId="35" fillId="0" borderId="17" xfId="1" applyFont="1" applyBorder="1" applyAlignment="1">
      <alignment horizontal="center" vertical="center" wrapText="1"/>
    </xf>
    <xf numFmtId="0" fontId="35" fillId="0" borderId="69" xfId="1" applyFont="1" applyBorder="1" applyAlignment="1">
      <alignment horizontal="center" vertical="center" wrapText="1"/>
    </xf>
    <xf numFmtId="0" fontId="35" fillId="0" borderId="4" xfId="1" applyFont="1" applyBorder="1" applyAlignment="1">
      <alignment horizontal="center" vertical="center" wrapText="1"/>
    </xf>
    <xf numFmtId="0" fontId="22" fillId="4" borderId="25" xfId="0" applyFont="1" applyFill="1" applyBorder="1" applyAlignment="1">
      <alignment horizontal="center" vertical="center"/>
    </xf>
    <xf numFmtId="0" fontId="22" fillId="4" borderId="0" xfId="0" applyFont="1" applyFill="1" applyAlignment="1">
      <alignment horizontal="center" vertical="center"/>
    </xf>
    <xf numFmtId="0" fontId="22" fillId="4" borderId="25" xfId="1" applyFont="1" applyFill="1" applyBorder="1" applyAlignment="1">
      <alignment horizontal="center" vertical="center"/>
    </xf>
    <xf numFmtId="0" fontId="22" fillId="4" borderId="0" xfId="1" applyFont="1" applyFill="1" applyAlignment="1">
      <alignment horizontal="center" vertical="center"/>
    </xf>
    <xf numFmtId="0" fontId="22" fillId="4" borderId="26"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4" borderId="25" xfId="1" applyFont="1" applyFill="1" applyBorder="1" applyAlignment="1">
      <alignment vertical="center"/>
    </xf>
    <xf numFmtId="0" fontId="22" fillId="4" borderId="0" xfId="1" applyFont="1" applyFill="1" applyAlignment="1">
      <alignment vertical="center"/>
    </xf>
    <xf numFmtId="0" fontId="21" fillId="4" borderId="39" xfId="1" applyFont="1" applyFill="1" applyBorder="1" applyAlignment="1">
      <alignment horizontal="center" vertical="center" wrapText="1"/>
    </xf>
    <xf numFmtId="0" fontId="21" fillId="4" borderId="40" xfId="1" applyFont="1" applyFill="1" applyBorder="1" applyAlignment="1">
      <alignment horizontal="center" vertical="center" wrapText="1"/>
    </xf>
    <xf numFmtId="0" fontId="21" fillId="4" borderId="25" xfId="1" applyFont="1" applyFill="1" applyBorder="1" applyAlignment="1">
      <alignment horizontal="center" vertical="center" wrapText="1"/>
    </xf>
    <xf numFmtId="0" fontId="21" fillId="4" borderId="44" xfId="1" applyFont="1" applyFill="1" applyBorder="1" applyAlignment="1">
      <alignment horizontal="center" vertical="center" wrapText="1"/>
    </xf>
    <xf numFmtId="0" fontId="21" fillId="4" borderId="45" xfId="1" applyFont="1" applyFill="1" applyBorder="1" applyAlignment="1">
      <alignment horizontal="center" vertical="center" wrapText="1"/>
    </xf>
    <xf numFmtId="0" fontId="21" fillId="4" borderId="46" xfId="1" applyFont="1" applyFill="1" applyBorder="1" applyAlignment="1">
      <alignment horizontal="center" vertical="center" wrapText="1"/>
    </xf>
    <xf numFmtId="0" fontId="21" fillId="4" borderId="43" xfId="1" applyFont="1" applyFill="1" applyBorder="1" applyAlignment="1">
      <alignment horizontal="center" vertical="center" wrapText="1"/>
    </xf>
    <xf numFmtId="0" fontId="21" fillId="4" borderId="38" xfId="1" applyFont="1" applyFill="1" applyBorder="1" applyAlignment="1">
      <alignment horizontal="center" vertical="center" wrapText="1"/>
    </xf>
    <xf numFmtId="0" fontId="21" fillId="4" borderId="27" xfId="1" applyFont="1" applyFill="1" applyBorder="1" applyAlignment="1">
      <alignment horizontal="center" vertical="center" wrapText="1"/>
    </xf>
    <xf numFmtId="0" fontId="21" fillId="4" borderId="29" xfId="1"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38" xfId="0" applyFont="1" applyFill="1" applyBorder="1" applyAlignment="1">
      <alignment horizontal="center" vertical="center" wrapText="1"/>
    </xf>
    <xf numFmtId="0" fontId="16" fillId="0" borderId="68" xfId="1" applyFont="1" applyBorder="1" applyAlignment="1">
      <alignment horizontal="left" vertical="top" wrapText="1" indent="1"/>
    </xf>
    <xf numFmtId="0" fontId="16" fillId="0" borderId="69" xfId="1" applyFont="1" applyBorder="1" applyAlignment="1">
      <alignment horizontal="left" vertical="top" wrapText="1" indent="1"/>
    </xf>
    <xf numFmtId="0" fontId="16" fillId="0" borderId="4" xfId="1" applyFont="1" applyBorder="1" applyAlignment="1">
      <alignment horizontal="left" vertical="top" wrapText="1" indent="1"/>
    </xf>
    <xf numFmtId="165" fontId="21" fillId="4" borderId="26" xfId="0" applyNumberFormat="1" applyFont="1" applyFill="1" applyBorder="1" applyAlignment="1">
      <alignment horizontal="center" vertical="center" wrapText="1"/>
    </xf>
    <xf numFmtId="0" fontId="21" fillId="4" borderId="25" xfId="1" applyFont="1" applyFill="1" applyBorder="1" applyAlignment="1">
      <alignment horizontal="center" vertical="center"/>
    </xf>
    <xf numFmtId="0" fontId="21" fillId="4" borderId="0" xfId="1" applyFont="1" applyFill="1" applyAlignment="1">
      <alignment horizontal="center" vertical="center"/>
    </xf>
    <xf numFmtId="0" fontId="21" fillId="4" borderId="25" xfId="0" applyFont="1" applyFill="1" applyBorder="1" applyAlignment="1">
      <alignment horizontal="center" vertical="center"/>
    </xf>
    <xf numFmtId="0" fontId="21" fillId="4" borderId="0" xfId="0" applyFont="1" applyFill="1" applyAlignment="1">
      <alignment horizontal="center" vertical="center"/>
    </xf>
    <xf numFmtId="0" fontId="21" fillId="4" borderId="27" xfId="1" applyFont="1" applyFill="1" applyBorder="1" applyAlignment="1">
      <alignment vertical="center"/>
    </xf>
    <xf numFmtId="0" fontId="21" fillId="4" borderId="29" xfId="1" applyFont="1" applyFill="1" applyBorder="1" applyAlignment="1">
      <alignment vertical="center"/>
    </xf>
    <xf numFmtId="0" fontId="21" fillId="4" borderId="27"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29" xfId="0" applyFont="1" applyFill="1" applyBorder="1" applyAlignment="1">
      <alignment horizontal="center" vertical="center" wrapText="1"/>
    </xf>
    <xf numFmtId="165" fontId="21" fillId="4" borderId="27" xfId="0" applyNumberFormat="1" applyFont="1" applyFill="1" applyBorder="1" applyAlignment="1">
      <alignment horizontal="center" vertical="center" wrapText="1"/>
    </xf>
    <xf numFmtId="165" fontId="21" fillId="4" borderId="28" xfId="0" applyNumberFormat="1" applyFont="1" applyFill="1" applyBorder="1" applyAlignment="1">
      <alignment horizontal="center" vertical="center" wrapText="1"/>
    </xf>
    <xf numFmtId="165" fontId="21" fillId="4" borderId="29" xfId="0" applyNumberFormat="1" applyFont="1" applyFill="1" applyBorder="1" applyAlignment="1">
      <alignment horizontal="center" vertical="center" wrapText="1"/>
    </xf>
    <xf numFmtId="0" fontId="21" fillId="4" borderId="45" xfId="1" applyFont="1" applyFill="1" applyBorder="1" applyAlignment="1">
      <alignment vertical="center"/>
    </xf>
    <xf numFmtId="0" fontId="21" fillId="4" borderId="47" xfId="1" applyFont="1" applyFill="1" applyBorder="1" applyAlignment="1">
      <alignment vertical="center"/>
    </xf>
    <xf numFmtId="0" fontId="21" fillId="9" borderId="14" xfId="0" applyFont="1" applyFill="1" applyBorder="1" applyAlignment="1">
      <alignment horizontal="center" vertical="center"/>
    </xf>
    <xf numFmtId="0" fontId="21" fillId="9" borderId="84" xfId="0" applyFont="1" applyFill="1" applyBorder="1" applyAlignment="1">
      <alignment horizontal="center" vertical="center"/>
    </xf>
    <xf numFmtId="0" fontId="21" fillId="9" borderId="22" xfId="0" applyFont="1" applyFill="1" applyBorder="1" applyAlignment="1">
      <alignment horizontal="center" vertical="center"/>
    </xf>
    <xf numFmtId="0" fontId="21" fillId="9" borderId="14" xfId="1" applyFont="1" applyFill="1" applyBorder="1" applyAlignment="1">
      <alignment vertical="center"/>
    </xf>
    <xf numFmtId="0" fontId="21" fillId="9" borderId="22" xfId="1" applyFont="1" applyFill="1" applyBorder="1" applyAlignment="1">
      <alignment vertical="center"/>
    </xf>
    <xf numFmtId="0" fontId="21" fillId="9" borderId="84" xfId="1" applyFont="1" applyFill="1" applyBorder="1" applyAlignment="1">
      <alignment vertical="center"/>
    </xf>
    <xf numFmtId="0" fontId="21" fillId="9" borderId="14" xfId="0" applyFont="1" applyFill="1" applyBorder="1" applyAlignment="1">
      <alignment horizontal="center" vertical="center" wrapText="1"/>
    </xf>
    <xf numFmtId="0" fontId="21" fillId="9" borderId="84" xfId="0" applyFont="1" applyFill="1" applyBorder="1" applyAlignment="1">
      <alignment horizontal="center" vertical="center" wrapText="1"/>
    </xf>
    <xf numFmtId="0" fontId="21" fillId="9" borderId="22" xfId="0" applyFont="1" applyFill="1" applyBorder="1" applyAlignment="1">
      <alignment horizontal="center" vertical="center" wrapText="1"/>
    </xf>
    <xf numFmtId="165" fontId="21" fillId="9" borderId="14" xfId="0" applyNumberFormat="1" applyFont="1" applyFill="1" applyBorder="1" applyAlignment="1">
      <alignment horizontal="center" vertical="center" wrapText="1"/>
    </xf>
    <xf numFmtId="165" fontId="21" fillId="9" borderId="84" xfId="0" applyNumberFormat="1" applyFont="1" applyFill="1" applyBorder="1" applyAlignment="1">
      <alignment horizontal="center" vertical="center" wrapText="1"/>
    </xf>
    <xf numFmtId="165" fontId="21" fillId="9" borderId="22" xfId="0" applyNumberFormat="1" applyFont="1" applyFill="1" applyBorder="1" applyAlignment="1">
      <alignment horizontal="center" vertical="center" wrapText="1"/>
    </xf>
    <xf numFmtId="2" fontId="21" fillId="9" borderId="14" xfId="0" applyNumberFormat="1" applyFont="1" applyFill="1" applyBorder="1" applyAlignment="1">
      <alignment horizontal="center" vertical="center" wrapText="1"/>
    </xf>
    <xf numFmtId="2" fontId="21" fillId="9" borderId="84" xfId="0" applyNumberFormat="1" applyFont="1" applyFill="1" applyBorder="1" applyAlignment="1">
      <alignment horizontal="center" vertical="center" wrapText="1"/>
    </xf>
    <xf numFmtId="2" fontId="21" fillId="9" borderId="22" xfId="0" applyNumberFormat="1" applyFont="1" applyFill="1" applyBorder="1" applyAlignment="1">
      <alignment horizontal="center" vertical="center" wrapText="1"/>
    </xf>
    <xf numFmtId="0" fontId="21" fillId="4" borderId="26" xfId="4" applyFont="1" applyFill="1" applyBorder="1" applyAlignment="1">
      <alignment horizontal="center" vertical="center"/>
    </xf>
    <xf numFmtId="0" fontId="21" fillId="4" borderId="37" xfId="4" applyFont="1" applyFill="1" applyBorder="1" applyAlignment="1">
      <alignment horizontal="center" vertical="center"/>
    </xf>
    <xf numFmtId="0" fontId="21" fillId="4" borderId="26" xfId="4" applyFont="1" applyFill="1" applyBorder="1" applyAlignment="1">
      <alignment horizontal="center"/>
    </xf>
  </cellXfs>
  <cellStyles count="13">
    <cellStyle name="Hipervínculo" xfId="8" builtinId="8"/>
    <cellStyle name="Millares" xfId="6" builtinId="3"/>
    <cellStyle name="Millares 2" xfId="9" xr:uid="{00000000-0005-0000-0000-000002000000}"/>
    <cellStyle name="Millares 3" xfId="11" xr:uid="{00000000-0005-0000-0000-000003000000}"/>
    <cellStyle name="Moneda" xfId="5" builtinId="4"/>
    <cellStyle name="Normal" xfId="0" builtinId="0"/>
    <cellStyle name="Normal 2" xfId="4" xr:uid="{00000000-0005-0000-0000-000006000000}"/>
    <cellStyle name="Normal 3" xfId="12" xr:uid="{00000000-0005-0000-0000-000007000000}"/>
    <cellStyle name="Normal_ESTR98" xfId="3" xr:uid="{00000000-0005-0000-0000-000008000000}"/>
    <cellStyle name="Normal_PLAZAS98" xfId="1" xr:uid="{00000000-0005-0000-0000-000009000000}"/>
    <cellStyle name="Normal_SPGG98" xfId="2" xr:uid="{00000000-0005-0000-0000-00000A000000}"/>
    <cellStyle name="Porcentaje" xfId="7" builtinId="5"/>
    <cellStyle name="Porcentaje 2" xfId="10" xr:uid="{00000000-0005-0000-0000-00000C000000}"/>
  </cellStyles>
  <dxfs count="0"/>
  <tableStyles count="0" defaultTableStyle="TableStyleMedium2" defaultPivotStyle="PivotStyleLight16"/>
  <colors>
    <mruColors>
      <color rgb="FF003366"/>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ctor\Documents\REYES\APROYECTO%20OVINOS\CORTE%20EXP.%20SALDOS\INFORME%20DE%20CORTE\SALDOS%20DE%20EXPEDIENTE%20JULIO%202022%20ultim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2)"/>
      <sheetName val="GG"/>
      <sheetName val="C.U"/>
      <sheetName val="S10 PPTO"/>
      <sheetName val="INSUMOS"/>
      <sheetName val="CORTE X"/>
      <sheetName val="SALDOS OK"/>
      <sheetName val="COMPARATIVO"/>
      <sheetName val="CORTE OK"/>
      <sheetName val="RESUMEN"/>
      <sheetName val="EXP. ORIGINAL"/>
      <sheetName val="S. AZUL"/>
      <sheetName val="POA 2022"/>
      <sheetName val="P.U"/>
      <sheetName val="2022"/>
      <sheetName val="2021"/>
      <sheetName val="2020"/>
      <sheetName val="GASTOS"/>
      <sheetName val="cronogra"/>
      <sheetName val="SAJ¿LDOOS"/>
    </sheetNames>
    <sheetDataSet>
      <sheetData sheetId="0" refreshError="1"/>
      <sheetData sheetId="1" refreshError="1"/>
      <sheetData sheetId="2" refreshError="1"/>
      <sheetData sheetId="3" refreshError="1"/>
      <sheetData sheetId="4" refreshError="1"/>
      <sheetData sheetId="5" refreshError="1"/>
      <sheetData sheetId="6" refreshError="1">
        <row r="353">
          <cell r="AB353">
            <v>5829011.5243405895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apps.osce.gob.pe/perfilprov-ui/ficha/20601916895" TargetMode="External"/><Relationship Id="rId2" Type="http://schemas.openxmlformats.org/officeDocument/2006/relationships/hyperlink" Target="https://apps.osce.gob.pe/perfilprov-ui/ficha/20604227390" TargetMode="External"/><Relationship Id="rId1" Type="http://schemas.openxmlformats.org/officeDocument/2006/relationships/hyperlink" Target="https://apps.osce.gob.pe/perfilprov-ui/ficha/10428083411" TargetMode="External"/><Relationship Id="rId5" Type="http://schemas.openxmlformats.org/officeDocument/2006/relationships/printerSettings" Target="../printerSettings/printerSettings6.bin"/><Relationship Id="rId4" Type="http://schemas.openxmlformats.org/officeDocument/2006/relationships/hyperlink" Target="https://apps.osce.gob.pe/perfilprov-ui/ficha/2060907843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29"/>
  <sheetViews>
    <sheetView zoomScale="80" zoomScaleNormal="80" workbookViewId="0">
      <selection activeCell="S38" sqref="S38"/>
    </sheetView>
  </sheetViews>
  <sheetFormatPr baseColWidth="10" defaultColWidth="2" defaultRowHeight="10.15" x14ac:dyDescent="0.3"/>
  <cols>
    <col min="1" max="1" width="21.265625" style="5" customWidth="1"/>
    <col min="2" max="2" width="9.59765625" style="5" customWidth="1"/>
    <col min="3" max="3" width="18.73046875" style="5" customWidth="1"/>
    <col min="4" max="4" width="29.86328125" style="5" customWidth="1"/>
    <col min="5" max="5" width="7.59765625" style="5" customWidth="1"/>
    <col min="6" max="6" width="11.1328125" style="5" customWidth="1"/>
    <col min="7" max="7" width="9.59765625" style="5" customWidth="1"/>
    <col min="8" max="9" width="8.73046875" style="5" customWidth="1"/>
    <col min="10" max="10" width="6" style="5" customWidth="1"/>
    <col min="11" max="11" width="14.73046875" style="5" customWidth="1"/>
    <col min="12" max="12" width="9.3984375" style="5" customWidth="1"/>
    <col min="13" max="15" width="8.73046875" style="5" customWidth="1"/>
    <col min="16" max="16" width="14.73046875" style="5" customWidth="1"/>
    <col min="17" max="18" width="9.73046875" style="5" customWidth="1"/>
    <col min="19" max="19" width="15" style="5" customWidth="1"/>
    <col min="20" max="20" width="8.73046875" style="5" customWidth="1"/>
    <col min="21" max="16384" width="2" style="5"/>
  </cols>
  <sheetData>
    <row r="1" spans="1:21" s="2" customFormat="1" ht="41.25" customHeight="1" x14ac:dyDescent="0.3">
      <c r="A1" s="958" t="s">
        <v>198</v>
      </c>
      <c r="B1" s="958"/>
      <c r="C1" s="958"/>
      <c r="D1" s="958"/>
      <c r="E1" s="958"/>
      <c r="F1" s="958"/>
      <c r="G1" s="958"/>
      <c r="H1" s="958"/>
      <c r="I1" s="958"/>
      <c r="J1" s="958"/>
      <c r="K1" s="958"/>
      <c r="L1" s="958"/>
      <c r="M1" s="958"/>
      <c r="N1" s="958"/>
      <c r="O1" s="958"/>
      <c r="P1" s="958"/>
      <c r="Q1" s="958"/>
      <c r="R1" s="958"/>
      <c r="S1" s="958"/>
    </row>
    <row r="2" spans="1:21" s="2" customFormat="1" ht="22.5" customHeight="1" x14ac:dyDescent="0.3">
      <c r="A2" s="965" t="s">
        <v>3515</v>
      </c>
      <c r="B2" s="966"/>
      <c r="C2" s="966"/>
      <c r="D2" s="966"/>
      <c r="E2" s="966"/>
      <c r="F2" s="966"/>
      <c r="G2" s="966"/>
      <c r="H2" s="966"/>
      <c r="I2" s="966"/>
      <c r="J2" s="966"/>
      <c r="K2" s="966"/>
      <c r="L2" s="966"/>
      <c r="M2" s="966"/>
      <c r="N2" s="966"/>
      <c r="O2" s="966"/>
      <c r="P2" s="966"/>
      <c r="Q2" s="966"/>
      <c r="R2" s="966"/>
      <c r="S2" s="967"/>
    </row>
    <row r="3" spans="1:21" s="3" customFormat="1" ht="22.5" customHeight="1" x14ac:dyDescent="0.45">
      <c r="A3" s="958" t="s">
        <v>0</v>
      </c>
      <c r="B3" s="958" t="s">
        <v>1</v>
      </c>
      <c r="C3" s="958" t="s">
        <v>2</v>
      </c>
      <c r="D3" s="958" t="s">
        <v>3</v>
      </c>
      <c r="E3" s="958" t="s">
        <v>34</v>
      </c>
      <c r="F3" s="958" t="s">
        <v>4</v>
      </c>
      <c r="G3" s="958"/>
      <c r="H3" s="968">
        <v>2021</v>
      </c>
      <c r="I3" s="969"/>
      <c r="J3" s="969"/>
      <c r="K3" s="969"/>
      <c r="L3" s="970"/>
      <c r="M3" s="968" t="s">
        <v>196</v>
      </c>
      <c r="N3" s="969"/>
      <c r="O3" s="969"/>
      <c r="P3" s="969"/>
      <c r="Q3" s="970"/>
      <c r="R3" s="958" t="s">
        <v>197</v>
      </c>
      <c r="S3" s="958"/>
    </row>
    <row r="4" spans="1:21" s="3" customFormat="1" ht="22.5" customHeight="1" x14ac:dyDescent="0.45">
      <c r="A4" s="958"/>
      <c r="B4" s="958"/>
      <c r="C4" s="958"/>
      <c r="D4" s="958"/>
      <c r="E4" s="958"/>
      <c r="F4" s="959" t="s">
        <v>35</v>
      </c>
      <c r="G4" s="959" t="s">
        <v>36</v>
      </c>
      <c r="H4" s="959" t="s">
        <v>38</v>
      </c>
      <c r="I4" s="959" t="s">
        <v>39</v>
      </c>
      <c r="J4" s="959" t="s">
        <v>37</v>
      </c>
      <c r="K4" s="968" t="s">
        <v>273</v>
      </c>
      <c r="L4" s="970"/>
      <c r="M4" s="41"/>
      <c r="N4" s="41"/>
      <c r="O4" s="41"/>
      <c r="P4" s="968" t="s">
        <v>273</v>
      </c>
      <c r="Q4" s="969"/>
      <c r="R4" s="961" t="s">
        <v>38</v>
      </c>
      <c r="S4" s="963" t="s">
        <v>40</v>
      </c>
    </row>
    <row r="5" spans="1:21" s="3" customFormat="1" ht="41.25" customHeight="1" x14ac:dyDescent="0.45">
      <c r="A5" s="959"/>
      <c r="B5" s="959"/>
      <c r="C5" s="959"/>
      <c r="D5" s="959"/>
      <c r="E5" s="959"/>
      <c r="F5" s="960"/>
      <c r="G5" s="960"/>
      <c r="H5" s="960"/>
      <c r="I5" s="960"/>
      <c r="J5" s="960"/>
      <c r="K5" s="42" t="s">
        <v>274</v>
      </c>
      <c r="L5" s="42" t="s">
        <v>275</v>
      </c>
      <c r="M5" s="42" t="s">
        <v>38</v>
      </c>
      <c r="N5" s="42" t="s">
        <v>39</v>
      </c>
      <c r="O5" s="42" t="s">
        <v>37</v>
      </c>
      <c r="P5" s="42" t="s">
        <v>274</v>
      </c>
      <c r="Q5" s="43" t="s">
        <v>275</v>
      </c>
      <c r="R5" s="962"/>
      <c r="S5" s="964"/>
      <c r="U5" s="8"/>
    </row>
    <row r="6" spans="1:21" s="4" customFormat="1" ht="81" customHeight="1" x14ac:dyDescent="0.45">
      <c r="A6" s="971" t="s">
        <v>3516</v>
      </c>
      <c r="B6" s="974" t="s">
        <v>5</v>
      </c>
      <c r="C6" s="977" t="s">
        <v>3517</v>
      </c>
      <c r="D6" s="44" t="s">
        <v>3518</v>
      </c>
      <c r="E6" s="45" t="s">
        <v>37</v>
      </c>
      <c r="F6" s="46">
        <v>0.28699999999999998</v>
      </c>
      <c r="G6" s="47" t="s">
        <v>3519</v>
      </c>
      <c r="H6" s="48" t="s">
        <v>3520</v>
      </c>
      <c r="I6" s="49"/>
      <c r="J6" s="50">
        <f t="shared" ref="J6:J11" si="0">(I6*100)/H6</f>
        <v>0</v>
      </c>
      <c r="K6" s="51"/>
      <c r="L6" s="51"/>
      <c r="M6" s="48" t="s">
        <v>3521</v>
      </c>
      <c r="N6" s="45"/>
      <c r="O6" s="45">
        <v>0</v>
      </c>
      <c r="P6" s="45"/>
      <c r="Q6" s="45"/>
      <c r="R6" s="48" t="s">
        <v>3522</v>
      </c>
      <c r="S6" s="45"/>
    </row>
    <row r="7" spans="1:21" s="4" customFormat="1" ht="48.75" customHeight="1" x14ac:dyDescent="0.45">
      <c r="A7" s="972"/>
      <c r="B7" s="975"/>
      <c r="C7" s="977"/>
      <c r="D7" s="52" t="s">
        <v>3523</v>
      </c>
      <c r="E7" s="45" t="s">
        <v>37</v>
      </c>
      <c r="F7" s="46">
        <v>0.27400000000000002</v>
      </c>
      <c r="G7" s="47" t="s">
        <v>3519</v>
      </c>
      <c r="H7" s="48" t="s">
        <v>3524</v>
      </c>
      <c r="I7" s="49"/>
      <c r="J7" s="50">
        <f t="shared" si="0"/>
        <v>0</v>
      </c>
      <c r="K7" s="51"/>
      <c r="L7" s="51"/>
      <c r="M7" s="48" t="s">
        <v>3525</v>
      </c>
      <c r="N7" s="45"/>
      <c r="O7" s="45">
        <v>0</v>
      </c>
      <c r="P7" s="45"/>
      <c r="Q7" s="45"/>
      <c r="R7" s="48" t="s">
        <v>3525</v>
      </c>
      <c r="S7" s="45"/>
    </row>
    <row r="8" spans="1:21" s="4" customFormat="1" ht="45" x14ac:dyDescent="0.45">
      <c r="A8" s="972"/>
      <c r="B8" s="975"/>
      <c r="C8" s="977"/>
      <c r="D8" s="44" t="s">
        <v>3526</v>
      </c>
      <c r="E8" s="45" t="s">
        <v>37</v>
      </c>
      <c r="F8" s="46">
        <v>9.8000000000000004E-2</v>
      </c>
      <c r="G8" s="47" t="s">
        <v>3519</v>
      </c>
      <c r="H8" s="48" t="s">
        <v>3527</v>
      </c>
      <c r="I8" s="45"/>
      <c r="J8" s="50">
        <f t="shared" si="0"/>
        <v>0</v>
      </c>
      <c r="K8" s="45"/>
      <c r="L8" s="45"/>
      <c r="M8" s="48" t="s">
        <v>3528</v>
      </c>
      <c r="N8" s="45"/>
      <c r="O8" s="45">
        <v>0</v>
      </c>
      <c r="P8" s="45"/>
      <c r="Q8" s="45"/>
      <c r="R8" s="48" t="s">
        <v>3529</v>
      </c>
      <c r="S8" s="45"/>
    </row>
    <row r="9" spans="1:21" s="4" customFormat="1" ht="45" x14ac:dyDescent="0.45">
      <c r="A9" s="972"/>
      <c r="B9" s="975"/>
      <c r="C9" s="977"/>
      <c r="D9" s="44" t="s">
        <v>3530</v>
      </c>
      <c r="E9" s="45" t="s">
        <v>37</v>
      </c>
      <c r="F9" s="46">
        <v>0.115</v>
      </c>
      <c r="G9" s="47" t="s">
        <v>3519</v>
      </c>
      <c r="H9" s="48" t="s">
        <v>3531</v>
      </c>
      <c r="I9" s="45"/>
      <c r="J9" s="50">
        <f t="shared" si="0"/>
        <v>0</v>
      </c>
      <c r="K9" s="45"/>
      <c r="L9" s="45"/>
      <c r="M9" s="48" t="s">
        <v>3527</v>
      </c>
      <c r="N9" s="45"/>
      <c r="O9" s="45">
        <v>0</v>
      </c>
      <c r="P9" s="45"/>
      <c r="Q9" s="45"/>
      <c r="R9" s="48" t="s">
        <v>3532</v>
      </c>
      <c r="S9" s="45"/>
    </row>
    <row r="10" spans="1:21" s="4" customFormat="1" ht="45" x14ac:dyDescent="0.45">
      <c r="A10" s="972"/>
      <c r="B10" s="975"/>
      <c r="C10" s="977"/>
      <c r="D10" s="44" t="s">
        <v>3533</v>
      </c>
      <c r="E10" s="45" t="s">
        <v>37</v>
      </c>
      <c r="F10" s="53">
        <v>0.11700000000000001</v>
      </c>
      <c r="G10" s="54" t="s">
        <v>3519</v>
      </c>
      <c r="H10" s="55" t="s">
        <v>3534</v>
      </c>
      <c r="I10" s="45"/>
      <c r="J10" s="50">
        <f t="shared" si="0"/>
        <v>0</v>
      </c>
      <c r="K10" s="45"/>
      <c r="L10" s="45"/>
      <c r="M10" s="55" t="s">
        <v>3535</v>
      </c>
      <c r="N10" s="45"/>
      <c r="O10" s="45">
        <v>0</v>
      </c>
      <c r="P10" s="45"/>
      <c r="Q10" s="45"/>
      <c r="R10" s="55" t="s">
        <v>3536</v>
      </c>
      <c r="S10" s="45"/>
    </row>
    <row r="11" spans="1:21" s="4" customFormat="1" ht="45" x14ac:dyDescent="0.45">
      <c r="A11" s="972"/>
      <c r="B11" s="976"/>
      <c r="C11" s="977"/>
      <c r="D11" s="44" t="s">
        <v>3537</v>
      </c>
      <c r="E11" s="45" t="s">
        <v>37</v>
      </c>
      <c r="F11" s="46">
        <v>8.9999999999999993E-3</v>
      </c>
      <c r="G11" s="47" t="s">
        <v>3519</v>
      </c>
      <c r="H11" s="48" t="s">
        <v>3538</v>
      </c>
      <c r="I11" s="45"/>
      <c r="J11" s="50">
        <f t="shared" si="0"/>
        <v>0</v>
      </c>
      <c r="K11" s="45"/>
      <c r="L11" s="45"/>
      <c r="M11" s="48" t="s">
        <v>3539</v>
      </c>
      <c r="N11" s="45"/>
      <c r="O11" s="45">
        <v>0</v>
      </c>
      <c r="P11" s="45"/>
      <c r="Q11" s="45"/>
      <c r="R11" s="48" t="s">
        <v>3540</v>
      </c>
      <c r="S11" s="45"/>
    </row>
    <row r="12" spans="1:21" s="4" customFormat="1" ht="45" x14ac:dyDescent="0.4">
      <c r="A12" s="972"/>
      <c r="B12" s="971" t="s">
        <v>3541</v>
      </c>
      <c r="C12" s="977" t="s">
        <v>3542</v>
      </c>
      <c r="D12" s="56" t="s">
        <v>3543</v>
      </c>
      <c r="E12" s="57" t="s">
        <v>1180</v>
      </c>
      <c r="F12" s="47" t="s">
        <v>3544</v>
      </c>
      <c r="G12" s="47" t="s">
        <v>3545</v>
      </c>
      <c r="H12" s="48" t="s">
        <v>3546</v>
      </c>
      <c r="I12" s="58">
        <v>2</v>
      </c>
      <c r="J12" s="59" t="s">
        <v>3547</v>
      </c>
      <c r="K12" s="45"/>
      <c r="L12" s="45"/>
      <c r="M12" s="48" t="s">
        <v>3548</v>
      </c>
      <c r="N12" s="45"/>
      <c r="O12" s="45">
        <v>0</v>
      </c>
      <c r="P12" s="45"/>
      <c r="Q12" s="45"/>
      <c r="R12" s="48" t="s">
        <v>3549</v>
      </c>
      <c r="S12" s="45"/>
    </row>
    <row r="13" spans="1:21" s="4" customFormat="1" ht="45" x14ac:dyDescent="0.4">
      <c r="A13" s="972"/>
      <c r="B13" s="973"/>
      <c r="C13" s="977"/>
      <c r="D13" s="56" t="s">
        <v>3550</v>
      </c>
      <c r="E13" s="57" t="s">
        <v>1180</v>
      </c>
      <c r="F13" s="47" t="s">
        <v>3551</v>
      </c>
      <c r="G13" s="47" t="s">
        <v>3545</v>
      </c>
      <c r="H13" s="48" t="s">
        <v>3552</v>
      </c>
      <c r="I13" s="58">
        <v>8.9</v>
      </c>
      <c r="J13" s="59" t="s">
        <v>3553</v>
      </c>
      <c r="K13" s="45"/>
      <c r="L13" s="45"/>
      <c r="M13" s="48" t="s">
        <v>3554</v>
      </c>
      <c r="N13" s="45"/>
      <c r="O13" s="45">
        <v>0</v>
      </c>
      <c r="P13" s="45"/>
      <c r="Q13" s="45"/>
      <c r="R13" s="48" t="s">
        <v>3555</v>
      </c>
      <c r="S13" s="45"/>
    </row>
    <row r="14" spans="1:21" s="4" customFormat="1" ht="45" x14ac:dyDescent="0.4">
      <c r="A14" s="972"/>
      <c r="B14" s="971" t="s">
        <v>3556</v>
      </c>
      <c r="C14" s="977" t="s">
        <v>3557</v>
      </c>
      <c r="D14" s="56" t="s">
        <v>3558</v>
      </c>
      <c r="E14" s="45" t="s">
        <v>37</v>
      </c>
      <c r="F14" s="47">
        <v>0.68400000000000005</v>
      </c>
      <c r="G14" s="47" t="s">
        <v>3559</v>
      </c>
      <c r="H14" s="48" t="s">
        <v>3560</v>
      </c>
      <c r="I14" s="60">
        <v>0.89139999999999997</v>
      </c>
      <c r="J14" s="59" t="s">
        <v>3561</v>
      </c>
      <c r="K14" s="45"/>
      <c r="L14" s="45"/>
      <c r="M14" s="48" t="s">
        <v>3562</v>
      </c>
      <c r="N14" s="45"/>
      <c r="O14" s="45">
        <v>0</v>
      </c>
      <c r="P14" s="45"/>
      <c r="Q14" s="45"/>
      <c r="R14" s="48" t="s">
        <v>3563</v>
      </c>
      <c r="S14" s="45"/>
    </row>
    <row r="15" spans="1:21" s="4" customFormat="1" ht="30" x14ac:dyDescent="0.4">
      <c r="A15" s="972"/>
      <c r="B15" s="973"/>
      <c r="C15" s="977"/>
      <c r="D15" s="56" t="s">
        <v>3564</v>
      </c>
      <c r="E15" s="45" t="s">
        <v>37</v>
      </c>
      <c r="F15" s="47">
        <v>0.51400000000000001</v>
      </c>
      <c r="G15" s="47" t="s">
        <v>3559</v>
      </c>
      <c r="H15" s="48" t="s">
        <v>3565</v>
      </c>
      <c r="I15" s="60">
        <v>0.45090000000000002</v>
      </c>
      <c r="J15" s="59" t="s">
        <v>3566</v>
      </c>
      <c r="K15" s="45"/>
      <c r="L15" s="45"/>
      <c r="M15" s="48" t="s">
        <v>3567</v>
      </c>
      <c r="N15" s="45"/>
      <c r="O15" s="45">
        <v>0</v>
      </c>
      <c r="P15" s="45"/>
      <c r="Q15" s="45"/>
      <c r="R15" s="48" t="s">
        <v>3568</v>
      </c>
      <c r="S15" s="45"/>
    </row>
    <row r="16" spans="1:21" s="4" customFormat="1" ht="30" x14ac:dyDescent="0.4">
      <c r="A16" s="972"/>
      <c r="B16" s="971" t="s">
        <v>3569</v>
      </c>
      <c r="C16" s="977" t="s">
        <v>3570</v>
      </c>
      <c r="D16" s="61" t="s">
        <v>1179</v>
      </c>
      <c r="E16" s="57" t="s">
        <v>1180</v>
      </c>
      <c r="F16" s="47" t="s">
        <v>3571</v>
      </c>
      <c r="G16" s="47" t="s">
        <v>3545</v>
      </c>
      <c r="H16" s="48" t="s">
        <v>3572</v>
      </c>
      <c r="I16" s="62">
        <v>19.600000000000001</v>
      </c>
      <c r="J16" s="59" t="s">
        <v>3573</v>
      </c>
      <c r="K16" s="45"/>
      <c r="L16" s="45"/>
      <c r="M16" s="48" t="s">
        <v>3574</v>
      </c>
      <c r="N16" s="45"/>
      <c r="O16" s="45">
        <v>0</v>
      </c>
      <c r="P16" s="45"/>
      <c r="Q16" s="45"/>
      <c r="R16" s="48" t="s">
        <v>3575</v>
      </c>
      <c r="S16" s="45"/>
    </row>
    <row r="17" spans="1:19" ht="30" x14ac:dyDescent="0.4">
      <c r="A17" s="972"/>
      <c r="B17" s="972"/>
      <c r="C17" s="977"/>
      <c r="D17" s="61" t="s">
        <v>1181</v>
      </c>
      <c r="E17" s="57" t="s">
        <v>1180</v>
      </c>
      <c r="F17" s="47" t="s">
        <v>3576</v>
      </c>
      <c r="G17" s="47" t="s">
        <v>3545</v>
      </c>
      <c r="H17" s="48" t="s">
        <v>3577</v>
      </c>
      <c r="I17" s="62">
        <v>2.5</v>
      </c>
      <c r="J17" s="59" t="s">
        <v>3578</v>
      </c>
      <c r="K17" s="62"/>
      <c r="L17" s="62"/>
      <c r="M17" s="48" t="s">
        <v>3579</v>
      </c>
      <c r="N17" s="62"/>
      <c r="O17" s="45">
        <v>0</v>
      </c>
      <c r="P17" s="62"/>
      <c r="Q17" s="62"/>
      <c r="R17" s="48" t="s">
        <v>3580</v>
      </c>
      <c r="S17" s="62"/>
    </row>
    <row r="18" spans="1:19" ht="45" x14ac:dyDescent="0.4">
      <c r="A18" s="972"/>
      <c r="B18" s="973"/>
      <c r="C18" s="977"/>
      <c r="D18" s="61" t="s">
        <v>3581</v>
      </c>
      <c r="E18" s="57" t="s">
        <v>1180</v>
      </c>
      <c r="F18" s="47" t="s">
        <v>3582</v>
      </c>
      <c r="G18" s="47" t="s">
        <v>3545</v>
      </c>
      <c r="H18" s="48" t="s">
        <v>3583</v>
      </c>
      <c r="I18" s="62">
        <v>27</v>
      </c>
      <c r="J18" s="59" t="s">
        <v>3584</v>
      </c>
      <c r="K18" s="62"/>
      <c r="L18" s="62"/>
      <c r="M18" s="48" t="s">
        <v>3585</v>
      </c>
      <c r="N18" s="62"/>
      <c r="O18" s="45">
        <v>0</v>
      </c>
      <c r="P18" s="62"/>
      <c r="Q18" s="62"/>
      <c r="R18" s="48" t="s">
        <v>3586</v>
      </c>
      <c r="S18" s="62"/>
    </row>
    <row r="19" spans="1:19" ht="45" x14ac:dyDescent="0.3">
      <c r="A19" s="972"/>
      <c r="B19" s="974" t="s">
        <v>3587</v>
      </c>
      <c r="C19" s="977" t="s">
        <v>3588</v>
      </c>
      <c r="D19" s="44" t="s">
        <v>3589</v>
      </c>
      <c r="E19" s="45" t="s">
        <v>37</v>
      </c>
      <c r="F19" s="47">
        <v>0.2</v>
      </c>
      <c r="G19" s="47" t="s">
        <v>3545</v>
      </c>
      <c r="H19" s="48" t="s">
        <v>3590</v>
      </c>
      <c r="I19" s="63">
        <v>0.42</v>
      </c>
      <c r="J19" s="59" t="s">
        <v>3591</v>
      </c>
      <c r="K19" s="62"/>
      <c r="L19" s="62"/>
      <c r="M19" s="48" t="s">
        <v>3592</v>
      </c>
      <c r="N19" s="62"/>
      <c r="O19" s="45">
        <v>0</v>
      </c>
      <c r="P19" s="62"/>
      <c r="Q19" s="62"/>
      <c r="R19" s="48" t="s">
        <v>3593</v>
      </c>
      <c r="S19" s="62"/>
    </row>
    <row r="20" spans="1:19" ht="30" x14ac:dyDescent="0.4">
      <c r="A20" s="972"/>
      <c r="B20" s="975"/>
      <c r="C20" s="977"/>
      <c r="D20" s="44" t="s">
        <v>3594</v>
      </c>
      <c r="E20" s="64" t="s">
        <v>3595</v>
      </c>
      <c r="F20" s="47" t="s">
        <v>3596</v>
      </c>
      <c r="G20" s="47" t="s">
        <v>3545</v>
      </c>
      <c r="H20" s="48" t="s">
        <v>3597</v>
      </c>
      <c r="I20" s="63">
        <v>0.22</v>
      </c>
      <c r="J20" s="59" t="s">
        <v>3598</v>
      </c>
      <c r="K20" s="62"/>
      <c r="L20" s="62"/>
      <c r="M20" s="48" t="s">
        <v>3599</v>
      </c>
      <c r="N20" s="62"/>
      <c r="O20" s="45">
        <v>0</v>
      </c>
      <c r="P20" s="62"/>
      <c r="Q20" s="62"/>
      <c r="R20" s="48" t="s">
        <v>3600</v>
      </c>
      <c r="S20" s="62"/>
    </row>
    <row r="21" spans="1:19" ht="30" x14ac:dyDescent="0.3">
      <c r="A21" s="972"/>
      <c r="B21" s="976"/>
      <c r="C21" s="977"/>
      <c r="D21" s="44" t="s">
        <v>3601</v>
      </c>
      <c r="E21" s="45" t="s">
        <v>37</v>
      </c>
      <c r="F21" s="47">
        <v>0.7</v>
      </c>
      <c r="G21" s="47" t="s">
        <v>3545</v>
      </c>
      <c r="H21" s="48" t="s">
        <v>3602</v>
      </c>
      <c r="I21" s="63">
        <v>0.25</v>
      </c>
      <c r="J21" s="59" t="s">
        <v>3603</v>
      </c>
      <c r="K21" s="62"/>
      <c r="L21" s="62"/>
      <c r="M21" s="48" t="s">
        <v>3604</v>
      </c>
      <c r="N21" s="62"/>
      <c r="O21" s="45">
        <v>0</v>
      </c>
      <c r="P21" s="62"/>
      <c r="Q21" s="62"/>
      <c r="R21" s="48" t="s">
        <v>3605</v>
      </c>
      <c r="S21" s="62"/>
    </row>
    <row r="22" spans="1:19" ht="60" x14ac:dyDescent="0.4">
      <c r="A22" s="972"/>
      <c r="B22" s="62" t="s">
        <v>3606</v>
      </c>
      <c r="C22" s="56" t="s">
        <v>3607</v>
      </c>
      <c r="D22" s="44" t="s">
        <v>3608</v>
      </c>
      <c r="E22" s="45" t="s">
        <v>37</v>
      </c>
      <c r="F22" s="47">
        <v>0.42299999999999999</v>
      </c>
      <c r="G22" s="47" t="s">
        <v>3545</v>
      </c>
      <c r="H22" s="48" t="s">
        <v>3609</v>
      </c>
      <c r="I22" s="65">
        <v>0.74250000000000005</v>
      </c>
      <c r="J22" s="59" t="s">
        <v>3610</v>
      </c>
      <c r="K22" s="62"/>
      <c r="L22" s="62"/>
      <c r="M22" s="48" t="s">
        <v>3611</v>
      </c>
      <c r="N22" s="62"/>
      <c r="O22" s="45">
        <v>0</v>
      </c>
      <c r="P22" s="62"/>
      <c r="Q22" s="62"/>
      <c r="R22" s="48" t="s">
        <v>3612</v>
      </c>
      <c r="S22" s="62"/>
    </row>
    <row r="23" spans="1:19" ht="75" x14ac:dyDescent="0.4">
      <c r="A23" s="972"/>
      <c r="B23" s="62" t="s">
        <v>3613</v>
      </c>
      <c r="C23" s="56" t="s">
        <v>3614</v>
      </c>
      <c r="D23" s="52" t="s">
        <v>3615</v>
      </c>
      <c r="E23" s="45" t="s">
        <v>37</v>
      </c>
      <c r="F23" s="47" t="s">
        <v>3616</v>
      </c>
      <c r="G23" s="47" t="s">
        <v>3545</v>
      </c>
      <c r="H23" s="48" t="s">
        <v>3617</v>
      </c>
      <c r="I23" s="65">
        <v>1.4999999999999999E-2</v>
      </c>
      <c r="J23" s="59" t="s">
        <v>3618</v>
      </c>
      <c r="K23" s="62"/>
      <c r="L23" s="62"/>
      <c r="M23" s="48" t="s">
        <v>3618</v>
      </c>
      <c r="N23" s="62"/>
      <c r="O23" s="45">
        <v>0</v>
      </c>
      <c r="P23" s="62"/>
      <c r="Q23" s="62"/>
      <c r="R23" s="48" t="s">
        <v>3619</v>
      </c>
      <c r="S23" s="62"/>
    </row>
    <row r="24" spans="1:19" ht="60" x14ac:dyDescent="0.4">
      <c r="A24" s="972"/>
      <c r="B24" s="62" t="s">
        <v>3620</v>
      </c>
      <c r="C24" s="56" t="s">
        <v>3621</v>
      </c>
      <c r="D24" s="52" t="s">
        <v>3622</v>
      </c>
      <c r="E24" s="45" t="s">
        <v>37</v>
      </c>
      <c r="F24" s="46">
        <v>0.17710000000000001</v>
      </c>
      <c r="G24" s="47" t="s">
        <v>3545</v>
      </c>
      <c r="H24" s="48" t="s">
        <v>3618</v>
      </c>
      <c r="I24" s="66">
        <v>1</v>
      </c>
      <c r="J24" s="59" t="s">
        <v>3623</v>
      </c>
      <c r="K24" s="62"/>
      <c r="L24" s="62"/>
      <c r="M24" s="48" t="s">
        <v>3624</v>
      </c>
      <c r="N24" s="62"/>
      <c r="O24" s="45">
        <v>0</v>
      </c>
      <c r="P24" s="62"/>
      <c r="Q24" s="62"/>
      <c r="R24" s="48" t="s">
        <v>3619</v>
      </c>
      <c r="S24" s="62"/>
    </row>
    <row r="25" spans="1:19" ht="60" x14ac:dyDescent="0.4">
      <c r="A25" s="972"/>
      <c r="B25" s="62" t="s">
        <v>3625</v>
      </c>
      <c r="C25" s="56" t="s">
        <v>3626</v>
      </c>
      <c r="D25" s="44" t="s">
        <v>3627</v>
      </c>
      <c r="E25" s="45" t="s">
        <v>37</v>
      </c>
      <c r="F25" s="46">
        <v>0.18099999999999999</v>
      </c>
      <c r="G25" s="47" t="s">
        <v>3545</v>
      </c>
      <c r="H25" s="48" t="s">
        <v>3628</v>
      </c>
      <c r="I25" s="60">
        <v>0.25619999999999998</v>
      </c>
      <c r="J25" s="59" t="s">
        <v>3629</v>
      </c>
      <c r="K25" s="62"/>
      <c r="L25" s="62"/>
      <c r="M25" s="48" t="s">
        <v>3630</v>
      </c>
      <c r="N25" s="62"/>
      <c r="O25" s="45">
        <v>0</v>
      </c>
      <c r="P25" s="62"/>
      <c r="Q25" s="62"/>
      <c r="R25" s="48" t="s">
        <v>3631</v>
      </c>
      <c r="S25" s="62"/>
    </row>
    <row r="26" spans="1:19" ht="30" x14ac:dyDescent="0.3">
      <c r="A26" s="972"/>
      <c r="B26" s="974" t="s">
        <v>3632</v>
      </c>
      <c r="C26" s="977" t="s">
        <v>3633</v>
      </c>
      <c r="D26" s="67" t="s">
        <v>3634</v>
      </c>
      <c r="E26" s="45" t="s">
        <v>37</v>
      </c>
      <c r="F26" s="47">
        <v>0.12</v>
      </c>
      <c r="G26" s="47" t="s">
        <v>3545</v>
      </c>
      <c r="H26" s="48" t="s">
        <v>3635</v>
      </c>
      <c r="I26" s="66">
        <v>0.11</v>
      </c>
      <c r="J26" s="59" t="s">
        <v>3636</v>
      </c>
      <c r="K26" s="62"/>
      <c r="L26" s="62"/>
      <c r="M26" s="48" t="s">
        <v>3637</v>
      </c>
      <c r="N26" s="62"/>
      <c r="O26" s="45">
        <v>0</v>
      </c>
      <c r="P26" s="62"/>
      <c r="Q26" s="62"/>
      <c r="R26" s="48" t="s">
        <v>3638</v>
      </c>
      <c r="S26" s="62"/>
    </row>
    <row r="27" spans="1:19" ht="30" x14ac:dyDescent="0.3">
      <c r="A27" s="972"/>
      <c r="B27" s="976"/>
      <c r="C27" s="977"/>
      <c r="D27" s="44" t="s">
        <v>3639</v>
      </c>
      <c r="E27" s="45" t="s">
        <v>37</v>
      </c>
      <c r="F27" s="47">
        <v>0.65</v>
      </c>
      <c r="G27" s="47" t="s">
        <v>3545</v>
      </c>
      <c r="H27" s="48" t="s">
        <v>3640</v>
      </c>
      <c r="I27" s="62"/>
      <c r="J27" s="50">
        <f t="shared" ref="J27" si="1">(I27*100)/H27</f>
        <v>0</v>
      </c>
      <c r="K27" s="62"/>
      <c r="L27" s="62"/>
      <c r="M27" s="48" t="s">
        <v>3641</v>
      </c>
      <c r="N27" s="62"/>
      <c r="O27" s="45">
        <v>0</v>
      </c>
      <c r="P27" s="62"/>
      <c r="Q27" s="62"/>
      <c r="R27" s="48" t="s">
        <v>3642</v>
      </c>
      <c r="S27" s="62"/>
    </row>
    <row r="28" spans="1:19" ht="15" x14ac:dyDescent="0.4">
      <c r="A28" s="972"/>
      <c r="B28" s="974" t="s">
        <v>3643</v>
      </c>
      <c r="C28" s="977" t="s">
        <v>3644</v>
      </c>
      <c r="D28" s="56" t="s">
        <v>3645</v>
      </c>
      <c r="E28" s="45" t="s">
        <v>37</v>
      </c>
      <c r="F28" s="46">
        <v>0.42599999999999999</v>
      </c>
      <c r="G28" s="47" t="s">
        <v>3545</v>
      </c>
      <c r="H28" s="48" t="s">
        <v>3646</v>
      </c>
      <c r="I28" s="65">
        <v>0.49</v>
      </c>
      <c r="J28" s="59" t="s">
        <v>3647</v>
      </c>
      <c r="K28" s="62"/>
      <c r="L28" s="62"/>
      <c r="M28" s="48" t="s">
        <v>3648</v>
      </c>
      <c r="N28" s="62"/>
      <c r="O28" s="45">
        <v>0</v>
      </c>
      <c r="P28" s="62"/>
      <c r="Q28" s="62"/>
      <c r="R28" s="48" t="s">
        <v>3649</v>
      </c>
      <c r="S28" s="62"/>
    </row>
    <row r="29" spans="1:19" ht="30" x14ac:dyDescent="0.4">
      <c r="A29" s="973"/>
      <c r="B29" s="976"/>
      <c r="C29" s="977"/>
      <c r="D29" s="56" t="s">
        <v>3650</v>
      </c>
      <c r="E29" s="45" t="s">
        <v>37</v>
      </c>
      <c r="F29" s="47">
        <v>0.8</v>
      </c>
      <c r="G29" s="47" t="s">
        <v>3545</v>
      </c>
      <c r="H29" s="48" t="s">
        <v>3651</v>
      </c>
      <c r="I29" s="68">
        <v>0.52</v>
      </c>
      <c r="J29" s="59" t="s">
        <v>3652</v>
      </c>
      <c r="K29" s="62"/>
      <c r="L29" s="62"/>
      <c r="M29" s="48" t="s">
        <v>3653</v>
      </c>
      <c r="N29" s="62"/>
      <c r="O29" s="45">
        <v>0</v>
      </c>
      <c r="P29" s="62"/>
      <c r="Q29" s="62"/>
      <c r="R29" s="48" t="s">
        <v>3591</v>
      </c>
      <c r="S29" s="62"/>
    </row>
  </sheetData>
  <mergeCells count="35">
    <mergeCell ref="R3:S3"/>
    <mergeCell ref="B26:B27"/>
    <mergeCell ref="C26:C27"/>
    <mergeCell ref="B28:B29"/>
    <mergeCell ref="J4:J5"/>
    <mergeCell ref="H3:L3"/>
    <mergeCell ref="K4:L4"/>
    <mergeCell ref="C28:C29"/>
    <mergeCell ref="A6:A29"/>
    <mergeCell ref="B6:B11"/>
    <mergeCell ref="C6:C11"/>
    <mergeCell ref="B12:B13"/>
    <mergeCell ref="C12:C13"/>
    <mergeCell ref="B14:B15"/>
    <mergeCell ref="C14:C15"/>
    <mergeCell ref="B16:B18"/>
    <mergeCell ref="C16:C18"/>
    <mergeCell ref="B19:B21"/>
    <mergeCell ref="C19:C21"/>
    <mergeCell ref="A1:S1"/>
    <mergeCell ref="E3:E5"/>
    <mergeCell ref="F3:G3"/>
    <mergeCell ref="A3:A5"/>
    <mergeCell ref="B3:B5"/>
    <mergeCell ref="C3:C5"/>
    <mergeCell ref="D3:D5"/>
    <mergeCell ref="F4:F5"/>
    <mergeCell ref="G4:G5"/>
    <mergeCell ref="H4:H5"/>
    <mergeCell ref="I4:I5"/>
    <mergeCell ref="R4:R5"/>
    <mergeCell ref="S4:S5"/>
    <mergeCell ref="A2:S2"/>
    <mergeCell ref="M3:Q3"/>
    <mergeCell ref="P4:Q4"/>
  </mergeCells>
  <pageMargins left="0.7" right="0.7" top="0.75" bottom="0.75" header="0.3" footer="0.3"/>
  <pageSetup scale="4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B338"/>
  <sheetViews>
    <sheetView tabSelected="1" topLeftCell="A25" workbookViewId="0">
      <selection activeCell="M36" sqref="M36"/>
    </sheetView>
  </sheetViews>
  <sheetFormatPr baseColWidth="10" defaultColWidth="11.3984375" defaultRowHeight="11.65" x14ac:dyDescent="0.35"/>
  <cols>
    <col min="1" max="1" width="31.3984375" style="12" customWidth="1"/>
    <col min="2" max="2" width="10" style="12" customWidth="1"/>
    <col min="3" max="3" width="14.3984375" style="12" customWidth="1"/>
    <col min="4" max="4" width="12" style="12" customWidth="1"/>
    <col min="5" max="5" width="15.1328125" style="12" customWidth="1"/>
    <col min="6" max="7" width="14" style="12" customWidth="1"/>
    <col min="8" max="8" width="20.86328125" style="12" customWidth="1"/>
    <col min="9" max="9" width="12.3984375" style="12" customWidth="1"/>
    <col min="10" max="10" width="12.73046875" style="12" customWidth="1"/>
    <col min="11" max="11" width="9.73046875" style="12" customWidth="1"/>
    <col min="12" max="12" width="9.86328125" style="12" customWidth="1"/>
    <col min="13" max="13" width="11" style="12" customWidth="1"/>
    <col min="14" max="14" width="6.86328125" style="12" customWidth="1"/>
    <col min="15" max="15" width="8.86328125" style="12" customWidth="1"/>
    <col min="16" max="16" width="11.265625" style="12" customWidth="1"/>
    <col min="17" max="17" width="8.1328125" style="12" customWidth="1"/>
    <col min="18" max="18" width="13.59765625" style="12" customWidth="1"/>
    <col min="19" max="19" width="11.3984375" style="12"/>
    <col min="20" max="20" width="13.3984375" style="12" customWidth="1"/>
    <col min="21" max="21" width="8.265625" style="12" customWidth="1"/>
    <col min="22" max="22" width="15.86328125" style="12" customWidth="1"/>
    <col min="23" max="23" width="12.3984375" style="12" customWidth="1"/>
    <col min="24" max="16384" width="11.3984375" style="12"/>
  </cols>
  <sheetData>
    <row r="1" spans="1:28" ht="29.25" customHeight="1" x14ac:dyDescent="0.35">
      <c r="A1" s="985" t="s">
        <v>262</v>
      </c>
      <c r="B1" s="986"/>
      <c r="C1" s="986"/>
      <c r="D1" s="986"/>
      <c r="E1" s="986"/>
      <c r="F1" s="986"/>
      <c r="G1" s="986"/>
      <c r="H1" s="986"/>
      <c r="I1" s="986"/>
      <c r="J1" s="986"/>
      <c r="K1" s="986"/>
      <c r="L1" s="986"/>
      <c r="M1" s="986"/>
      <c r="N1" s="986"/>
      <c r="O1" s="986"/>
      <c r="P1" s="986"/>
      <c r="Q1" s="986"/>
      <c r="R1" s="986"/>
      <c r="S1" s="986"/>
      <c r="T1" s="986"/>
      <c r="U1" s="986"/>
      <c r="V1" s="986"/>
      <c r="W1" s="1019"/>
    </row>
    <row r="2" spans="1:28" ht="12.75" x14ac:dyDescent="0.35">
      <c r="A2" s="985" t="s">
        <v>211</v>
      </c>
      <c r="B2" s="986"/>
      <c r="C2" s="986"/>
      <c r="D2" s="986"/>
      <c r="E2" s="986"/>
      <c r="F2" s="986"/>
      <c r="G2" s="986"/>
      <c r="H2" s="986"/>
      <c r="I2" s="986"/>
      <c r="J2" s="986"/>
      <c r="K2" s="986"/>
      <c r="L2" s="986"/>
      <c r="M2" s="986"/>
      <c r="N2" s="986"/>
      <c r="O2" s="986"/>
      <c r="P2" s="986"/>
      <c r="Q2" s="986"/>
      <c r="R2" s="986"/>
      <c r="S2" s="986"/>
      <c r="T2" s="986"/>
      <c r="U2" s="986"/>
      <c r="V2" s="986"/>
      <c r="W2" s="1019"/>
    </row>
    <row r="3" spans="1:28" ht="37.5" customHeight="1" x14ac:dyDescent="0.35">
      <c r="A3" s="989" t="s">
        <v>6</v>
      </c>
      <c r="B3" s="989"/>
      <c r="C3" s="988" t="s">
        <v>1075</v>
      </c>
      <c r="D3" s="988"/>
      <c r="E3" s="988"/>
      <c r="F3" s="988"/>
      <c r="G3" s="988"/>
      <c r="H3" s="988"/>
      <c r="I3" s="988"/>
      <c r="J3" s="988"/>
      <c r="K3" s="988"/>
      <c r="L3" s="988"/>
      <c r="M3" s="988"/>
      <c r="N3" s="988"/>
      <c r="O3" s="988"/>
      <c r="P3" s="988"/>
      <c r="Q3" s="988"/>
      <c r="R3" s="1034" t="s">
        <v>217</v>
      </c>
      <c r="S3" s="1035"/>
      <c r="T3" s="1034" t="s">
        <v>210</v>
      </c>
      <c r="U3" s="1035"/>
      <c r="V3" s="1009" t="s">
        <v>212</v>
      </c>
      <c r="W3" s="997" t="s">
        <v>228</v>
      </c>
      <c r="X3" s="13"/>
      <c r="Y3" s="13"/>
      <c r="Z3" s="13"/>
      <c r="AA3" s="13"/>
      <c r="AB3" s="13"/>
    </row>
    <row r="4" spans="1:28" ht="12" hidden="1" customHeight="1" x14ac:dyDescent="0.35">
      <c r="A4" s="320" t="s">
        <v>131</v>
      </c>
      <c r="B4" s="320"/>
      <c r="C4" s="320"/>
      <c r="D4" s="320"/>
      <c r="E4" s="320"/>
      <c r="F4" s="320"/>
      <c r="G4" s="320"/>
      <c r="H4" s="320"/>
      <c r="I4" s="320"/>
      <c r="J4" s="320"/>
      <c r="K4" s="320"/>
      <c r="L4" s="320"/>
      <c r="M4" s="320"/>
      <c r="N4" s="320"/>
      <c r="O4" s="320"/>
      <c r="P4" s="320"/>
      <c r="Q4" s="320"/>
      <c r="R4" s="1036"/>
      <c r="S4" s="1037"/>
      <c r="T4" s="1036"/>
      <c r="U4" s="1037"/>
      <c r="V4" s="1040"/>
      <c r="W4" s="1044"/>
    </row>
    <row r="5" spans="1:28" ht="27.75" customHeight="1" x14ac:dyDescent="0.35">
      <c r="A5" s="320"/>
      <c r="B5" s="1009" t="s">
        <v>231</v>
      </c>
      <c r="C5" s="1009" t="s">
        <v>213</v>
      </c>
      <c r="D5" s="1009" t="s">
        <v>132</v>
      </c>
      <c r="E5" s="1009" t="s">
        <v>214</v>
      </c>
      <c r="F5" s="1009" t="s">
        <v>208</v>
      </c>
      <c r="G5" s="1009" t="s">
        <v>133</v>
      </c>
      <c r="H5" s="1009" t="s">
        <v>215</v>
      </c>
      <c r="I5" s="985" t="s">
        <v>218</v>
      </c>
      <c r="J5" s="1019"/>
      <c r="K5" s="985" t="s">
        <v>134</v>
      </c>
      <c r="L5" s="1019"/>
      <c r="M5" s="1042" t="s">
        <v>221</v>
      </c>
      <c r="N5" s="1043"/>
      <c r="O5" s="1008" t="s">
        <v>230</v>
      </c>
      <c r="P5" s="1008"/>
      <c r="Q5" s="1008"/>
      <c r="R5" s="1038"/>
      <c r="S5" s="1039"/>
      <c r="T5" s="1038"/>
      <c r="U5" s="1039"/>
      <c r="V5" s="1041"/>
      <c r="W5" s="1045"/>
    </row>
    <row r="6" spans="1:28" ht="51" customHeight="1" x14ac:dyDescent="0.35">
      <c r="A6" s="321" t="s">
        <v>209</v>
      </c>
      <c r="B6" s="1041"/>
      <c r="C6" s="1041"/>
      <c r="D6" s="1041"/>
      <c r="E6" s="1041"/>
      <c r="F6" s="1041"/>
      <c r="G6" s="1041"/>
      <c r="H6" s="1041"/>
      <c r="I6" s="321" t="s">
        <v>219</v>
      </c>
      <c r="J6" s="321" t="s">
        <v>220</v>
      </c>
      <c r="K6" s="321" t="s">
        <v>222</v>
      </c>
      <c r="L6" s="321" t="s">
        <v>223</v>
      </c>
      <c r="M6" s="379" t="s">
        <v>224</v>
      </c>
      <c r="N6" s="380" t="s">
        <v>37</v>
      </c>
      <c r="O6" s="381" t="s">
        <v>225</v>
      </c>
      <c r="P6" s="382" t="s">
        <v>226</v>
      </c>
      <c r="Q6" s="381" t="s">
        <v>227</v>
      </c>
      <c r="R6" s="383">
        <v>2021</v>
      </c>
      <c r="S6" s="383" t="s">
        <v>196</v>
      </c>
      <c r="T6" s="321" t="s">
        <v>139</v>
      </c>
      <c r="U6" s="320" t="s">
        <v>37</v>
      </c>
      <c r="V6" s="384" t="s">
        <v>197</v>
      </c>
      <c r="W6" s="195" t="s">
        <v>229</v>
      </c>
    </row>
    <row r="7" spans="1:28" ht="81" x14ac:dyDescent="0.35">
      <c r="A7" s="564" t="s">
        <v>3944</v>
      </c>
      <c r="B7" s="565">
        <v>2337696</v>
      </c>
      <c r="C7" s="566" t="s">
        <v>3945</v>
      </c>
      <c r="D7" s="566" t="s">
        <v>3946</v>
      </c>
      <c r="E7" s="566" t="s">
        <v>3947</v>
      </c>
      <c r="F7" s="567">
        <v>2697855.96</v>
      </c>
      <c r="G7" s="568">
        <v>44777</v>
      </c>
      <c r="H7" s="569" t="s">
        <v>3948</v>
      </c>
      <c r="I7" s="570">
        <v>44797</v>
      </c>
      <c r="J7" s="570">
        <v>44916</v>
      </c>
      <c r="K7" s="546" t="s">
        <v>3922</v>
      </c>
      <c r="L7" s="546" t="s">
        <v>3922</v>
      </c>
      <c r="M7" s="546" t="s">
        <v>3922</v>
      </c>
      <c r="N7" s="546" t="s">
        <v>3922</v>
      </c>
      <c r="O7" s="570">
        <v>44916</v>
      </c>
      <c r="P7" s="546" t="s">
        <v>3922</v>
      </c>
      <c r="Q7" s="546" t="s">
        <v>3922</v>
      </c>
      <c r="R7" s="546" t="s">
        <v>3922</v>
      </c>
      <c r="S7" s="567">
        <v>223648.75</v>
      </c>
      <c r="T7" s="546" t="s">
        <v>3922</v>
      </c>
      <c r="U7" s="546" t="s">
        <v>3922</v>
      </c>
      <c r="V7" s="546" t="s">
        <v>3922</v>
      </c>
      <c r="W7" s="546" t="s">
        <v>3922</v>
      </c>
    </row>
    <row r="8" spans="1:28" ht="60.75" x14ac:dyDescent="0.35">
      <c r="A8" s="865" t="s">
        <v>6054</v>
      </c>
      <c r="B8" s="565">
        <v>2541776</v>
      </c>
      <c r="C8" s="569" t="s">
        <v>6055</v>
      </c>
      <c r="D8" s="859"/>
      <c r="E8" s="859"/>
      <c r="F8" s="866" t="s">
        <v>6056</v>
      </c>
      <c r="G8" s="861"/>
      <c r="H8" s="862"/>
      <c r="I8" s="863"/>
      <c r="J8" s="863"/>
      <c r="K8" s="864"/>
      <c r="L8" s="864"/>
      <c r="M8" s="864"/>
      <c r="N8" s="864"/>
      <c r="O8" s="863"/>
      <c r="P8" s="864"/>
      <c r="Q8" s="864"/>
      <c r="R8" s="864"/>
      <c r="S8" s="860"/>
      <c r="T8" s="864"/>
      <c r="U8" s="864"/>
      <c r="V8" s="866" t="s">
        <v>6056</v>
      </c>
      <c r="W8" s="864"/>
    </row>
    <row r="9" spans="1:28" s="554" customFormat="1" ht="125.45" customHeight="1" x14ac:dyDescent="0.3">
      <c r="A9" s="886" t="s">
        <v>6131</v>
      </c>
      <c r="B9" s="887">
        <v>2314642</v>
      </c>
      <c r="C9" s="888" t="s">
        <v>6112</v>
      </c>
      <c r="D9" s="887" t="s">
        <v>6113</v>
      </c>
      <c r="E9" s="887" t="s">
        <v>6114</v>
      </c>
      <c r="F9" s="889">
        <v>7846163.5599999996</v>
      </c>
      <c r="G9" s="890" t="s">
        <v>6115</v>
      </c>
      <c r="H9" s="483"/>
      <c r="I9" s="483"/>
      <c r="J9" s="483"/>
      <c r="K9" s="483"/>
      <c r="L9" s="483"/>
      <c r="M9" s="483"/>
      <c r="N9" s="483"/>
      <c r="O9" s="483"/>
      <c r="P9" s="483"/>
      <c r="Q9" s="483"/>
      <c r="R9" s="483"/>
      <c r="S9" s="483"/>
      <c r="T9" s="483"/>
      <c r="U9" s="483"/>
      <c r="V9" s="483"/>
      <c r="W9" s="483"/>
    </row>
    <row r="10" spans="1:28" s="554" customFormat="1" ht="110.45" customHeight="1" x14ac:dyDescent="0.3">
      <c r="A10" s="886" t="s">
        <v>6116</v>
      </c>
      <c r="B10" s="887">
        <v>2234619</v>
      </c>
      <c r="C10" s="888" t="s">
        <v>6117</v>
      </c>
      <c r="D10" s="887" t="s">
        <v>6113</v>
      </c>
      <c r="E10" s="887" t="s">
        <v>6118</v>
      </c>
      <c r="F10" s="889">
        <v>29063521.170000002</v>
      </c>
      <c r="G10" s="890" t="s">
        <v>6119</v>
      </c>
      <c r="H10" s="891" t="s">
        <v>6120</v>
      </c>
      <c r="I10" s="892">
        <v>44467</v>
      </c>
      <c r="J10" s="892">
        <v>44736</v>
      </c>
      <c r="K10" s="892">
        <v>44739</v>
      </c>
      <c r="L10" s="892">
        <f>K10+9-1</f>
        <v>44747</v>
      </c>
      <c r="M10" s="893"/>
      <c r="N10" s="894"/>
      <c r="O10" s="892"/>
      <c r="P10" s="895"/>
      <c r="Q10" s="895"/>
      <c r="R10" s="893">
        <v>3919603.04</v>
      </c>
      <c r="S10" s="893">
        <v>2222454.7599999998</v>
      </c>
      <c r="T10" s="893">
        <f>27059460.57-R10-S10</f>
        <v>20917402.770000003</v>
      </c>
      <c r="U10" s="896">
        <v>0.77300000000000002</v>
      </c>
      <c r="V10" s="483"/>
      <c r="W10" s="483"/>
    </row>
    <row r="11" spans="1:28" s="554" customFormat="1" ht="135.6" customHeight="1" x14ac:dyDescent="0.3">
      <c r="A11" s="886" t="s">
        <v>6121</v>
      </c>
      <c r="B11" s="887">
        <v>2451532</v>
      </c>
      <c r="C11" s="888" t="s">
        <v>6122</v>
      </c>
      <c r="D11" s="887" t="s">
        <v>6113</v>
      </c>
      <c r="E11" s="887" t="s">
        <v>6123</v>
      </c>
      <c r="F11" s="889">
        <v>5276196.91</v>
      </c>
      <c r="G11" s="890" t="s">
        <v>6124</v>
      </c>
      <c r="H11" s="891" t="s">
        <v>6125</v>
      </c>
      <c r="I11" s="892">
        <v>44788</v>
      </c>
      <c r="J11" s="892">
        <v>44937</v>
      </c>
      <c r="K11" s="483"/>
      <c r="L11" s="483"/>
      <c r="M11" s="483"/>
      <c r="N11" s="483"/>
      <c r="O11" s="483"/>
      <c r="P11" s="483"/>
      <c r="Q11" s="483"/>
      <c r="R11" s="483"/>
      <c r="S11" s="893">
        <v>372266.23</v>
      </c>
      <c r="T11" s="893">
        <f>1967636.42-S11</f>
        <v>1595370.19</v>
      </c>
      <c r="U11" s="897">
        <v>0.72503505287769354</v>
      </c>
      <c r="V11" s="893">
        <v>232767.8</v>
      </c>
      <c r="W11" s="483"/>
    </row>
    <row r="12" spans="1:28" s="554" customFormat="1" ht="159.6" customHeight="1" x14ac:dyDescent="0.3">
      <c r="A12" s="886" t="s">
        <v>6126</v>
      </c>
      <c r="B12" s="887">
        <v>2318586</v>
      </c>
      <c r="C12" s="888" t="s">
        <v>6127</v>
      </c>
      <c r="D12" s="887" t="s">
        <v>6113</v>
      </c>
      <c r="E12" s="887" t="s">
        <v>6128</v>
      </c>
      <c r="F12" s="889">
        <v>1876728.2</v>
      </c>
      <c r="G12" s="890" t="s">
        <v>6129</v>
      </c>
      <c r="H12" s="891" t="s">
        <v>6130</v>
      </c>
      <c r="I12" s="892">
        <v>44257</v>
      </c>
      <c r="J12" s="892">
        <v>44466</v>
      </c>
      <c r="K12" s="892"/>
      <c r="L12" s="892"/>
      <c r="M12" s="898">
        <f>112092.28-316691.05</f>
        <v>-204598.77</v>
      </c>
      <c r="N12" s="899">
        <v>-0.13139999999999999</v>
      </c>
      <c r="O12" s="892">
        <v>44558</v>
      </c>
      <c r="P12" s="892">
        <v>44627</v>
      </c>
      <c r="Q12" s="483"/>
      <c r="R12" s="893">
        <f>1240964.32+112092.28</f>
        <v>1353056.6</v>
      </c>
      <c r="S12" s="483"/>
      <c r="T12" s="483"/>
      <c r="U12" s="483"/>
      <c r="V12" s="483"/>
      <c r="W12" s="483"/>
    </row>
    <row r="13" spans="1:28" s="110" customFormat="1" ht="60.75" x14ac:dyDescent="0.35">
      <c r="A13" s="948" t="s">
        <v>6175</v>
      </c>
      <c r="B13" s="949">
        <v>2473004</v>
      </c>
      <c r="C13" s="637" t="s">
        <v>3275</v>
      </c>
      <c r="D13" s="637" t="s">
        <v>6176</v>
      </c>
      <c r="E13" s="563"/>
      <c r="F13" s="950">
        <v>120256.88</v>
      </c>
      <c r="G13" s="563"/>
      <c r="H13" s="563"/>
      <c r="I13" s="953">
        <v>44621</v>
      </c>
      <c r="J13" s="953">
        <v>44743</v>
      </c>
      <c r="K13" s="953">
        <v>44621</v>
      </c>
      <c r="L13" s="953">
        <v>44866</v>
      </c>
      <c r="M13" s="954">
        <v>123236.25</v>
      </c>
      <c r="N13" s="955">
        <f>(M13*$Y$3)/F13</f>
        <v>0</v>
      </c>
      <c r="O13" s="956">
        <v>44910</v>
      </c>
      <c r="P13" s="956">
        <v>44915</v>
      </c>
      <c r="Q13" s="956">
        <v>44972</v>
      </c>
      <c r="R13" s="641">
        <v>0</v>
      </c>
      <c r="S13" s="951">
        <f>M13-V13</f>
        <v>121545.39</v>
      </c>
      <c r="T13" s="950">
        <v>1690.86</v>
      </c>
      <c r="U13" s="641">
        <f>(T13*$Y$3)/M13</f>
        <v>0</v>
      </c>
      <c r="V13" s="952">
        <f>T13</f>
        <v>1690.86</v>
      </c>
      <c r="W13" s="790">
        <v>0</v>
      </c>
    </row>
    <row r="14" spans="1:28" s="110" customFormat="1" ht="60.75" x14ac:dyDescent="0.35">
      <c r="A14" s="948" t="s">
        <v>6177</v>
      </c>
      <c r="B14" s="949">
        <v>2473020</v>
      </c>
      <c r="C14" s="637" t="s">
        <v>3275</v>
      </c>
      <c r="D14" s="637" t="s">
        <v>6176</v>
      </c>
      <c r="E14" s="232"/>
      <c r="F14" s="950">
        <v>138648.20000000001</v>
      </c>
      <c r="G14" s="232"/>
      <c r="H14" s="232"/>
      <c r="I14" s="953">
        <v>44621</v>
      </c>
      <c r="J14" s="953">
        <v>44743</v>
      </c>
      <c r="K14" s="953">
        <v>44621</v>
      </c>
      <c r="L14" s="953">
        <v>44866</v>
      </c>
      <c r="M14" s="957">
        <v>141498.01</v>
      </c>
      <c r="N14" s="955">
        <f t="shared" ref="N14:N26" si="0">(M14*$Y$3)/F14</f>
        <v>0</v>
      </c>
      <c r="O14" s="956">
        <v>44910</v>
      </c>
      <c r="P14" s="956">
        <v>44915</v>
      </c>
      <c r="Q14" s="956">
        <v>44972</v>
      </c>
      <c r="R14" s="790">
        <v>0</v>
      </c>
      <c r="S14" s="951">
        <f t="shared" ref="S14:S26" si="1">M14-V14</f>
        <v>140164.85</v>
      </c>
      <c r="T14" s="950">
        <v>1333.16</v>
      </c>
      <c r="U14" s="641">
        <f t="shared" ref="U14:U26" si="2">(T14*$Y$3)/M14</f>
        <v>0</v>
      </c>
      <c r="V14" s="952">
        <f t="shared" ref="V14:V26" si="3">T14</f>
        <v>1333.16</v>
      </c>
      <c r="W14" s="790">
        <v>0</v>
      </c>
    </row>
    <row r="15" spans="1:28" s="110" customFormat="1" ht="60.75" x14ac:dyDescent="0.35">
      <c r="A15" s="948" t="s">
        <v>6178</v>
      </c>
      <c r="B15" s="949">
        <v>2473001</v>
      </c>
      <c r="C15" s="637" t="s">
        <v>3275</v>
      </c>
      <c r="D15" s="637" t="s">
        <v>6176</v>
      </c>
      <c r="E15" s="232"/>
      <c r="F15" s="950">
        <v>218477.71</v>
      </c>
      <c r="G15" s="232"/>
      <c r="H15" s="232"/>
      <c r="I15" s="953">
        <v>44621</v>
      </c>
      <c r="J15" s="953">
        <v>44743</v>
      </c>
      <c r="K15" s="953">
        <v>44621</v>
      </c>
      <c r="L15" s="953">
        <v>44866</v>
      </c>
      <c r="M15" s="957">
        <v>221100.08</v>
      </c>
      <c r="N15" s="955">
        <f t="shared" si="0"/>
        <v>0</v>
      </c>
      <c r="O15" s="956">
        <v>44910</v>
      </c>
      <c r="P15" s="956">
        <v>44915</v>
      </c>
      <c r="Q15" s="956">
        <v>44972</v>
      </c>
      <c r="R15" s="641">
        <v>0</v>
      </c>
      <c r="S15" s="951">
        <f t="shared" si="1"/>
        <v>218999.33</v>
      </c>
      <c r="T15" s="950">
        <v>2100.75</v>
      </c>
      <c r="U15" s="641">
        <f t="shared" si="2"/>
        <v>0</v>
      </c>
      <c r="V15" s="952">
        <f t="shared" si="3"/>
        <v>2100.75</v>
      </c>
      <c r="W15" s="790">
        <v>0</v>
      </c>
    </row>
    <row r="16" spans="1:28" s="110" customFormat="1" ht="46.5" x14ac:dyDescent="0.35">
      <c r="A16" s="948" t="s">
        <v>6179</v>
      </c>
      <c r="B16" s="949">
        <v>2472992</v>
      </c>
      <c r="C16" s="637" t="s">
        <v>3275</v>
      </c>
      <c r="D16" s="637" t="s">
        <v>6176</v>
      </c>
      <c r="E16" s="232"/>
      <c r="F16" s="950">
        <v>27803.18</v>
      </c>
      <c r="G16" s="232"/>
      <c r="H16" s="232"/>
      <c r="I16" s="953">
        <v>44621</v>
      </c>
      <c r="J16" s="953">
        <v>44743</v>
      </c>
      <c r="K16" s="953">
        <v>44621</v>
      </c>
      <c r="L16" s="953">
        <v>44866</v>
      </c>
      <c r="M16" s="957">
        <v>28637.7</v>
      </c>
      <c r="N16" s="955">
        <f t="shared" si="0"/>
        <v>0</v>
      </c>
      <c r="O16" s="956">
        <v>44910</v>
      </c>
      <c r="P16" s="956">
        <v>44915</v>
      </c>
      <c r="Q16" s="956">
        <v>44972</v>
      </c>
      <c r="R16" s="790">
        <v>0</v>
      </c>
      <c r="S16" s="951">
        <f t="shared" si="1"/>
        <v>28370.36</v>
      </c>
      <c r="T16" s="950">
        <v>267.33999999999997</v>
      </c>
      <c r="U16" s="641">
        <f t="shared" si="2"/>
        <v>0</v>
      </c>
      <c r="V16" s="952">
        <f t="shared" si="3"/>
        <v>267.33999999999997</v>
      </c>
      <c r="W16" s="790">
        <v>0</v>
      </c>
    </row>
    <row r="17" spans="1:24" s="110" customFormat="1" ht="60.75" x14ac:dyDescent="0.35">
      <c r="A17" s="948" t="s">
        <v>6180</v>
      </c>
      <c r="B17" s="949">
        <v>2473011</v>
      </c>
      <c r="C17" s="637" t="s">
        <v>3275</v>
      </c>
      <c r="D17" s="637" t="s">
        <v>6176</v>
      </c>
      <c r="E17" s="232"/>
      <c r="F17" s="950">
        <v>114046.58</v>
      </c>
      <c r="G17" s="232"/>
      <c r="H17" s="232"/>
      <c r="I17" s="953">
        <v>44621</v>
      </c>
      <c r="J17" s="953">
        <v>44743</v>
      </c>
      <c r="K17" s="953">
        <v>44621</v>
      </c>
      <c r="L17" s="953">
        <v>44866</v>
      </c>
      <c r="M17" s="957">
        <v>116248.35</v>
      </c>
      <c r="N17" s="955">
        <f t="shared" si="0"/>
        <v>0</v>
      </c>
      <c r="O17" s="956">
        <v>44910</v>
      </c>
      <c r="P17" s="956">
        <v>44915</v>
      </c>
      <c r="Q17" s="956">
        <v>44972</v>
      </c>
      <c r="R17" s="641">
        <v>0</v>
      </c>
      <c r="S17" s="951">
        <f t="shared" si="1"/>
        <v>115151.75</v>
      </c>
      <c r="T17" s="950">
        <v>1096.5999999999999</v>
      </c>
      <c r="U17" s="641">
        <f t="shared" si="2"/>
        <v>0</v>
      </c>
      <c r="V17" s="952">
        <f t="shared" si="3"/>
        <v>1096.5999999999999</v>
      </c>
      <c r="W17" s="790">
        <v>0</v>
      </c>
    </row>
    <row r="18" spans="1:24" s="110" customFormat="1" ht="60.75" x14ac:dyDescent="0.35">
      <c r="A18" s="948" t="s">
        <v>6181</v>
      </c>
      <c r="B18" s="949">
        <v>2473032</v>
      </c>
      <c r="C18" s="637" t="s">
        <v>3275</v>
      </c>
      <c r="D18" s="637" t="s">
        <v>6176</v>
      </c>
      <c r="E18" s="232"/>
      <c r="F18" s="950">
        <v>120256.88</v>
      </c>
      <c r="G18" s="232"/>
      <c r="H18" s="232"/>
      <c r="I18" s="953">
        <v>44621</v>
      </c>
      <c r="J18" s="953">
        <v>44743</v>
      </c>
      <c r="K18" s="953">
        <v>44621</v>
      </c>
      <c r="L18" s="953">
        <v>44866</v>
      </c>
      <c r="M18" s="957">
        <v>121098.08</v>
      </c>
      <c r="N18" s="955">
        <f t="shared" si="0"/>
        <v>0</v>
      </c>
      <c r="O18" s="956">
        <v>44910</v>
      </c>
      <c r="P18" s="956">
        <v>44915</v>
      </c>
      <c r="Q18" s="956">
        <v>44972</v>
      </c>
      <c r="R18" s="790">
        <v>0</v>
      </c>
      <c r="S18" s="951">
        <f t="shared" si="1"/>
        <v>119941.75999999999</v>
      </c>
      <c r="T18" s="950">
        <v>1156.32</v>
      </c>
      <c r="U18" s="641">
        <f t="shared" si="2"/>
        <v>0</v>
      </c>
      <c r="V18" s="952">
        <f t="shared" si="3"/>
        <v>1156.32</v>
      </c>
      <c r="W18" s="790">
        <v>0</v>
      </c>
    </row>
    <row r="19" spans="1:24" s="110" customFormat="1" ht="70.900000000000006" x14ac:dyDescent="0.35">
      <c r="A19" s="948" t="s">
        <v>6182</v>
      </c>
      <c r="B19" s="949">
        <v>2473036</v>
      </c>
      <c r="C19" s="637" t="s">
        <v>3275</v>
      </c>
      <c r="D19" s="637" t="s">
        <v>6176</v>
      </c>
      <c r="E19" s="232"/>
      <c r="F19" s="950">
        <v>96107.26</v>
      </c>
      <c r="G19" s="232"/>
      <c r="H19" s="232"/>
      <c r="I19" s="953">
        <v>44621</v>
      </c>
      <c r="J19" s="953">
        <v>44743</v>
      </c>
      <c r="K19" s="953">
        <v>44621</v>
      </c>
      <c r="L19" s="953">
        <v>44866</v>
      </c>
      <c r="M19" s="957">
        <v>96527.86</v>
      </c>
      <c r="N19" s="955">
        <f t="shared" si="0"/>
        <v>0</v>
      </c>
      <c r="O19" s="956">
        <v>44910</v>
      </c>
      <c r="P19" s="956">
        <v>44915</v>
      </c>
      <c r="Q19" s="956">
        <v>44972</v>
      </c>
      <c r="R19" s="641">
        <v>0</v>
      </c>
      <c r="S19" s="951">
        <f t="shared" si="1"/>
        <v>95603.75</v>
      </c>
      <c r="T19" s="950">
        <v>924.11</v>
      </c>
      <c r="U19" s="641">
        <f t="shared" si="2"/>
        <v>0</v>
      </c>
      <c r="V19" s="952">
        <f t="shared" si="3"/>
        <v>924.11</v>
      </c>
      <c r="W19" s="790">
        <v>0</v>
      </c>
    </row>
    <row r="20" spans="1:24" s="110" customFormat="1" ht="60.75" x14ac:dyDescent="0.35">
      <c r="A20" s="948" t="s">
        <v>6183</v>
      </c>
      <c r="B20" s="949">
        <v>2473111</v>
      </c>
      <c r="C20" s="637" t="s">
        <v>3275</v>
      </c>
      <c r="D20" s="637" t="s">
        <v>6176</v>
      </c>
      <c r="E20" s="232"/>
      <c r="F20" s="950">
        <v>167445.88</v>
      </c>
      <c r="G20" s="232"/>
      <c r="H20" s="232"/>
      <c r="I20" s="953">
        <v>44621</v>
      </c>
      <c r="J20" s="953">
        <v>44743</v>
      </c>
      <c r="K20" s="953">
        <v>44621</v>
      </c>
      <c r="L20" s="953">
        <v>44866</v>
      </c>
      <c r="M20" s="957">
        <v>170485.51</v>
      </c>
      <c r="N20" s="955">
        <f t="shared" si="0"/>
        <v>0</v>
      </c>
      <c r="O20" s="956">
        <v>44910</v>
      </c>
      <c r="P20" s="956">
        <v>44915</v>
      </c>
      <c r="Q20" s="956">
        <v>44972</v>
      </c>
      <c r="R20" s="790">
        <v>0</v>
      </c>
      <c r="S20" s="951">
        <f t="shared" si="1"/>
        <v>168875.45</v>
      </c>
      <c r="T20" s="950">
        <v>1610.06</v>
      </c>
      <c r="U20" s="641">
        <f t="shared" si="2"/>
        <v>0</v>
      </c>
      <c r="V20" s="952">
        <f t="shared" si="3"/>
        <v>1610.06</v>
      </c>
      <c r="W20" s="790">
        <v>0</v>
      </c>
    </row>
    <row r="21" spans="1:24" s="110" customFormat="1" ht="70.900000000000006" x14ac:dyDescent="0.35">
      <c r="A21" s="948" t="s">
        <v>6184</v>
      </c>
      <c r="B21" s="949">
        <v>2473028</v>
      </c>
      <c r="C21" s="637" t="s">
        <v>3275</v>
      </c>
      <c r="D21" s="637" t="s">
        <v>6176</v>
      </c>
      <c r="E21" s="232"/>
      <c r="F21" s="950">
        <v>366713.56</v>
      </c>
      <c r="G21" s="232"/>
      <c r="H21" s="232"/>
      <c r="I21" s="953">
        <v>44621</v>
      </c>
      <c r="J21" s="953">
        <v>44743</v>
      </c>
      <c r="K21" s="953">
        <v>44621</v>
      </c>
      <c r="L21" s="953">
        <v>44866</v>
      </c>
      <c r="M21" s="957">
        <v>371194.79</v>
      </c>
      <c r="N21" s="955">
        <f t="shared" si="0"/>
        <v>0</v>
      </c>
      <c r="O21" s="956">
        <v>44910</v>
      </c>
      <c r="P21" s="956">
        <v>44915</v>
      </c>
      <c r="Q21" s="956">
        <v>44972</v>
      </c>
      <c r="R21" s="641">
        <v>0</v>
      </c>
      <c r="S21" s="951">
        <f t="shared" si="1"/>
        <v>367667.88999999996</v>
      </c>
      <c r="T21" s="950">
        <v>3526.9</v>
      </c>
      <c r="U21" s="641">
        <f t="shared" si="2"/>
        <v>0</v>
      </c>
      <c r="V21" s="952">
        <f t="shared" si="3"/>
        <v>3526.9</v>
      </c>
      <c r="W21" s="790">
        <v>0</v>
      </c>
    </row>
    <row r="22" spans="1:24" s="110" customFormat="1" ht="60.75" x14ac:dyDescent="0.35">
      <c r="A22" s="948" t="s">
        <v>6185</v>
      </c>
      <c r="B22" s="949">
        <v>2473042</v>
      </c>
      <c r="C22" s="637" t="s">
        <v>3275</v>
      </c>
      <c r="D22" s="637" t="s">
        <v>6176</v>
      </c>
      <c r="E22" s="232"/>
      <c r="F22" s="950">
        <v>170131.82</v>
      </c>
      <c r="G22" s="232"/>
      <c r="H22" s="232"/>
      <c r="I22" s="953">
        <v>44621</v>
      </c>
      <c r="J22" s="953">
        <v>44743</v>
      </c>
      <c r="K22" s="953">
        <v>44621</v>
      </c>
      <c r="L22" s="953">
        <v>44866</v>
      </c>
      <c r="M22" s="957">
        <v>173171.45</v>
      </c>
      <c r="N22" s="955">
        <f t="shared" si="0"/>
        <v>0</v>
      </c>
      <c r="O22" s="956">
        <v>44910</v>
      </c>
      <c r="P22" s="956">
        <v>44915</v>
      </c>
      <c r="Q22" s="956">
        <v>44972</v>
      </c>
      <c r="R22" s="790">
        <v>0</v>
      </c>
      <c r="S22" s="951">
        <f t="shared" si="1"/>
        <v>171535.57</v>
      </c>
      <c r="T22" s="950">
        <v>1635.88</v>
      </c>
      <c r="U22" s="641">
        <f t="shared" si="2"/>
        <v>0</v>
      </c>
      <c r="V22" s="952">
        <f t="shared" si="3"/>
        <v>1635.88</v>
      </c>
      <c r="W22" s="790">
        <v>0</v>
      </c>
    </row>
    <row r="23" spans="1:24" s="110" customFormat="1" ht="60.75" x14ac:dyDescent="0.35">
      <c r="A23" s="948" t="s">
        <v>6186</v>
      </c>
      <c r="B23" s="949">
        <v>2473106</v>
      </c>
      <c r="C23" s="637" t="s">
        <v>3275</v>
      </c>
      <c r="D23" s="637" t="s">
        <v>6176</v>
      </c>
      <c r="E23" s="232"/>
      <c r="F23" s="950">
        <v>94421.2</v>
      </c>
      <c r="G23" s="232"/>
      <c r="H23" s="232"/>
      <c r="I23" s="953">
        <v>44621</v>
      </c>
      <c r="J23" s="953">
        <v>44743</v>
      </c>
      <c r="K23" s="953">
        <v>44621</v>
      </c>
      <c r="L23" s="953">
        <v>44866</v>
      </c>
      <c r="M23" s="957">
        <v>94841.8</v>
      </c>
      <c r="N23" s="955">
        <f t="shared" si="0"/>
        <v>0</v>
      </c>
      <c r="O23" s="956">
        <v>44910</v>
      </c>
      <c r="P23" s="956">
        <v>44915</v>
      </c>
      <c r="Q23" s="956">
        <v>44972</v>
      </c>
      <c r="R23" s="641">
        <v>0</v>
      </c>
      <c r="S23" s="951">
        <f t="shared" si="1"/>
        <v>93933.900000000009</v>
      </c>
      <c r="T23" s="950">
        <v>907.9</v>
      </c>
      <c r="U23" s="641">
        <f t="shared" si="2"/>
        <v>0</v>
      </c>
      <c r="V23" s="952">
        <f t="shared" si="3"/>
        <v>907.9</v>
      </c>
      <c r="W23" s="790">
        <v>0</v>
      </c>
    </row>
    <row r="24" spans="1:24" s="110" customFormat="1" ht="60.75" x14ac:dyDescent="0.35">
      <c r="A24" s="948" t="s">
        <v>6187</v>
      </c>
      <c r="B24" s="949">
        <v>2473127</v>
      </c>
      <c r="C24" s="637" t="s">
        <v>3275</v>
      </c>
      <c r="D24" s="637" t="s">
        <v>6176</v>
      </c>
      <c r="E24" s="232"/>
      <c r="F24" s="950">
        <v>203325.46</v>
      </c>
      <c r="G24" s="232"/>
      <c r="H24" s="232"/>
      <c r="I24" s="953">
        <v>44621</v>
      </c>
      <c r="J24" s="953">
        <v>44743</v>
      </c>
      <c r="K24" s="953">
        <v>44621</v>
      </c>
      <c r="L24" s="953">
        <v>44866</v>
      </c>
      <c r="M24" s="957">
        <v>786595.33</v>
      </c>
      <c r="N24" s="955">
        <f t="shared" si="0"/>
        <v>0</v>
      </c>
      <c r="O24" s="956">
        <v>44910</v>
      </c>
      <c r="P24" s="956">
        <v>44915</v>
      </c>
      <c r="Q24" s="956">
        <v>44972</v>
      </c>
      <c r="R24" s="790">
        <v>0</v>
      </c>
      <c r="S24" s="951">
        <f t="shared" si="1"/>
        <v>784640.27999999991</v>
      </c>
      <c r="T24" s="950">
        <v>1955.05</v>
      </c>
      <c r="U24" s="641">
        <f t="shared" si="2"/>
        <v>0</v>
      </c>
      <c r="V24" s="952">
        <f t="shared" si="3"/>
        <v>1955.05</v>
      </c>
      <c r="W24" s="790">
        <v>0</v>
      </c>
    </row>
    <row r="25" spans="1:24" s="110" customFormat="1" ht="60.75" x14ac:dyDescent="0.35">
      <c r="A25" s="948" t="s">
        <v>6188</v>
      </c>
      <c r="B25" s="949">
        <v>2473121</v>
      </c>
      <c r="C25" s="637" t="s">
        <v>3275</v>
      </c>
      <c r="D25" s="637" t="s">
        <v>6176</v>
      </c>
      <c r="E25" s="232"/>
      <c r="F25" s="950">
        <v>196576.05</v>
      </c>
      <c r="G25" s="232"/>
      <c r="H25" s="232"/>
      <c r="I25" s="953">
        <v>44621</v>
      </c>
      <c r="J25" s="953">
        <v>44743</v>
      </c>
      <c r="K25" s="953">
        <v>44621</v>
      </c>
      <c r="L25" s="953">
        <v>44866</v>
      </c>
      <c r="M25" s="957">
        <v>197834.51</v>
      </c>
      <c r="N25" s="955">
        <f t="shared" si="0"/>
        <v>0</v>
      </c>
      <c r="O25" s="956">
        <v>44910</v>
      </c>
      <c r="P25" s="956">
        <v>44915</v>
      </c>
      <c r="Q25" s="956">
        <v>44972</v>
      </c>
      <c r="R25" s="641">
        <v>0</v>
      </c>
      <c r="S25" s="951">
        <f t="shared" si="1"/>
        <v>195944.36000000002</v>
      </c>
      <c r="T25" s="950">
        <v>1890.15</v>
      </c>
      <c r="U25" s="641">
        <f t="shared" si="2"/>
        <v>0</v>
      </c>
      <c r="V25" s="952">
        <f t="shared" si="3"/>
        <v>1890.15</v>
      </c>
      <c r="W25" s="790">
        <v>0</v>
      </c>
    </row>
    <row r="26" spans="1:24" s="110" customFormat="1" ht="46.5" x14ac:dyDescent="0.35">
      <c r="A26" s="948" t="s">
        <v>6189</v>
      </c>
      <c r="B26" s="949">
        <v>2473215</v>
      </c>
      <c r="C26" s="637" t="s">
        <v>3275</v>
      </c>
      <c r="D26" s="637" t="s">
        <v>6176</v>
      </c>
      <c r="E26" s="232"/>
      <c r="F26" s="950">
        <v>64254.31</v>
      </c>
      <c r="G26" s="232"/>
      <c r="H26" s="232"/>
      <c r="I26" s="953">
        <v>44621</v>
      </c>
      <c r="J26" s="953">
        <v>44743</v>
      </c>
      <c r="K26" s="953">
        <v>44621</v>
      </c>
      <c r="L26" s="953">
        <v>44866</v>
      </c>
      <c r="M26" s="957">
        <v>65088.83</v>
      </c>
      <c r="N26" s="955">
        <f t="shared" si="0"/>
        <v>0</v>
      </c>
      <c r="O26" s="956">
        <v>44910</v>
      </c>
      <c r="P26" s="956">
        <v>44915</v>
      </c>
      <c r="Q26" s="956">
        <v>44972</v>
      </c>
      <c r="R26" s="790">
        <v>0</v>
      </c>
      <c r="S26" s="951">
        <f t="shared" si="1"/>
        <v>64471</v>
      </c>
      <c r="T26" s="950">
        <v>617.83000000000004</v>
      </c>
      <c r="U26" s="641">
        <f t="shared" si="2"/>
        <v>0</v>
      </c>
      <c r="V26" s="952">
        <f t="shared" si="3"/>
        <v>617.83000000000004</v>
      </c>
      <c r="W26" s="790">
        <v>0</v>
      </c>
    </row>
    <row r="27" spans="1:24" ht="12.75" x14ac:dyDescent="0.35">
      <c r="A27" s="325" t="s">
        <v>136</v>
      </c>
      <c r="B27" s="326"/>
      <c r="C27" s="327"/>
      <c r="D27" s="327"/>
      <c r="E27" s="327"/>
      <c r="F27" s="327"/>
      <c r="G27" s="327"/>
      <c r="H27" s="327"/>
      <c r="I27" s="327"/>
      <c r="J27" s="327"/>
      <c r="K27" s="327"/>
      <c r="L27" s="327"/>
      <c r="M27" s="327"/>
      <c r="N27" s="327"/>
      <c r="O27" s="327"/>
      <c r="P27" s="327"/>
      <c r="Q27" s="327"/>
      <c r="R27" s="118"/>
      <c r="S27" s="118"/>
      <c r="T27" s="118"/>
      <c r="U27" s="118"/>
      <c r="V27" s="389"/>
      <c r="W27" s="118"/>
    </row>
    <row r="28" spans="1:24" ht="24" customHeight="1" x14ac:dyDescent="0.35">
      <c r="A28" s="320" t="s">
        <v>11</v>
      </c>
      <c r="B28" s="320"/>
      <c r="C28" s="78"/>
      <c r="D28" s="78"/>
      <c r="E28" s="78"/>
      <c r="F28" s="78"/>
      <c r="G28" s="78"/>
      <c r="H28" s="78"/>
      <c r="I28" s="78"/>
      <c r="J28" s="78"/>
      <c r="K28" s="78"/>
      <c r="L28" s="78"/>
      <c r="M28" s="78"/>
      <c r="N28" s="78"/>
      <c r="O28" s="78"/>
      <c r="P28" s="78"/>
      <c r="Q28" s="78"/>
      <c r="R28" s="137"/>
      <c r="S28" s="137"/>
      <c r="T28" s="137"/>
      <c r="U28" s="137"/>
      <c r="V28" s="1004"/>
      <c r="W28" s="1004"/>
      <c r="X28" s="24"/>
    </row>
    <row r="29" spans="1:24" ht="12.75" x14ac:dyDescent="0.35">
      <c r="A29" s="361"/>
      <c r="B29" s="72"/>
      <c r="C29" s="72"/>
      <c r="D29" s="72"/>
      <c r="E29" s="72"/>
      <c r="F29" s="72"/>
      <c r="G29" s="72"/>
      <c r="H29" s="72"/>
      <c r="I29" s="72"/>
      <c r="J29" s="72"/>
      <c r="K29" s="72"/>
      <c r="L29" s="72"/>
      <c r="M29" s="72"/>
      <c r="N29" s="72"/>
      <c r="O29" s="72"/>
      <c r="P29" s="72"/>
      <c r="Q29" s="72"/>
      <c r="R29" s="72"/>
      <c r="S29" s="72"/>
      <c r="T29" s="72"/>
      <c r="U29" s="72"/>
      <c r="V29" s="72"/>
      <c r="W29" s="72"/>
    </row>
    <row r="30" spans="1:24" ht="12.75" x14ac:dyDescent="0.35">
      <c r="A30" s="985" t="s">
        <v>262</v>
      </c>
      <c r="B30" s="986"/>
      <c r="C30" s="986"/>
      <c r="D30" s="986"/>
      <c r="E30" s="986"/>
      <c r="F30" s="986"/>
      <c r="G30" s="986"/>
      <c r="H30" s="986"/>
      <c r="I30" s="986"/>
      <c r="J30" s="986"/>
      <c r="K30" s="986"/>
      <c r="L30" s="986"/>
      <c r="M30" s="986"/>
      <c r="N30" s="986"/>
      <c r="O30" s="986"/>
      <c r="P30" s="986"/>
      <c r="Q30" s="986"/>
      <c r="R30" s="986"/>
      <c r="S30" s="986"/>
      <c r="T30" s="986"/>
      <c r="U30" s="986"/>
      <c r="V30" s="986"/>
      <c r="W30" s="1019"/>
    </row>
    <row r="31" spans="1:24" ht="12.75" x14ac:dyDescent="0.35">
      <c r="A31" s="985" t="s">
        <v>211</v>
      </c>
      <c r="B31" s="986"/>
      <c r="C31" s="986"/>
      <c r="D31" s="986"/>
      <c r="E31" s="986"/>
      <c r="F31" s="986"/>
      <c r="G31" s="986"/>
      <c r="H31" s="986"/>
      <c r="I31" s="986"/>
      <c r="J31" s="986"/>
      <c r="K31" s="986"/>
      <c r="L31" s="986"/>
      <c r="M31" s="986"/>
      <c r="N31" s="986"/>
      <c r="O31" s="986"/>
      <c r="P31" s="986"/>
      <c r="Q31" s="986"/>
      <c r="R31" s="986"/>
      <c r="S31" s="986"/>
      <c r="T31" s="986"/>
      <c r="U31" s="986"/>
      <c r="V31" s="986"/>
      <c r="W31" s="1019"/>
    </row>
    <row r="32" spans="1:24" ht="12.75" x14ac:dyDescent="0.35">
      <c r="A32" s="989" t="s">
        <v>6</v>
      </c>
      <c r="B32" s="989"/>
      <c r="C32" s="988" t="s">
        <v>1077</v>
      </c>
      <c r="D32" s="988"/>
      <c r="E32" s="988"/>
      <c r="F32" s="988"/>
      <c r="G32" s="988"/>
      <c r="H32" s="988"/>
      <c r="I32" s="988"/>
      <c r="J32" s="988"/>
      <c r="K32" s="988"/>
      <c r="L32" s="988"/>
      <c r="M32" s="988"/>
      <c r="N32" s="988"/>
      <c r="O32" s="988"/>
      <c r="P32" s="988"/>
      <c r="Q32" s="988"/>
      <c r="R32" s="1034" t="s">
        <v>217</v>
      </c>
      <c r="S32" s="1035"/>
      <c r="T32" s="1034" t="s">
        <v>210</v>
      </c>
      <c r="U32" s="1035"/>
      <c r="V32" s="1009" t="s">
        <v>212</v>
      </c>
      <c r="W32" s="997" t="s">
        <v>228</v>
      </c>
    </row>
    <row r="33" spans="1:23" ht="12.75" x14ac:dyDescent="0.35">
      <c r="A33" s="320" t="s">
        <v>131</v>
      </c>
      <c r="B33" s="320"/>
      <c r="C33" s="320"/>
      <c r="D33" s="320"/>
      <c r="E33" s="320"/>
      <c r="F33" s="320"/>
      <c r="G33" s="320"/>
      <c r="H33" s="320"/>
      <c r="I33" s="320"/>
      <c r="J33" s="320"/>
      <c r="K33" s="320"/>
      <c r="L33" s="320"/>
      <c r="M33" s="320"/>
      <c r="N33" s="320"/>
      <c r="O33" s="320"/>
      <c r="P33" s="320"/>
      <c r="Q33" s="320"/>
      <c r="R33" s="1036"/>
      <c r="S33" s="1037"/>
      <c r="T33" s="1036"/>
      <c r="U33" s="1037"/>
      <c r="V33" s="1040"/>
      <c r="W33" s="1044"/>
    </row>
    <row r="34" spans="1:23" ht="12.75" x14ac:dyDescent="0.35">
      <c r="A34" s="320"/>
      <c r="B34" s="1009" t="s">
        <v>231</v>
      </c>
      <c r="C34" s="1009" t="s">
        <v>213</v>
      </c>
      <c r="D34" s="1009" t="s">
        <v>132</v>
      </c>
      <c r="E34" s="1009" t="s">
        <v>214</v>
      </c>
      <c r="F34" s="1009" t="s">
        <v>208</v>
      </c>
      <c r="G34" s="1009" t="s">
        <v>133</v>
      </c>
      <c r="H34" s="1009" t="s">
        <v>215</v>
      </c>
      <c r="I34" s="985" t="s">
        <v>218</v>
      </c>
      <c r="J34" s="1019"/>
      <c r="K34" s="985" t="s">
        <v>134</v>
      </c>
      <c r="L34" s="1019"/>
      <c r="M34" s="1042" t="s">
        <v>221</v>
      </c>
      <c r="N34" s="1043"/>
      <c r="O34" s="1008" t="s">
        <v>230</v>
      </c>
      <c r="P34" s="1008"/>
      <c r="Q34" s="1008"/>
      <c r="R34" s="1038"/>
      <c r="S34" s="1039"/>
      <c r="T34" s="1038"/>
      <c r="U34" s="1039"/>
      <c r="V34" s="1041"/>
      <c r="W34" s="1045"/>
    </row>
    <row r="35" spans="1:23" ht="38.25" x14ac:dyDescent="0.35">
      <c r="A35" s="321" t="s">
        <v>209</v>
      </c>
      <c r="B35" s="1041"/>
      <c r="C35" s="1041"/>
      <c r="D35" s="1041"/>
      <c r="E35" s="1041"/>
      <c r="F35" s="1041"/>
      <c r="G35" s="1041"/>
      <c r="H35" s="1041"/>
      <c r="I35" s="321" t="s">
        <v>219</v>
      </c>
      <c r="J35" s="321" t="s">
        <v>220</v>
      </c>
      <c r="K35" s="321" t="s">
        <v>222</v>
      </c>
      <c r="L35" s="321" t="s">
        <v>223</v>
      </c>
      <c r="M35" s="379" t="s">
        <v>224</v>
      </c>
      <c r="N35" s="380" t="s">
        <v>37</v>
      </c>
      <c r="O35" s="381" t="s">
        <v>225</v>
      </c>
      <c r="P35" s="382" t="s">
        <v>226</v>
      </c>
      <c r="Q35" s="381" t="s">
        <v>227</v>
      </c>
      <c r="R35" s="383">
        <v>2021</v>
      </c>
      <c r="S35" s="383" t="s">
        <v>196</v>
      </c>
      <c r="T35" s="321" t="s">
        <v>139</v>
      </c>
      <c r="U35" s="320" t="s">
        <v>37</v>
      </c>
      <c r="V35" s="384" t="s">
        <v>197</v>
      </c>
      <c r="W35" s="195" t="s">
        <v>229</v>
      </c>
    </row>
    <row r="36" spans="1:23" ht="34.9" x14ac:dyDescent="0.35">
      <c r="A36" s="630" t="s">
        <v>4254</v>
      </c>
      <c r="B36" s="636">
        <v>2234298</v>
      </c>
      <c r="C36" s="637" t="s">
        <v>3275</v>
      </c>
      <c r="D36" s="637" t="s">
        <v>3275</v>
      </c>
      <c r="E36" s="563"/>
      <c r="F36" s="638">
        <v>2000000</v>
      </c>
      <c r="G36" s="639">
        <v>44652</v>
      </c>
      <c r="H36" s="563"/>
      <c r="I36" s="636" t="s">
        <v>4255</v>
      </c>
      <c r="J36" s="636" t="s">
        <v>4256</v>
      </c>
      <c r="K36" s="563"/>
      <c r="L36" s="563"/>
      <c r="M36" s="563"/>
      <c r="N36" s="563"/>
      <c r="O36" s="563"/>
      <c r="P36" s="563"/>
      <c r="Q36" s="563"/>
      <c r="R36" s="638">
        <v>140000</v>
      </c>
      <c r="S36" s="640">
        <v>2000000</v>
      </c>
      <c r="T36" s="640">
        <v>816170</v>
      </c>
      <c r="U36" s="641">
        <v>40.81</v>
      </c>
      <c r="V36" s="642">
        <v>1500000</v>
      </c>
      <c r="W36" s="643">
        <v>7828229</v>
      </c>
    </row>
    <row r="37" spans="1:23" ht="12.75" x14ac:dyDescent="0.35">
      <c r="A37" s="325" t="s">
        <v>136</v>
      </c>
      <c r="B37" s="326"/>
      <c r="C37" s="327"/>
      <c r="D37" s="327"/>
      <c r="E37" s="327"/>
      <c r="F37" s="327"/>
      <c r="G37" s="327"/>
      <c r="H37" s="327"/>
      <c r="I37" s="327"/>
      <c r="J37" s="327"/>
      <c r="K37" s="327"/>
      <c r="L37" s="327"/>
      <c r="M37" s="327"/>
      <c r="N37" s="327"/>
      <c r="O37" s="327"/>
      <c r="P37" s="327"/>
      <c r="Q37" s="327"/>
      <c r="R37" s="118"/>
      <c r="S37" s="118"/>
      <c r="T37" s="118"/>
      <c r="U37" s="118"/>
      <c r="V37" s="389"/>
      <c r="W37" s="118"/>
    </row>
    <row r="38" spans="1:23" ht="12.75" x14ac:dyDescent="0.35">
      <c r="A38" s="320" t="s">
        <v>11</v>
      </c>
      <c r="B38" s="320"/>
      <c r="C38" s="78"/>
      <c r="D38" s="78"/>
      <c r="E38" s="78"/>
      <c r="F38" s="78"/>
      <c r="G38" s="78"/>
      <c r="H38" s="78"/>
      <c r="I38" s="78"/>
      <c r="J38" s="78"/>
      <c r="K38" s="78"/>
      <c r="L38" s="78"/>
      <c r="M38" s="78"/>
      <c r="N38" s="78"/>
      <c r="O38" s="78"/>
      <c r="P38" s="78"/>
      <c r="Q38" s="78"/>
      <c r="R38" s="137"/>
      <c r="S38" s="137"/>
      <c r="T38" s="137"/>
      <c r="U38" s="137"/>
      <c r="V38" s="1004"/>
      <c r="W38" s="1004"/>
    </row>
    <row r="39" spans="1:23" ht="12.75" x14ac:dyDescent="0.35">
      <c r="A39" s="72"/>
      <c r="B39" s="72"/>
      <c r="C39" s="72"/>
      <c r="D39" s="72"/>
      <c r="E39" s="72"/>
      <c r="F39" s="72"/>
      <c r="G39" s="72"/>
      <c r="H39" s="72"/>
      <c r="I39" s="72"/>
      <c r="J39" s="72"/>
      <c r="K39" s="72"/>
      <c r="L39" s="72"/>
      <c r="M39" s="72"/>
      <c r="N39" s="72"/>
      <c r="O39" s="72"/>
      <c r="P39" s="72"/>
      <c r="Q39" s="72"/>
      <c r="R39" s="72"/>
      <c r="S39" s="72"/>
      <c r="T39" s="72"/>
      <c r="U39" s="72"/>
      <c r="V39" s="72"/>
      <c r="W39" s="72"/>
    </row>
    <row r="40" spans="1:23" ht="12.75" x14ac:dyDescent="0.35">
      <c r="A40" s="985" t="s">
        <v>262</v>
      </c>
      <c r="B40" s="986"/>
      <c r="C40" s="986"/>
      <c r="D40" s="986"/>
      <c r="E40" s="986"/>
      <c r="F40" s="986"/>
      <c r="G40" s="986"/>
      <c r="H40" s="986"/>
      <c r="I40" s="986"/>
      <c r="J40" s="986"/>
      <c r="K40" s="986"/>
      <c r="L40" s="986"/>
      <c r="M40" s="986"/>
      <c r="N40" s="986"/>
      <c r="O40" s="986"/>
      <c r="P40" s="986"/>
      <c r="Q40" s="986"/>
      <c r="R40" s="986"/>
      <c r="S40" s="986"/>
      <c r="T40" s="986"/>
      <c r="U40" s="986"/>
      <c r="V40" s="986"/>
      <c r="W40" s="1019"/>
    </row>
    <row r="41" spans="1:23" ht="12.75" x14ac:dyDescent="0.35">
      <c r="A41" s="985" t="s">
        <v>211</v>
      </c>
      <c r="B41" s="986"/>
      <c r="C41" s="986"/>
      <c r="D41" s="986"/>
      <c r="E41" s="986"/>
      <c r="F41" s="986"/>
      <c r="G41" s="986"/>
      <c r="H41" s="986"/>
      <c r="I41" s="986"/>
      <c r="J41" s="986"/>
      <c r="K41" s="986"/>
      <c r="L41" s="986"/>
      <c r="M41" s="986"/>
      <c r="N41" s="986"/>
      <c r="O41" s="986"/>
      <c r="P41" s="986"/>
      <c r="Q41" s="986"/>
      <c r="R41" s="986"/>
      <c r="S41" s="986"/>
      <c r="T41" s="986"/>
      <c r="U41" s="986"/>
      <c r="V41" s="986"/>
      <c r="W41" s="1019"/>
    </row>
    <row r="42" spans="1:23" ht="12.75" x14ac:dyDescent="0.35">
      <c r="A42" s="989" t="s">
        <v>6</v>
      </c>
      <c r="B42" s="989"/>
      <c r="C42" s="988" t="s">
        <v>1178</v>
      </c>
      <c r="D42" s="988"/>
      <c r="E42" s="988"/>
      <c r="F42" s="988"/>
      <c r="G42" s="988"/>
      <c r="H42" s="988"/>
      <c r="I42" s="988"/>
      <c r="J42" s="988"/>
      <c r="K42" s="988"/>
      <c r="L42" s="988"/>
      <c r="M42" s="988"/>
      <c r="N42" s="988"/>
      <c r="O42" s="988"/>
      <c r="P42" s="988"/>
      <c r="Q42" s="988"/>
      <c r="R42" s="1034" t="s">
        <v>217</v>
      </c>
      <c r="S42" s="1035"/>
      <c r="T42" s="1034" t="s">
        <v>210</v>
      </c>
      <c r="U42" s="1035"/>
      <c r="V42" s="1009" t="s">
        <v>212</v>
      </c>
      <c r="W42" s="997" t="s">
        <v>228</v>
      </c>
    </row>
    <row r="43" spans="1:23" ht="12.75" x14ac:dyDescent="0.35">
      <c r="A43" s="320" t="s">
        <v>131</v>
      </c>
      <c r="B43" s="320"/>
      <c r="C43" s="320"/>
      <c r="D43" s="320"/>
      <c r="E43" s="320"/>
      <c r="F43" s="320"/>
      <c r="G43" s="320"/>
      <c r="H43" s="320"/>
      <c r="I43" s="320"/>
      <c r="J43" s="320"/>
      <c r="K43" s="320"/>
      <c r="L43" s="320"/>
      <c r="M43" s="320"/>
      <c r="N43" s="320"/>
      <c r="O43" s="320"/>
      <c r="P43" s="320"/>
      <c r="Q43" s="320"/>
      <c r="R43" s="1036"/>
      <c r="S43" s="1037"/>
      <c r="T43" s="1036"/>
      <c r="U43" s="1037"/>
      <c r="V43" s="1040"/>
      <c r="W43" s="1044"/>
    </row>
    <row r="44" spans="1:23" ht="12.75" x14ac:dyDescent="0.35">
      <c r="A44" s="320"/>
      <c r="B44" s="1009" t="s">
        <v>231</v>
      </c>
      <c r="C44" s="1009" t="s">
        <v>213</v>
      </c>
      <c r="D44" s="1009" t="s">
        <v>132</v>
      </c>
      <c r="E44" s="1009" t="s">
        <v>214</v>
      </c>
      <c r="F44" s="1009" t="s">
        <v>208</v>
      </c>
      <c r="G44" s="1009" t="s">
        <v>133</v>
      </c>
      <c r="H44" s="1009" t="s">
        <v>215</v>
      </c>
      <c r="I44" s="985" t="s">
        <v>218</v>
      </c>
      <c r="J44" s="1019"/>
      <c r="K44" s="985" t="s">
        <v>134</v>
      </c>
      <c r="L44" s="1019"/>
      <c r="M44" s="1042" t="s">
        <v>221</v>
      </c>
      <c r="N44" s="1043"/>
      <c r="O44" s="1008" t="s">
        <v>230</v>
      </c>
      <c r="P44" s="1008"/>
      <c r="Q44" s="1008"/>
      <c r="R44" s="1038"/>
      <c r="S44" s="1039"/>
      <c r="T44" s="1038"/>
      <c r="U44" s="1039"/>
      <c r="V44" s="1041"/>
      <c r="W44" s="1045"/>
    </row>
    <row r="45" spans="1:23" ht="38.25" x14ac:dyDescent="0.35">
      <c r="A45" s="321" t="s">
        <v>209</v>
      </c>
      <c r="B45" s="1041"/>
      <c r="C45" s="1041"/>
      <c r="D45" s="1041"/>
      <c r="E45" s="1041"/>
      <c r="F45" s="1041"/>
      <c r="G45" s="1041"/>
      <c r="H45" s="1041"/>
      <c r="I45" s="321" t="s">
        <v>219</v>
      </c>
      <c r="J45" s="321" t="s">
        <v>220</v>
      </c>
      <c r="K45" s="321" t="s">
        <v>222</v>
      </c>
      <c r="L45" s="321" t="s">
        <v>223</v>
      </c>
      <c r="M45" s="379" t="s">
        <v>224</v>
      </c>
      <c r="N45" s="380" t="s">
        <v>37</v>
      </c>
      <c r="O45" s="381" t="s">
        <v>225</v>
      </c>
      <c r="P45" s="382" t="s">
        <v>226</v>
      </c>
      <c r="Q45" s="381" t="s">
        <v>227</v>
      </c>
      <c r="R45" s="383">
        <v>2021</v>
      </c>
      <c r="S45" s="383" t="s">
        <v>196</v>
      </c>
      <c r="T45" s="321" t="s">
        <v>139</v>
      </c>
      <c r="U45" s="320" t="s">
        <v>37</v>
      </c>
      <c r="V45" s="384" t="s">
        <v>197</v>
      </c>
      <c r="W45" s="195" t="s">
        <v>229</v>
      </c>
    </row>
    <row r="46" spans="1:23" ht="12.75" x14ac:dyDescent="0.35">
      <c r="A46" s="385">
        <v>1</v>
      </c>
      <c r="B46" s="385"/>
      <c r="C46" s="386"/>
      <c r="D46" s="386"/>
      <c r="E46" s="386"/>
      <c r="F46" s="386"/>
      <c r="G46" s="386"/>
      <c r="H46" s="386"/>
      <c r="I46" s="386"/>
      <c r="J46" s="386"/>
      <c r="K46" s="386"/>
      <c r="L46" s="386"/>
      <c r="M46" s="386"/>
      <c r="N46" s="386"/>
      <c r="O46" s="386"/>
      <c r="P46" s="386"/>
      <c r="Q46" s="386"/>
      <c r="R46" s="113"/>
      <c r="S46" s="113"/>
      <c r="T46" s="113"/>
      <c r="U46" s="113"/>
      <c r="V46" s="387"/>
      <c r="W46" s="28"/>
    </row>
    <row r="47" spans="1:23" ht="12.75" x14ac:dyDescent="0.35">
      <c r="A47" s="323">
        <v>2</v>
      </c>
      <c r="B47" s="323"/>
      <c r="C47" s="30"/>
      <c r="D47" s="30"/>
      <c r="E47" s="30"/>
      <c r="F47" s="30"/>
      <c r="G47" s="30"/>
      <c r="H47" s="30"/>
      <c r="I47" s="30"/>
      <c r="J47" s="30"/>
      <c r="K47" s="30"/>
      <c r="L47" s="30"/>
      <c r="M47" s="30"/>
      <c r="N47" s="30"/>
      <c r="O47" s="30"/>
      <c r="P47" s="30"/>
      <c r="Q47" s="30"/>
      <c r="R47" s="28"/>
      <c r="S47" s="28"/>
      <c r="T47" s="28"/>
      <c r="U47" s="28"/>
      <c r="V47" s="388"/>
      <c r="W47" s="28"/>
    </row>
    <row r="48" spans="1:23" ht="12.75" x14ac:dyDescent="0.35">
      <c r="A48" s="323">
        <v>3</v>
      </c>
      <c r="B48" s="323"/>
      <c r="C48" s="30"/>
      <c r="D48" s="30"/>
      <c r="E48" s="30"/>
      <c r="F48" s="30"/>
      <c r="G48" s="30"/>
      <c r="H48" s="30"/>
      <c r="I48" s="30"/>
      <c r="J48" s="30"/>
      <c r="K48" s="30"/>
      <c r="L48" s="30"/>
      <c r="M48" s="30"/>
      <c r="N48" s="30"/>
      <c r="O48" s="30"/>
      <c r="P48" s="30"/>
      <c r="Q48" s="30"/>
      <c r="R48" s="28"/>
      <c r="S48" s="28"/>
      <c r="T48" s="28"/>
      <c r="U48" s="28"/>
      <c r="V48" s="388"/>
      <c r="W48" s="28"/>
    </row>
    <row r="49" spans="1:23" ht="12.75" x14ac:dyDescent="0.35">
      <c r="A49" s="323">
        <v>4</v>
      </c>
      <c r="B49" s="323"/>
      <c r="C49" s="30"/>
      <c r="D49" s="30"/>
      <c r="E49" s="30"/>
      <c r="F49" s="30"/>
      <c r="G49" s="30"/>
      <c r="H49" s="30"/>
      <c r="I49" s="30"/>
      <c r="J49" s="30"/>
      <c r="K49" s="30"/>
      <c r="L49" s="30"/>
      <c r="M49" s="30"/>
      <c r="N49" s="30"/>
      <c r="O49" s="30"/>
      <c r="P49" s="30"/>
      <c r="Q49" s="30"/>
      <c r="R49" s="28"/>
      <c r="S49" s="28"/>
      <c r="T49" s="28"/>
      <c r="U49" s="28"/>
      <c r="V49" s="388"/>
      <c r="W49" s="28"/>
    </row>
    <row r="50" spans="1:23" ht="12.75" x14ac:dyDescent="0.35">
      <c r="A50" s="323">
        <v>5</v>
      </c>
      <c r="B50" s="323"/>
      <c r="C50" s="30"/>
      <c r="D50" s="30"/>
      <c r="E50" s="30"/>
      <c r="F50" s="30"/>
      <c r="G50" s="30"/>
      <c r="H50" s="30"/>
      <c r="I50" s="30"/>
      <c r="J50" s="30"/>
      <c r="K50" s="30"/>
      <c r="L50" s="30"/>
      <c r="M50" s="30"/>
      <c r="N50" s="30"/>
      <c r="O50" s="30"/>
      <c r="P50" s="30"/>
      <c r="Q50" s="30"/>
      <c r="R50" s="28"/>
      <c r="S50" s="28"/>
      <c r="T50" s="28"/>
      <c r="U50" s="28"/>
      <c r="V50" s="388"/>
      <c r="W50" s="28"/>
    </row>
    <row r="51" spans="1:23" ht="12.75" x14ac:dyDescent="0.35">
      <c r="A51" s="323">
        <v>6</v>
      </c>
      <c r="B51" s="323"/>
      <c r="C51" s="30"/>
      <c r="D51" s="30"/>
      <c r="E51" s="30"/>
      <c r="F51" s="30"/>
      <c r="G51" s="30"/>
      <c r="H51" s="30"/>
      <c r="I51" s="30"/>
      <c r="J51" s="30"/>
      <c r="K51" s="30"/>
      <c r="L51" s="30"/>
      <c r="M51" s="30"/>
      <c r="N51" s="30"/>
      <c r="O51" s="30"/>
      <c r="P51" s="30"/>
      <c r="Q51" s="30"/>
      <c r="R51" s="28"/>
      <c r="S51" s="28"/>
      <c r="T51" s="28"/>
      <c r="U51" s="28"/>
      <c r="V51" s="388"/>
      <c r="W51" s="28"/>
    </row>
    <row r="52" spans="1:23" ht="12.75" x14ac:dyDescent="0.35">
      <c r="A52" s="323">
        <v>7</v>
      </c>
      <c r="B52" s="323"/>
      <c r="C52" s="30"/>
      <c r="D52" s="30"/>
      <c r="E52" s="30"/>
      <c r="F52" s="30"/>
      <c r="G52" s="30"/>
      <c r="H52" s="30"/>
      <c r="I52" s="30"/>
      <c r="J52" s="30"/>
      <c r="K52" s="30"/>
      <c r="L52" s="30"/>
      <c r="M52" s="30"/>
      <c r="N52" s="30"/>
      <c r="O52" s="30"/>
      <c r="P52" s="30"/>
      <c r="Q52" s="30"/>
      <c r="R52" s="28"/>
      <c r="S52" s="28"/>
      <c r="T52" s="28"/>
      <c r="U52" s="28"/>
      <c r="V52" s="388"/>
      <c r="W52" s="28"/>
    </row>
    <row r="53" spans="1:23" ht="12.75" x14ac:dyDescent="0.35">
      <c r="A53" s="323">
        <v>8</v>
      </c>
      <c r="B53" s="323"/>
      <c r="C53" s="30"/>
      <c r="D53" s="30"/>
      <c r="E53" s="30"/>
      <c r="F53" s="30"/>
      <c r="G53" s="30"/>
      <c r="H53" s="30"/>
      <c r="I53" s="30"/>
      <c r="J53" s="30"/>
      <c r="K53" s="30"/>
      <c r="L53" s="30"/>
      <c r="M53" s="30"/>
      <c r="N53" s="30"/>
      <c r="O53" s="30"/>
      <c r="P53" s="30"/>
      <c r="Q53" s="30"/>
      <c r="R53" s="28"/>
      <c r="S53" s="28"/>
      <c r="T53" s="28"/>
      <c r="U53" s="28"/>
      <c r="V53" s="388"/>
      <c r="W53" s="28"/>
    </row>
    <row r="54" spans="1:23" ht="12.75" x14ac:dyDescent="0.35">
      <c r="A54" s="323">
        <v>9</v>
      </c>
      <c r="B54" s="323"/>
      <c r="C54" s="30"/>
      <c r="D54" s="30"/>
      <c r="E54" s="30"/>
      <c r="F54" s="30"/>
      <c r="G54" s="30"/>
      <c r="H54" s="30"/>
      <c r="I54" s="30"/>
      <c r="J54" s="30"/>
      <c r="K54" s="30"/>
      <c r="L54" s="30"/>
      <c r="M54" s="30"/>
      <c r="N54" s="30"/>
      <c r="O54" s="30"/>
      <c r="P54" s="30"/>
      <c r="Q54" s="30"/>
      <c r="R54" s="28"/>
      <c r="S54" s="28"/>
      <c r="T54" s="28"/>
      <c r="U54" s="28"/>
      <c r="V54" s="388"/>
      <c r="W54" s="28"/>
    </row>
    <row r="55" spans="1:23" ht="12.75" x14ac:dyDescent="0.35">
      <c r="A55" s="323">
        <v>10</v>
      </c>
      <c r="B55" s="323"/>
      <c r="C55" s="30"/>
      <c r="D55" s="30"/>
      <c r="E55" s="30"/>
      <c r="F55" s="30"/>
      <c r="G55" s="30"/>
      <c r="H55" s="30"/>
      <c r="I55" s="30"/>
      <c r="J55" s="30"/>
      <c r="K55" s="30"/>
      <c r="L55" s="30"/>
      <c r="M55" s="30"/>
      <c r="N55" s="30"/>
      <c r="O55" s="30"/>
      <c r="P55" s="30"/>
      <c r="Q55" s="30"/>
      <c r="R55" s="28"/>
      <c r="S55" s="28"/>
      <c r="T55" s="28"/>
      <c r="U55" s="28"/>
      <c r="V55" s="388"/>
      <c r="W55" s="28"/>
    </row>
    <row r="56" spans="1:23" ht="12.75" x14ac:dyDescent="0.35">
      <c r="A56" s="323">
        <v>11</v>
      </c>
      <c r="B56" s="323"/>
      <c r="C56" s="30"/>
      <c r="D56" s="30"/>
      <c r="E56" s="30"/>
      <c r="F56" s="30"/>
      <c r="G56" s="30"/>
      <c r="H56" s="30"/>
      <c r="I56" s="30"/>
      <c r="J56" s="30"/>
      <c r="K56" s="30"/>
      <c r="L56" s="30"/>
      <c r="M56" s="30"/>
      <c r="N56" s="30"/>
      <c r="O56" s="30"/>
      <c r="P56" s="30"/>
      <c r="Q56" s="30"/>
      <c r="R56" s="28"/>
      <c r="S56" s="28"/>
      <c r="T56" s="28"/>
      <c r="U56" s="28"/>
      <c r="V56" s="388"/>
      <c r="W56" s="28"/>
    </row>
    <row r="57" spans="1:23" ht="12.75" x14ac:dyDescent="0.35">
      <c r="A57" s="323">
        <v>12</v>
      </c>
      <c r="B57" s="323"/>
      <c r="C57" s="30"/>
      <c r="D57" s="30"/>
      <c r="E57" s="30"/>
      <c r="F57" s="30"/>
      <c r="G57" s="30"/>
      <c r="H57" s="30"/>
      <c r="I57" s="30"/>
      <c r="J57" s="30"/>
      <c r="K57" s="30"/>
      <c r="L57" s="30"/>
      <c r="M57" s="30"/>
      <c r="N57" s="30"/>
      <c r="O57" s="30"/>
      <c r="P57" s="30"/>
      <c r="Q57" s="30"/>
      <c r="R57" s="28"/>
      <c r="S57" s="28"/>
      <c r="T57" s="28"/>
      <c r="U57" s="28"/>
      <c r="V57" s="388"/>
      <c r="W57" s="28"/>
    </row>
    <row r="58" spans="1:23" ht="12.75" x14ac:dyDescent="0.35">
      <c r="A58" s="323">
        <v>13</v>
      </c>
      <c r="B58" s="323"/>
      <c r="C58" s="30"/>
      <c r="D58" s="30"/>
      <c r="E58" s="30"/>
      <c r="F58" s="30"/>
      <c r="G58" s="30"/>
      <c r="H58" s="30"/>
      <c r="I58" s="30"/>
      <c r="J58" s="30"/>
      <c r="K58" s="30"/>
      <c r="L58" s="30"/>
      <c r="M58" s="30"/>
      <c r="N58" s="30"/>
      <c r="O58" s="30"/>
      <c r="P58" s="30"/>
      <c r="Q58" s="30"/>
      <c r="R58" s="28"/>
      <c r="S58" s="28"/>
      <c r="T58" s="28"/>
      <c r="U58" s="28"/>
      <c r="V58" s="388"/>
      <c r="W58" s="28"/>
    </row>
    <row r="59" spans="1:23" ht="12.75" x14ac:dyDescent="0.35">
      <c r="A59" s="323">
        <v>14</v>
      </c>
      <c r="B59" s="323"/>
      <c r="C59" s="30"/>
      <c r="D59" s="30"/>
      <c r="E59" s="30"/>
      <c r="F59" s="30"/>
      <c r="G59" s="30"/>
      <c r="H59" s="30"/>
      <c r="I59" s="30"/>
      <c r="J59" s="30"/>
      <c r="K59" s="30"/>
      <c r="L59" s="30"/>
      <c r="M59" s="30"/>
      <c r="N59" s="30"/>
      <c r="O59" s="30"/>
      <c r="P59" s="30"/>
      <c r="Q59" s="30"/>
      <c r="R59" s="28"/>
      <c r="S59" s="28"/>
      <c r="T59" s="28"/>
      <c r="U59" s="28"/>
      <c r="V59" s="388"/>
      <c r="W59" s="28"/>
    </row>
    <row r="60" spans="1:23" ht="12.75" x14ac:dyDescent="0.35">
      <c r="A60" s="323">
        <v>15</v>
      </c>
      <c r="B60" s="323"/>
      <c r="C60" s="30"/>
      <c r="D60" s="30"/>
      <c r="E60" s="30"/>
      <c r="F60" s="30"/>
      <c r="G60" s="30"/>
      <c r="H60" s="30"/>
      <c r="I60" s="30"/>
      <c r="J60" s="30"/>
      <c r="K60" s="30"/>
      <c r="L60" s="30"/>
      <c r="M60" s="30"/>
      <c r="N60" s="30"/>
      <c r="O60" s="30"/>
      <c r="P60" s="30"/>
      <c r="Q60" s="30"/>
      <c r="R60" s="28"/>
      <c r="S60" s="28"/>
      <c r="T60" s="28"/>
      <c r="U60" s="28"/>
      <c r="V60" s="388"/>
      <c r="W60" s="28"/>
    </row>
    <row r="61" spans="1:23" ht="12.75" x14ac:dyDescent="0.35">
      <c r="A61" s="323">
        <v>16</v>
      </c>
      <c r="B61" s="323"/>
      <c r="C61" s="30"/>
      <c r="D61" s="30"/>
      <c r="E61" s="30"/>
      <c r="F61" s="30"/>
      <c r="G61" s="30"/>
      <c r="H61" s="30"/>
      <c r="I61" s="30"/>
      <c r="J61" s="30"/>
      <c r="K61" s="30"/>
      <c r="L61" s="30"/>
      <c r="M61" s="30"/>
      <c r="N61" s="30"/>
      <c r="O61" s="30"/>
      <c r="P61" s="30"/>
      <c r="Q61" s="30"/>
      <c r="R61" s="28"/>
      <c r="S61" s="28"/>
      <c r="T61" s="28"/>
      <c r="U61" s="28"/>
      <c r="V61" s="388"/>
      <c r="W61" s="28"/>
    </row>
    <row r="62" spans="1:23" ht="12.75" x14ac:dyDescent="0.35">
      <c r="A62" s="323">
        <v>17</v>
      </c>
      <c r="B62" s="323"/>
      <c r="C62" s="30"/>
      <c r="D62" s="30"/>
      <c r="E62" s="30"/>
      <c r="F62" s="30"/>
      <c r="G62" s="30"/>
      <c r="H62" s="30"/>
      <c r="I62" s="30"/>
      <c r="J62" s="30"/>
      <c r="K62" s="30"/>
      <c r="L62" s="30"/>
      <c r="M62" s="30"/>
      <c r="N62" s="30"/>
      <c r="O62" s="30"/>
      <c r="P62" s="30"/>
      <c r="Q62" s="30"/>
      <c r="R62" s="28"/>
      <c r="S62" s="28"/>
      <c r="T62" s="28"/>
      <c r="U62" s="28"/>
      <c r="V62" s="388"/>
      <c r="W62" s="28"/>
    </row>
    <row r="63" spans="1:23" ht="12.75" x14ac:dyDescent="0.35">
      <c r="A63" s="323">
        <v>18</v>
      </c>
      <c r="B63" s="323"/>
      <c r="C63" s="30"/>
      <c r="D63" s="30"/>
      <c r="E63" s="30"/>
      <c r="F63" s="30"/>
      <c r="G63" s="30"/>
      <c r="H63" s="30"/>
      <c r="I63" s="30"/>
      <c r="J63" s="30"/>
      <c r="K63" s="30"/>
      <c r="L63" s="30"/>
      <c r="M63" s="30"/>
      <c r="N63" s="30"/>
      <c r="O63" s="30"/>
      <c r="P63" s="30"/>
      <c r="Q63" s="30"/>
      <c r="R63" s="28"/>
      <c r="S63" s="28"/>
      <c r="T63" s="28"/>
      <c r="U63" s="28"/>
      <c r="V63" s="388"/>
      <c r="W63" s="28"/>
    </row>
    <row r="64" spans="1:23" ht="12.75" x14ac:dyDescent="0.35">
      <c r="A64" s="323">
        <v>19</v>
      </c>
      <c r="B64" s="323"/>
      <c r="C64" s="30"/>
      <c r="D64" s="30"/>
      <c r="E64" s="30"/>
      <c r="F64" s="30"/>
      <c r="G64" s="30"/>
      <c r="H64" s="30"/>
      <c r="I64" s="30"/>
      <c r="J64" s="30"/>
      <c r="K64" s="30"/>
      <c r="L64" s="30"/>
      <c r="M64" s="30"/>
      <c r="N64" s="30"/>
      <c r="O64" s="30"/>
      <c r="P64" s="30"/>
      <c r="Q64" s="30"/>
      <c r="R64" s="28"/>
      <c r="S64" s="28"/>
      <c r="T64" s="28"/>
      <c r="U64" s="28"/>
      <c r="V64" s="388"/>
      <c r="W64" s="28"/>
    </row>
    <row r="65" spans="1:23" ht="12.75" x14ac:dyDescent="0.35">
      <c r="A65" s="323">
        <v>20</v>
      </c>
      <c r="B65" s="323"/>
      <c r="C65" s="30"/>
      <c r="D65" s="30"/>
      <c r="E65" s="30"/>
      <c r="F65" s="30"/>
      <c r="G65" s="30"/>
      <c r="H65" s="30"/>
      <c r="I65" s="30"/>
      <c r="J65" s="30"/>
      <c r="K65" s="30"/>
      <c r="L65" s="30"/>
      <c r="M65" s="30"/>
      <c r="N65" s="30"/>
      <c r="O65" s="30"/>
      <c r="P65" s="30"/>
      <c r="Q65" s="30"/>
      <c r="R65" s="28"/>
      <c r="S65" s="28"/>
      <c r="T65" s="28"/>
      <c r="U65" s="28"/>
      <c r="V65" s="388"/>
      <c r="W65" s="28"/>
    </row>
    <row r="66" spans="1:23" ht="12.75" x14ac:dyDescent="0.35">
      <c r="A66" s="325" t="s">
        <v>136</v>
      </c>
      <c r="B66" s="326"/>
      <c r="C66" s="327"/>
      <c r="D66" s="327"/>
      <c r="E66" s="327"/>
      <c r="F66" s="327"/>
      <c r="G66" s="327"/>
      <c r="H66" s="327"/>
      <c r="I66" s="327"/>
      <c r="J66" s="327"/>
      <c r="K66" s="327"/>
      <c r="L66" s="327"/>
      <c r="M66" s="327"/>
      <c r="N66" s="327"/>
      <c r="O66" s="327"/>
      <c r="P66" s="327"/>
      <c r="Q66" s="327"/>
      <c r="R66" s="118"/>
      <c r="S66" s="118"/>
      <c r="T66" s="118"/>
      <c r="U66" s="118"/>
      <c r="V66" s="389"/>
      <c r="W66" s="118"/>
    </row>
    <row r="67" spans="1:23" ht="12.75" x14ac:dyDescent="0.35">
      <c r="A67" s="320" t="s">
        <v>11</v>
      </c>
      <c r="B67" s="320"/>
      <c r="C67" s="78"/>
      <c r="D67" s="78"/>
      <c r="E67" s="78"/>
      <c r="F67" s="78"/>
      <c r="G67" s="78"/>
      <c r="H67" s="78"/>
      <c r="I67" s="78"/>
      <c r="J67" s="78"/>
      <c r="K67" s="78"/>
      <c r="L67" s="78"/>
      <c r="M67" s="78"/>
      <c r="N67" s="78"/>
      <c r="O67" s="78"/>
      <c r="P67" s="78"/>
      <c r="Q67" s="78"/>
      <c r="R67" s="137"/>
      <c r="S67" s="137"/>
      <c r="T67" s="137"/>
      <c r="U67" s="137"/>
      <c r="V67" s="1004"/>
      <c r="W67" s="1004"/>
    </row>
    <row r="68" spans="1:23" ht="12.75" x14ac:dyDescent="0.35">
      <c r="A68" s="72"/>
      <c r="B68" s="72"/>
      <c r="C68" s="72"/>
      <c r="D68" s="72"/>
      <c r="E68" s="72"/>
      <c r="F68" s="72"/>
      <c r="G68" s="72"/>
      <c r="H68" s="72"/>
      <c r="I68" s="72"/>
      <c r="J68" s="72"/>
      <c r="K68" s="72"/>
      <c r="L68" s="72"/>
      <c r="M68" s="72"/>
      <c r="N68" s="72"/>
      <c r="O68" s="72"/>
      <c r="P68" s="72"/>
      <c r="Q68" s="72"/>
      <c r="R68" s="72"/>
      <c r="S68" s="72"/>
      <c r="T68" s="72"/>
      <c r="U68" s="72"/>
      <c r="V68" s="72"/>
      <c r="W68" s="72"/>
    </row>
    <row r="69" spans="1:23" ht="12.75" x14ac:dyDescent="0.35">
      <c r="A69" s="985" t="s">
        <v>262</v>
      </c>
      <c r="B69" s="986"/>
      <c r="C69" s="986"/>
      <c r="D69" s="986"/>
      <c r="E69" s="986"/>
      <c r="F69" s="986"/>
      <c r="G69" s="986"/>
      <c r="H69" s="986"/>
      <c r="I69" s="986"/>
      <c r="J69" s="986"/>
      <c r="K69" s="986"/>
      <c r="L69" s="986"/>
      <c r="M69" s="986"/>
      <c r="N69" s="986"/>
      <c r="O69" s="986"/>
      <c r="P69" s="986"/>
      <c r="Q69" s="986"/>
      <c r="R69" s="986"/>
      <c r="S69" s="986"/>
      <c r="T69" s="986"/>
      <c r="U69" s="986"/>
      <c r="V69" s="986"/>
      <c r="W69" s="1019"/>
    </row>
    <row r="70" spans="1:23" ht="12.75" x14ac:dyDescent="0.35">
      <c r="A70" s="985" t="s">
        <v>211</v>
      </c>
      <c r="B70" s="986"/>
      <c r="C70" s="986"/>
      <c r="D70" s="986"/>
      <c r="E70" s="986"/>
      <c r="F70" s="986"/>
      <c r="G70" s="986"/>
      <c r="H70" s="986"/>
      <c r="I70" s="986"/>
      <c r="J70" s="986"/>
      <c r="K70" s="986"/>
      <c r="L70" s="986"/>
      <c r="M70" s="986"/>
      <c r="N70" s="986"/>
      <c r="O70" s="986"/>
      <c r="P70" s="986"/>
      <c r="Q70" s="986"/>
      <c r="R70" s="986"/>
      <c r="S70" s="986"/>
      <c r="T70" s="986"/>
      <c r="U70" s="986"/>
      <c r="V70" s="986"/>
      <c r="W70" s="1019"/>
    </row>
    <row r="71" spans="1:23" ht="12.75" x14ac:dyDescent="0.35">
      <c r="A71" s="989" t="s">
        <v>6</v>
      </c>
      <c r="B71" s="989"/>
      <c r="C71" s="988" t="s">
        <v>1182</v>
      </c>
      <c r="D71" s="988"/>
      <c r="E71" s="988"/>
      <c r="F71" s="988"/>
      <c r="G71" s="988"/>
      <c r="H71" s="988"/>
      <c r="I71" s="988"/>
      <c r="J71" s="988"/>
      <c r="K71" s="988"/>
      <c r="L71" s="988"/>
      <c r="M71" s="988"/>
      <c r="N71" s="988"/>
      <c r="O71" s="988"/>
      <c r="P71" s="988"/>
      <c r="Q71" s="988"/>
      <c r="R71" s="1034" t="s">
        <v>217</v>
      </c>
      <c r="S71" s="1035"/>
      <c r="T71" s="1034" t="s">
        <v>210</v>
      </c>
      <c r="U71" s="1035"/>
      <c r="V71" s="1009" t="s">
        <v>212</v>
      </c>
      <c r="W71" s="997" t="s">
        <v>228</v>
      </c>
    </row>
    <row r="72" spans="1:23" ht="12.75" x14ac:dyDescent="0.35">
      <c r="A72" s="320" t="s">
        <v>131</v>
      </c>
      <c r="B72" s="320"/>
      <c r="C72" s="320"/>
      <c r="D72" s="320"/>
      <c r="E72" s="320"/>
      <c r="F72" s="320"/>
      <c r="G72" s="320"/>
      <c r="H72" s="320"/>
      <c r="I72" s="320"/>
      <c r="J72" s="320"/>
      <c r="K72" s="320"/>
      <c r="L72" s="320"/>
      <c r="M72" s="320"/>
      <c r="N72" s="320"/>
      <c r="O72" s="320"/>
      <c r="P72" s="320"/>
      <c r="Q72" s="320"/>
      <c r="R72" s="1036"/>
      <c r="S72" s="1037"/>
      <c r="T72" s="1036"/>
      <c r="U72" s="1037"/>
      <c r="V72" s="1040"/>
      <c r="W72" s="1044"/>
    </row>
    <row r="73" spans="1:23" ht="12.75" x14ac:dyDescent="0.35">
      <c r="A73" s="320"/>
      <c r="B73" s="1009" t="s">
        <v>231</v>
      </c>
      <c r="C73" s="1009" t="s">
        <v>213</v>
      </c>
      <c r="D73" s="1009" t="s">
        <v>132</v>
      </c>
      <c r="E73" s="1009" t="s">
        <v>214</v>
      </c>
      <c r="F73" s="1009" t="s">
        <v>208</v>
      </c>
      <c r="G73" s="1009" t="s">
        <v>133</v>
      </c>
      <c r="H73" s="1009" t="s">
        <v>215</v>
      </c>
      <c r="I73" s="985" t="s">
        <v>218</v>
      </c>
      <c r="J73" s="1019"/>
      <c r="K73" s="985" t="s">
        <v>134</v>
      </c>
      <c r="L73" s="1019"/>
      <c r="M73" s="1042" t="s">
        <v>221</v>
      </c>
      <c r="N73" s="1043"/>
      <c r="O73" s="1008" t="s">
        <v>230</v>
      </c>
      <c r="P73" s="1008"/>
      <c r="Q73" s="1008"/>
      <c r="R73" s="1038"/>
      <c r="S73" s="1039"/>
      <c r="T73" s="1038"/>
      <c r="U73" s="1039"/>
      <c r="V73" s="1041"/>
      <c r="W73" s="1045"/>
    </row>
    <row r="74" spans="1:23" ht="38.25" x14ac:dyDescent="0.35">
      <c r="A74" s="321" t="s">
        <v>209</v>
      </c>
      <c r="B74" s="1041"/>
      <c r="C74" s="1041"/>
      <c r="D74" s="1041"/>
      <c r="E74" s="1041"/>
      <c r="F74" s="1041"/>
      <c r="G74" s="1041"/>
      <c r="H74" s="1041"/>
      <c r="I74" s="321" t="s">
        <v>219</v>
      </c>
      <c r="J74" s="321" t="s">
        <v>220</v>
      </c>
      <c r="K74" s="321" t="s">
        <v>222</v>
      </c>
      <c r="L74" s="321" t="s">
        <v>223</v>
      </c>
      <c r="M74" s="379" t="s">
        <v>224</v>
      </c>
      <c r="N74" s="380" t="s">
        <v>37</v>
      </c>
      <c r="O74" s="381" t="s">
        <v>225</v>
      </c>
      <c r="P74" s="382" t="s">
        <v>226</v>
      </c>
      <c r="Q74" s="381" t="s">
        <v>227</v>
      </c>
      <c r="R74" s="383">
        <v>2021</v>
      </c>
      <c r="S74" s="383" t="s">
        <v>196</v>
      </c>
      <c r="T74" s="321" t="s">
        <v>139</v>
      </c>
      <c r="U74" s="320" t="s">
        <v>37</v>
      </c>
      <c r="V74" s="384" t="s">
        <v>197</v>
      </c>
      <c r="W74" s="195" t="s">
        <v>229</v>
      </c>
    </row>
    <row r="75" spans="1:23" ht="69.75" x14ac:dyDescent="0.35">
      <c r="A75" s="630" t="s">
        <v>5760</v>
      </c>
      <c r="B75" s="636">
        <v>2250157</v>
      </c>
      <c r="C75" s="636"/>
      <c r="D75" s="637" t="s">
        <v>5761</v>
      </c>
      <c r="E75" s="636"/>
      <c r="F75" s="640">
        <v>10838122.109999999</v>
      </c>
      <c r="G75" s="636"/>
      <c r="H75" s="636"/>
      <c r="I75" s="841">
        <v>44114</v>
      </c>
      <c r="J75" s="636" t="s">
        <v>5762</v>
      </c>
      <c r="K75" s="636"/>
      <c r="L75" s="636"/>
      <c r="M75" s="636"/>
      <c r="N75" s="636"/>
      <c r="O75" s="636" t="str">
        <f>+J75</f>
        <v>29/02/2025</v>
      </c>
      <c r="P75" s="636"/>
      <c r="Q75" s="636"/>
      <c r="R75" s="842">
        <f>+F75</f>
        <v>10838122.109999999</v>
      </c>
      <c r="S75" s="843"/>
      <c r="T75" s="843"/>
      <c r="U75" s="843"/>
      <c r="V75" s="844"/>
      <c r="W75" s="845">
        <f>+'[1]SALDOS OK'!$AB$353</f>
        <v>5829011.5243405895</v>
      </c>
    </row>
    <row r="76" spans="1:23" ht="12.75" x14ac:dyDescent="0.35">
      <c r="A76" s="325" t="s">
        <v>136</v>
      </c>
      <c r="B76" s="326"/>
      <c r="C76" s="327"/>
      <c r="D76" s="327"/>
      <c r="E76" s="327"/>
      <c r="F76" s="327"/>
      <c r="G76" s="327"/>
      <c r="H76" s="327"/>
      <c r="I76" s="327"/>
      <c r="J76" s="327"/>
      <c r="K76" s="327"/>
      <c r="L76" s="327"/>
      <c r="M76" s="327"/>
      <c r="N76" s="327"/>
      <c r="O76" s="327"/>
      <c r="P76" s="327"/>
      <c r="Q76" s="327"/>
      <c r="R76" s="118"/>
      <c r="S76" s="118"/>
      <c r="T76" s="118"/>
      <c r="U76" s="118"/>
      <c r="V76" s="389"/>
      <c r="W76" s="118"/>
    </row>
    <row r="77" spans="1:23" ht="12.75" x14ac:dyDescent="0.35">
      <c r="A77" s="320" t="s">
        <v>11</v>
      </c>
      <c r="B77" s="320"/>
      <c r="C77" s="78"/>
      <c r="D77" s="78"/>
      <c r="E77" s="78"/>
      <c r="F77" s="78"/>
      <c r="G77" s="78"/>
      <c r="H77" s="78"/>
      <c r="I77" s="78"/>
      <c r="J77" s="78"/>
      <c r="K77" s="78"/>
      <c r="L77" s="78"/>
      <c r="M77" s="78"/>
      <c r="N77" s="78"/>
      <c r="O77" s="78"/>
      <c r="P77" s="78"/>
      <c r="Q77" s="78"/>
      <c r="R77" s="137"/>
      <c r="S77" s="137"/>
      <c r="T77" s="137"/>
      <c r="U77" s="137"/>
      <c r="V77" s="1004"/>
      <c r="W77" s="1004"/>
    </row>
    <row r="78" spans="1:23" ht="12.75" x14ac:dyDescent="0.35">
      <c r="A78" s="72"/>
      <c r="B78" s="72"/>
      <c r="C78" s="72"/>
      <c r="D78" s="72"/>
      <c r="E78" s="72"/>
      <c r="F78" s="72"/>
      <c r="G78" s="72"/>
      <c r="H78" s="72"/>
      <c r="I78" s="72"/>
      <c r="J78" s="72"/>
      <c r="K78" s="72"/>
      <c r="L78" s="72"/>
      <c r="M78" s="72"/>
      <c r="N78" s="72"/>
      <c r="O78" s="72"/>
      <c r="P78" s="72"/>
      <c r="Q78" s="72"/>
      <c r="R78" s="72"/>
      <c r="S78" s="72"/>
      <c r="T78" s="72"/>
      <c r="U78" s="72"/>
      <c r="V78" s="72"/>
      <c r="W78" s="72"/>
    </row>
    <row r="79" spans="1:23" ht="12.75" x14ac:dyDescent="0.35">
      <c r="A79" s="985" t="s">
        <v>262</v>
      </c>
      <c r="B79" s="986"/>
      <c r="C79" s="986"/>
      <c r="D79" s="986"/>
      <c r="E79" s="986"/>
      <c r="F79" s="986"/>
      <c r="G79" s="986"/>
      <c r="H79" s="986"/>
      <c r="I79" s="986"/>
      <c r="J79" s="986"/>
      <c r="K79" s="986"/>
      <c r="L79" s="986"/>
      <c r="M79" s="986"/>
      <c r="N79" s="986"/>
      <c r="O79" s="986"/>
      <c r="P79" s="986"/>
      <c r="Q79" s="986"/>
      <c r="R79" s="986"/>
      <c r="S79" s="986"/>
      <c r="T79" s="986"/>
      <c r="U79" s="986"/>
      <c r="V79" s="986"/>
      <c r="W79" s="1019"/>
    </row>
    <row r="80" spans="1:23" ht="12.75" x14ac:dyDescent="0.35">
      <c r="A80" s="985" t="s">
        <v>211</v>
      </c>
      <c r="B80" s="986"/>
      <c r="C80" s="986"/>
      <c r="D80" s="986"/>
      <c r="E80" s="986"/>
      <c r="F80" s="986"/>
      <c r="G80" s="986"/>
      <c r="H80" s="986"/>
      <c r="I80" s="986"/>
      <c r="J80" s="986"/>
      <c r="K80" s="986"/>
      <c r="L80" s="986"/>
      <c r="M80" s="986"/>
      <c r="N80" s="986"/>
      <c r="O80" s="986"/>
      <c r="P80" s="986"/>
      <c r="Q80" s="986"/>
      <c r="R80" s="986"/>
      <c r="S80" s="986"/>
      <c r="T80" s="986"/>
      <c r="U80" s="986"/>
      <c r="V80" s="986"/>
      <c r="W80" s="1019"/>
    </row>
    <row r="81" spans="1:23" ht="12.75" x14ac:dyDescent="0.35">
      <c r="A81" s="989" t="s">
        <v>6</v>
      </c>
      <c r="B81" s="989"/>
      <c r="C81" s="988" t="s">
        <v>1183</v>
      </c>
      <c r="D81" s="988"/>
      <c r="E81" s="988"/>
      <c r="F81" s="988"/>
      <c r="G81" s="988"/>
      <c r="H81" s="988"/>
      <c r="I81" s="988"/>
      <c r="J81" s="988"/>
      <c r="K81" s="988"/>
      <c r="L81" s="988"/>
      <c r="M81" s="988"/>
      <c r="N81" s="988"/>
      <c r="O81" s="988"/>
      <c r="P81" s="988"/>
      <c r="Q81" s="988"/>
      <c r="R81" s="1034" t="s">
        <v>217</v>
      </c>
      <c r="S81" s="1035"/>
      <c r="T81" s="1034" t="s">
        <v>210</v>
      </c>
      <c r="U81" s="1035"/>
      <c r="V81" s="1009" t="s">
        <v>212</v>
      </c>
      <c r="W81" s="997" t="s">
        <v>228</v>
      </c>
    </row>
    <row r="82" spans="1:23" ht="12.75" x14ac:dyDescent="0.35">
      <c r="A82" s="320" t="s">
        <v>131</v>
      </c>
      <c r="B82" s="320"/>
      <c r="C82" s="320"/>
      <c r="D82" s="320"/>
      <c r="E82" s="320"/>
      <c r="F82" s="320"/>
      <c r="G82" s="320"/>
      <c r="H82" s="320"/>
      <c r="I82" s="320"/>
      <c r="J82" s="320"/>
      <c r="K82" s="320"/>
      <c r="L82" s="320"/>
      <c r="M82" s="320"/>
      <c r="N82" s="320"/>
      <c r="O82" s="320"/>
      <c r="P82" s="320"/>
      <c r="Q82" s="320"/>
      <c r="R82" s="1036"/>
      <c r="S82" s="1037"/>
      <c r="T82" s="1036"/>
      <c r="U82" s="1037"/>
      <c r="V82" s="1040"/>
      <c r="W82" s="1044"/>
    </row>
    <row r="83" spans="1:23" ht="12.75" x14ac:dyDescent="0.35">
      <c r="A83" s="320"/>
      <c r="B83" s="1009" t="s">
        <v>231</v>
      </c>
      <c r="C83" s="1009" t="s">
        <v>213</v>
      </c>
      <c r="D83" s="1009" t="s">
        <v>132</v>
      </c>
      <c r="E83" s="1009" t="s">
        <v>214</v>
      </c>
      <c r="F83" s="1009" t="s">
        <v>208</v>
      </c>
      <c r="G83" s="1009" t="s">
        <v>133</v>
      </c>
      <c r="H83" s="1009" t="s">
        <v>215</v>
      </c>
      <c r="I83" s="985" t="s">
        <v>218</v>
      </c>
      <c r="J83" s="1019"/>
      <c r="K83" s="985" t="s">
        <v>134</v>
      </c>
      <c r="L83" s="1019"/>
      <c r="M83" s="1042" t="s">
        <v>221</v>
      </c>
      <c r="N83" s="1043"/>
      <c r="O83" s="1008" t="s">
        <v>230</v>
      </c>
      <c r="P83" s="1008"/>
      <c r="Q83" s="1008"/>
      <c r="R83" s="1038"/>
      <c r="S83" s="1039"/>
      <c r="T83" s="1038"/>
      <c r="U83" s="1039"/>
      <c r="V83" s="1041"/>
      <c r="W83" s="1045"/>
    </row>
    <row r="84" spans="1:23" ht="38.25" x14ac:dyDescent="0.35">
      <c r="A84" s="321" t="s">
        <v>209</v>
      </c>
      <c r="B84" s="1041"/>
      <c r="C84" s="1041"/>
      <c r="D84" s="1041"/>
      <c r="E84" s="1041"/>
      <c r="F84" s="1041"/>
      <c r="G84" s="1041"/>
      <c r="H84" s="1041"/>
      <c r="I84" s="321" t="s">
        <v>219</v>
      </c>
      <c r="J84" s="321" t="s">
        <v>220</v>
      </c>
      <c r="K84" s="321" t="s">
        <v>222</v>
      </c>
      <c r="L84" s="321" t="s">
        <v>223</v>
      </c>
      <c r="M84" s="379" t="s">
        <v>224</v>
      </c>
      <c r="N84" s="380" t="s">
        <v>37</v>
      </c>
      <c r="O84" s="381" t="s">
        <v>225</v>
      </c>
      <c r="P84" s="382" t="s">
        <v>226</v>
      </c>
      <c r="Q84" s="381" t="s">
        <v>227</v>
      </c>
      <c r="R84" s="383">
        <v>2021</v>
      </c>
      <c r="S84" s="383" t="s">
        <v>196</v>
      </c>
      <c r="T84" s="321" t="s">
        <v>139</v>
      </c>
      <c r="U84" s="320" t="s">
        <v>37</v>
      </c>
      <c r="V84" s="384" t="s">
        <v>197</v>
      </c>
      <c r="W84" s="195" t="s">
        <v>229</v>
      </c>
    </row>
    <row r="85" spans="1:23" ht="12.75" x14ac:dyDescent="0.35">
      <c r="A85" s="385">
        <v>1</v>
      </c>
      <c r="B85" s="385"/>
      <c r="C85" s="386"/>
      <c r="D85" s="386"/>
      <c r="E85" s="386"/>
      <c r="F85" s="386"/>
      <c r="G85" s="386"/>
      <c r="H85" s="386"/>
      <c r="I85" s="386"/>
      <c r="J85" s="386"/>
      <c r="K85" s="386"/>
      <c r="L85" s="386"/>
      <c r="M85" s="386"/>
      <c r="N85" s="386"/>
      <c r="O85" s="386"/>
      <c r="P85" s="386"/>
      <c r="Q85" s="386"/>
      <c r="R85" s="113"/>
      <c r="S85" s="113"/>
      <c r="T85" s="113"/>
      <c r="U85" s="113"/>
      <c r="V85" s="387"/>
      <c r="W85" s="28"/>
    </row>
    <row r="86" spans="1:23" ht="12.75" x14ac:dyDescent="0.35">
      <c r="A86" s="323">
        <v>2</v>
      </c>
      <c r="B86" s="323"/>
      <c r="C86" s="30"/>
      <c r="D86" s="30"/>
      <c r="E86" s="30"/>
      <c r="F86" s="30"/>
      <c r="G86" s="30"/>
      <c r="H86" s="30"/>
      <c r="I86" s="30"/>
      <c r="J86" s="30"/>
      <c r="K86" s="30"/>
      <c r="L86" s="30"/>
      <c r="M86" s="30"/>
      <c r="N86" s="30"/>
      <c r="O86" s="30"/>
      <c r="P86" s="30"/>
      <c r="Q86" s="30"/>
      <c r="R86" s="28"/>
      <c r="S86" s="28"/>
      <c r="T86" s="28"/>
      <c r="U86" s="28"/>
      <c r="V86" s="388"/>
      <c r="W86" s="28"/>
    </row>
    <row r="87" spans="1:23" ht="12.75" x14ac:dyDescent="0.35">
      <c r="A87" s="323">
        <v>3</v>
      </c>
      <c r="B87" s="323"/>
      <c r="C87" s="30"/>
      <c r="D87" s="30"/>
      <c r="E87" s="30"/>
      <c r="F87" s="30"/>
      <c r="G87" s="30"/>
      <c r="H87" s="30"/>
      <c r="I87" s="30"/>
      <c r="J87" s="30"/>
      <c r="K87" s="30"/>
      <c r="L87" s="30"/>
      <c r="M87" s="30"/>
      <c r="N87" s="30"/>
      <c r="O87" s="30"/>
      <c r="P87" s="30"/>
      <c r="Q87" s="30"/>
      <c r="R87" s="28"/>
      <c r="S87" s="28"/>
      <c r="T87" s="28"/>
      <c r="U87" s="28"/>
      <c r="V87" s="388"/>
      <c r="W87" s="28"/>
    </row>
    <row r="88" spans="1:23" ht="12.75" x14ac:dyDescent="0.35">
      <c r="A88" s="323">
        <v>4</v>
      </c>
      <c r="B88" s="323"/>
      <c r="C88" s="30"/>
      <c r="D88" s="30"/>
      <c r="E88" s="30"/>
      <c r="F88" s="30"/>
      <c r="G88" s="30"/>
      <c r="H88" s="30"/>
      <c r="I88" s="30"/>
      <c r="J88" s="30"/>
      <c r="K88" s="30"/>
      <c r="L88" s="30"/>
      <c r="M88" s="30"/>
      <c r="N88" s="30"/>
      <c r="O88" s="30"/>
      <c r="P88" s="30"/>
      <c r="Q88" s="30"/>
      <c r="R88" s="28"/>
      <c r="S88" s="28"/>
      <c r="T88" s="28"/>
      <c r="U88" s="28"/>
      <c r="V88" s="388"/>
      <c r="W88" s="28"/>
    </row>
    <row r="89" spans="1:23" ht="12.75" x14ac:dyDescent="0.35">
      <c r="A89" s="323">
        <v>5</v>
      </c>
      <c r="B89" s="323"/>
      <c r="C89" s="30"/>
      <c r="D89" s="30"/>
      <c r="E89" s="30"/>
      <c r="F89" s="30"/>
      <c r="G89" s="30"/>
      <c r="H89" s="30"/>
      <c r="I89" s="30"/>
      <c r="J89" s="30"/>
      <c r="K89" s="30"/>
      <c r="L89" s="30"/>
      <c r="M89" s="30"/>
      <c r="N89" s="30"/>
      <c r="O89" s="30"/>
      <c r="P89" s="30"/>
      <c r="Q89" s="30"/>
      <c r="R89" s="28"/>
      <c r="S89" s="28"/>
      <c r="T89" s="28"/>
      <c r="U89" s="28"/>
      <c r="V89" s="388"/>
      <c r="W89" s="28"/>
    </row>
    <row r="90" spans="1:23" ht="12.75" x14ac:dyDescent="0.35">
      <c r="A90" s="323">
        <v>6</v>
      </c>
      <c r="B90" s="323"/>
      <c r="C90" s="30"/>
      <c r="D90" s="30"/>
      <c r="E90" s="30"/>
      <c r="F90" s="30"/>
      <c r="G90" s="30"/>
      <c r="H90" s="30"/>
      <c r="I90" s="30"/>
      <c r="J90" s="30"/>
      <c r="K90" s="30"/>
      <c r="L90" s="30"/>
      <c r="M90" s="30"/>
      <c r="N90" s="30"/>
      <c r="O90" s="30"/>
      <c r="P90" s="30"/>
      <c r="Q90" s="30"/>
      <c r="R90" s="28"/>
      <c r="S90" s="28"/>
      <c r="T90" s="28"/>
      <c r="U90" s="28"/>
      <c r="V90" s="388"/>
      <c r="W90" s="28"/>
    </row>
    <row r="91" spans="1:23" ht="12.75" x14ac:dyDescent="0.35">
      <c r="A91" s="323">
        <v>7</v>
      </c>
      <c r="B91" s="323"/>
      <c r="C91" s="30"/>
      <c r="D91" s="30"/>
      <c r="E91" s="30"/>
      <c r="F91" s="30"/>
      <c r="G91" s="30"/>
      <c r="H91" s="30"/>
      <c r="I91" s="30"/>
      <c r="J91" s="30"/>
      <c r="K91" s="30"/>
      <c r="L91" s="30"/>
      <c r="M91" s="30"/>
      <c r="N91" s="30"/>
      <c r="O91" s="30"/>
      <c r="P91" s="30"/>
      <c r="Q91" s="30"/>
      <c r="R91" s="28"/>
      <c r="S91" s="28"/>
      <c r="T91" s="28"/>
      <c r="U91" s="28"/>
      <c r="V91" s="388"/>
      <c r="W91" s="28"/>
    </row>
    <row r="92" spans="1:23" ht="12.75" x14ac:dyDescent="0.35">
      <c r="A92" s="323">
        <v>8</v>
      </c>
      <c r="B92" s="323"/>
      <c r="C92" s="30"/>
      <c r="D92" s="30"/>
      <c r="E92" s="30"/>
      <c r="F92" s="30"/>
      <c r="G92" s="30"/>
      <c r="H92" s="30"/>
      <c r="I92" s="30"/>
      <c r="J92" s="30"/>
      <c r="K92" s="30"/>
      <c r="L92" s="30"/>
      <c r="M92" s="30"/>
      <c r="N92" s="30"/>
      <c r="O92" s="30"/>
      <c r="P92" s="30"/>
      <c r="Q92" s="30"/>
      <c r="R92" s="28"/>
      <c r="S92" s="28"/>
      <c r="T92" s="28"/>
      <c r="U92" s="28"/>
      <c r="V92" s="388"/>
      <c r="W92" s="28"/>
    </row>
    <row r="93" spans="1:23" ht="12.75" x14ac:dyDescent="0.35">
      <c r="A93" s="323">
        <v>9</v>
      </c>
      <c r="B93" s="323"/>
      <c r="C93" s="30"/>
      <c r="D93" s="30"/>
      <c r="E93" s="30"/>
      <c r="F93" s="30"/>
      <c r="G93" s="30"/>
      <c r="H93" s="30"/>
      <c r="I93" s="30"/>
      <c r="J93" s="30"/>
      <c r="K93" s="30"/>
      <c r="L93" s="30"/>
      <c r="M93" s="30"/>
      <c r="N93" s="30"/>
      <c r="O93" s="30"/>
      <c r="P93" s="30"/>
      <c r="Q93" s="30"/>
      <c r="R93" s="28"/>
      <c r="S93" s="28"/>
      <c r="T93" s="28"/>
      <c r="U93" s="28"/>
      <c r="V93" s="388"/>
      <c r="W93" s="28"/>
    </row>
    <row r="94" spans="1:23" ht="12.75" x14ac:dyDescent="0.35">
      <c r="A94" s="323">
        <v>10</v>
      </c>
      <c r="B94" s="323"/>
      <c r="C94" s="30"/>
      <c r="D94" s="30"/>
      <c r="E94" s="30"/>
      <c r="F94" s="30"/>
      <c r="G94" s="30"/>
      <c r="H94" s="30"/>
      <c r="I94" s="30"/>
      <c r="J94" s="30"/>
      <c r="K94" s="30"/>
      <c r="L94" s="30"/>
      <c r="M94" s="30"/>
      <c r="N94" s="30"/>
      <c r="O94" s="30"/>
      <c r="P94" s="30"/>
      <c r="Q94" s="30"/>
      <c r="R94" s="28"/>
      <c r="S94" s="28"/>
      <c r="T94" s="28"/>
      <c r="U94" s="28"/>
      <c r="V94" s="388"/>
      <c r="W94" s="28"/>
    </row>
    <row r="95" spans="1:23" ht="12.75" x14ac:dyDescent="0.35">
      <c r="A95" s="323">
        <v>11</v>
      </c>
      <c r="B95" s="323"/>
      <c r="C95" s="30"/>
      <c r="D95" s="30"/>
      <c r="E95" s="30"/>
      <c r="F95" s="30"/>
      <c r="G95" s="30"/>
      <c r="H95" s="30"/>
      <c r="I95" s="30"/>
      <c r="J95" s="30"/>
      <c r="K95" s="30"/>
      <c r="L95" s="30"/>
      <c r="M95" s="30"/>
      <c r="N95" s="30"/>
      <c r="O95" s="30"/>
      <c r="P95" s="30"/>
      <c r="Q95" s="30"/>
      <c r="R95" s="28"/>
      <c r="S95" s="28"/>
      <c r="T95" s="28"/>
      <c r="U95" s="28"/>
      <c r="V95" s="388"/>
      <c r="W95" s="28"/>
    </row>
    <row r="96" spans="1:23" ht="12.75" x14ac:dyDescent="0.35">
      <c r="A96" s="323">
        <v>12</v>
      </c>
      <c r="B96" s="323"/>
      <c r="C96" s="30"/>
      <c r="D96" s="30"/>
      <c r="E96" s="30"/>
      <c r="F96" s="30"/>
      <c r="G96" s="30"/>
      <c r="H96" s="30"/>
      <c r="I96" s="30"/>
      <c r="J96" s="30"/>
      <c r="K96" s="30"/>
      <c r="L96" s="30"/>
      <c r="M96" s="30"/>
      <c r="N96" s="30"/>
      <c r="O96" s="30"/>
      <c r="P96" s="30"/>
      <c r="Q96" s="30"/>
      <c r="R96" s="28"/>
      <c r="S96" s="28"/>
      <c r="T96" s="28"/>
      <c r="U96" s="28"/>
      <c r="V96" s="388"/>
      <c r="W96" s="28"/>
    </row>
    <row r="97" spans="1:23" ht="12.75" x14ac:dyDescent="0.35">
      <c r="A97" s="323">
        <v>13</v>
      </c>
      <c r="B97" s="323"/>
      <c r="C97" s="30"/>
      <c r="D97" s="30"/>
      <c r="E97" s="30"/>
      <c r="F97" s="30"/>
      <c r="G97" s="30"/>
      <c r="H97" s="30"/>
      <c r="I97" s="30"/>
      <c r="J97" s="30"/>
      <c r="K97" s="30"/>
      <c r="L97" s="30"/>
      <c r="M97" s="30"/>
      <c r="N97" s="30"/>
      <c r="O97" s="30"/>
      <c r="P97" s="30"/>
      <c r="Q97" s="30"/>
      <c r="R97" s="28"/>
      <c r="S97" s="28"/>
      <c r="T97" s="28"/>
      <c r="U97" s="28"/>
      <c r="V97" s="388"/>
      <c r="W97" s="28"/>
    </row>
    <row r="98" spans="1:23" ht="12.75" x14ac:dyDescent="0.35">
      <c r="A98" s="323">
        <v>14</v>
      </c>
      <c r="B98" s="323"/>
      <c r="C98" s="30"/>
      <c r="D98" s="30"/>
      <c r="E98" s="30"/>
      <c r="F98" s="30"/>
      <c r="G98" s="30"/>
      <c r="H98" s="30"/>
      <c r="I98" s="30"/>
      <c r="J98" s="30"/>
      <c r="K98" s="30"/>
      <c r="L98" s="30"/>
      <c r="M98" s="30"/>
      <c r="N98" s="30"/>
      <c r="O98" s="30"/>
      <c r="P98" s="30"/>
      <c r="Q98" s="30"/>
      <c r="R98" s="28"/>
      <c r="S98" s="28"/>
      <c r="T98" s="28"/>
      <c r="U98" s="28"/>
      <c r="V98" s="388"/>
      <c r="W98" s="28"/>
    </row>
    <row r="99" spans="1:23" ht="12.75" x14ac:dyDescent="0.35">
      <c r="A99" s="323">
        <v>15</v>
      </c>
      <c r="B99" s="323"/>
      <c r="C99" s="30"/>
      <c r="D99" s="30"/>
      <c r="E99" s="30"/>
      <c r="F99" s="30"/>
      <c r="G99" s="30"/>
      <c r="H99" s="30"/>
      <c r="I99" s="30"/>
      <c r="J99" s="30"/>
      <c r="K99" s="30"/>
      <c r="L99" s="30"/>
      <c r="M99" s="30"/>
      <c r="N99" s="30"/>
      <c r="O99" s="30"/>
      <c r="P99" s="30"/>
      <c r="Q99" s="30"/>
      <c r="R99" s="28"/>
      <c r="S99" s="28"/>
      <c r="T99" s="28"/>
      <c r="U99" s="28"/>
      <c r="V99" s="388"/>
      <c r="W99" s="28"/>
    </row>
    <row r="100" spans="1:23" ht="12.75" x14ac:dyDescent="0.35">
      <c r="A100" s="323">
        <v>16</v>
      </c>
      <c r="B100" s="323"/>
      <c r="C100" s="30"/>
      <c r="D100" s="30"/>
      <c r="E100" s="30"/>
      <c r="F100" s="30"/>
      <c r="G100" s="30"/>
      <c r="H100" s="30"/>
      <c r="I100" s="30"/>
      <c r="J100" s="30"/>
      <c r="K100" s="30"/>
      <c r="L100" s="30"/>
      <c r="M100" s="30"/>
      <c r="N100" s="30"/>
      <c r="O100" s="30"/>
      <c r="P100" s="30"/>
      <c r="Q100" s="30"/>
      <c r="R100" s="28"/>
      <c r="S100" s="28"/>
      <c r="T100" s="28"/>
      <c r="U100" s="28"/>
      <c r="V100" s="388"/>
      <c r="W100" s="28"/>
    </row>
    <row r="101" spans="1:23" ht="12.75" x14ac:dyDescent="0.35">
      <c r="A101" s="323">
        <v>17</v>
      </c>
      <c r="B101" s="323"/>
      <c r="C101" s="30"/>
      <c r="D101" s="30"/>
      <c r="E101" s="30"/>
      <c r="F101" s="30"/>
      <c r="G101" s="30"/>
      <c r="H101" s="30"/>
      <c r="I101" s="30"/>
      <c r="J101" s="30"/>
      <c r="K101" s="30"/>
      <c r="L101" s="30"/>
      <c r="M101" s="30"/>
      <c r="N101" s="30"/>
      <c r="O101" s="30"/>
      <c r="P101" s="30"/>
      <c r="Q101" s="30"/>
      <c r="R101" s="28"/>
      <c r="S101" s="28"/>
      <c r="T101" s="28"/>
      <c r="U101" s="28"/>
      <c r="V101" s="388"/>
      <c r="W101" s="28"/>
    </row>
    <row r="102" spans="1:23" ht="12.75" x14ac:dyDescent="0.35">
      <c r="A102" s="323">
        <v>18</v>
      </c>
      <c r="B102" s="323"/>
      <c r="C102" s="30"/>
      <c r="D102" s="30"/>
      <c r="E102" s="30"/>
      <c r="F102" s="30"/>
      <c r="G102" s="30"/>
      <c r="H102" s="30"/>
      <c r="I102" s="30"/>
      <c r="J102" s="30"/>
      <c r="K102" s="30"/>
      <c r="L102" s="30"/>
      <c r="M102" s="30"/>
      <c r="N102" s="30"/>
      <c r="O102" s="30"/>
      <c r="P102" s="30"/>
      <c r="Q102" s="30"/>
      <c r="R102" s="28"/>
      <c r="S102" s="28"/>
      <c r="T102" s="28"/>
      <c r="U102" s="28"/>
      <c r="V102" s="388"/>
      <c r="W102" s="28"/>
    </row>
    <row r="103" spans="1:23" ht="12.75" x14ac:dyDescent="0.35">
      <c r="A103" s="323">
        <v>19</v>
      </c>
      <c r="B103" s="323"/>
      <c r="C103" s="30"/>
      <c r="D103" s="30"/>
      <c r="E103" s="30"/>
      <c r="F103" s="30"/>
      <c r="G103" s="30"/>
      <c r="H103" s="30"/>
      <c r="I103" s="30"/>
      <c r="J103" s="30"/>
      <c r="K103" s="30"/>
      <c r="L103" s="30"/>
      <c r="M103" s="30"/>
      <c r="N103" s="30"/>
      <c r="O103" s="30"/>
      <c r="P103" s="30"/>
      <c r="Q103" s="30"/>
      <c r="R103" s="28"/>
      <c r="S103" s="28"/>
      <c r="T103" s="28"/>
      <c r="U103" s="28"/>
      <c r="V103" s="388"/>
      <c r="W103" s="28"/>
    </row>
    <row r="104" spans="1:23" ht="12.75" x14ac:dyDescent="0.35">
      <c r="A104" s="323">
        <v>20</v>
      </c>
      <c r="B104" s="323"/>
      <c r="C104" s="30"/>
      <c r="D104" s="30"/>
      <c r="E104" s="30"/>
      <c r="F104" s="30"/>
      <c r="G104" s="30"/>
      <c r="H104" s="30"/>
      <c r="I104" s="30"/>
      <c r="J104" s="30"/>
      <c r="K104" s="30"/>
      <c r="L104" s="30"/>
      <c r="M104" s="30"/>
      <c r="N104" s="30"/>
      <c r="O104" s="30"/>
      <c r="P104" s="30"/>
      <c r="Q104" s="30"/>
      <c r="R104" s="28"/>
      <c r="S104" s="28"/>
      <c r="T104" s="28"/>
      <c r="U104" s="28"/>
      <c r="V104" s="388"/>
      <c r="W104" s="28"/>
    </row>
    <row r="105" spans="1:23" ht="12.75" x14ac:dyDescent="0.35">
      <c r="A105" s="325" t="s">
        <v>136</v>
      </c>
      <c r="B105" s="326"/>
      <c r="C105" s="327"/>
      <c r="D105" s="327"/>
      <c r="E105" s="327"/>
      <c r="F105" s="327"/>
      <c r="G105" s="327"/>
      <c r="H105" s="327"/>
      <c r="I105" s="327"/>
      <c r="J105" s="327"/>
      <c r="K105" s="327"/>
      <c r="L105" s="327"/>
      <c r="M105" s="327"/>
      <c r="N105" s="327"/>
      <c r="O105" s="327"/>
      <c r="P105" s="327"/>
      <c r="Q105" s="327"/>
      <c r="R105" s="118"/>
      <c r="S105" s="118"/>
      <c r="T105" s="118"/>
      <c r="U105" s="118"/>
      <c r="V105" s="389"/>
      <c r="W105" s="118"/>
    </row>
    <row r="106" spans="1:23" ht="12.75" x14ac:dyDescent="0.35">
      <c r="A106" s="320" t="s">
        <v>11</v>
      </c>
      <c r="B106" s="320"/>
      <c r="C106" s="78"/>
      <c r="D106" s="78"/>
      <c r="E106" s="78"/>
      <c r="F106" s="78"/>
      <c r="G106" s="78"/>
      <c r="H106" s="78"/>
      <c r="I106" s="78"/>
      <c r="J106" s="78"/>
      <c r="K106" s="78"/>
      <c r="L106" s="78"/>
      <c r="M106" s="78"/>
      <c r="N106" s="78"/>
      <c r="O106" s="78"/>
      <c r="P106" s="78"/>
      <c r="Q106" s="78"/>
      <c r="R106" s="137"/>
      <c r="S106" s="137"/>
      <c r="T106" s="137"/>
      <c r="U106" s="137"/>
      <c r="V106" s="1004"/>
      <c r="W106" s="1004"/>
    </row>
    <row r="107" spans="1:23" ht="12.75" x14ac:dyDescent="0.35">
      <c r="A107" s="72"/>
      <c r="B107" s="72"/>
      <c r="C107" s="72"/>
      <c r="D107" s="72"/>
      <c r="E107" s="72"/>
      <c r="F107" s="72"/>
      <c r="G107" s="72"/>
      <c r="H107" s="72"/>
      <c r="I107" s="72"/>
      <c r="J107" s="72"/>
      <c r="K107" s="72"/>
      <c r="L107" s="72"/>
      <c r="M107" s="72"/>
      <c r="N107" s="72"/>
      <c r="O107" s="72"/>
      <c r="P107" s="72"/>
      <c r="Q107" s="72"/>
      <c r="R107" s="72"/>
      <c r="S107" s="72"/>
      <c r="T107" s="72"/>
      <c r="U107" s="72"/>
      <c r="V107" s="72"/>
      <c r="W107" s="72"/>
    </row>
    <row r="108" spans="1:23" ht="12.75" x14ac:dyDescent="0.35">
      <c r="A108" s="985" t="s">
        <v>262</v>
      </c>
      <c r="B108" s="986"/>
      <c r="C108" s="986"/>
      <c r="D108" s="986"/>
      <c r="E108" s="986"/>
      <c r="F108" s="986"/>
      <c r="G108" s="986"/>
      <c r="H108" s="986"/>
      <c r="I108" s="986"/>
      <c r="J108" s="986"/>
      <c r="K108" s="986"/>
      <c r="L108" s="986"/>
      <c r="M108" s="986"/>
      <c r="N108" s="986"/>
      <c r="O108" s="986"/>
      <c r="P108" s="986"/>
      <c r="Q108" s="986"/>
      <c r="R108" s="986"/>
      <c r="S108" s="986"/>
      <c r="T108" s="986"/>
      <c r="U108" s="986"/>
      <c r="V108" s="986"/>
      <c r="W108" s="1019"/>
    </row>
    <row r="109" spans="1:23" ht="12.75" x14ac:dyDescent="0.35">
      <c r="A109" s="985" t="s">
        <v>211</v>
      </c>
      <c r="B109" s="986"/>
      <c r="C109" s="986"/>
      <c r="D109" s="986"/>
      <c r="E109" s="986"/>
      <c r="F109" s="986"/>
      <c r="G109" s="986"/>
      <c r="H109" s="986"/>
      <c r="I109" s="986"/>
      <c r="J109" s="986"/>
      <c r="K109" s="986"/>
      <c r="L109" s="986"/>
      <c r="M109" s="986"/>
      <c r="N109" s="986"/>
      <c r="O109" s="986"/>
      <c r="P109" s="986"/>
      <c r="Q109" s="986"/>
      <c r="R109" s="986"/>
      <c r="S109" s="986"/>
      <c r="T109" s="986"/>
      <c r="U109" s="986"/>
      <c r="V109" s="986"/>
      <c r="W109" s="1019"/>
    </row>
    <row r="110" spans="1:23" ht="12.75" x14ac:dyDescent="0.35">
      <c r="A110" s="989" t="s">
        <v>6</v>
      </c>
      <c r="B110" s="989"/>
      <c r="C110" s="988" t="s">
        <v>1184</v>
      </c>
      <c r="D110" s="988"/>
      <c r="E110" s="988"/>
      <c r="F110" s="988"/>
      <c r="G110" s="988"/>
      <c r="H110" s="988"/>
      <c r="I110" s="988"/>
      <c r="J110" s="988"/>
      <c r="K110" s="988"/>
      <c r="L110" s="988"/>
      <c r="M110" s="988"/>
      <c r="N110" s="988"/>
      <c r="O110" s="988"/>
      <c r="P110" s="988"/>
      <c r="Q110" s="988"/>
      <c r="R110" s="1034" t="s">
        <v>217</v>
      </c>
      <c r="S110" s="1035"/>
      <c r="T110" s="1034" t="s">
        <v>210</v>
      </c>
      <c r="U110" s="1035"/>
      <c r="V110" s="1009" t="s">
        <v>212</v>
      </c>
      <c r="W110" s="997" t="s">
        <v>228</v>
      </c>
    </row>
    <row r="111" spans="1:23" ht="12.75" x14ac:dyDescent="0.35">
      <c r="A111" s="320" t="s">
        <v>131</v>
      </c>
      <c r="B111" s="320"/>
      <c r="C111" s="320"/>
      <c r="D111" s="320"/>
      <c r="E111" s="320"/>
      <c r="F111" s="320"/>
      <c r="G111" s="320"/>
      <c r="H111" s="320"/>
      <c r="I111" s="320"/>
      <c r="J111" s="320"/>
      <c r="K111" s="320"/>
      <c r="L111" s="320"/>
      <c r="M111" s="320"/>
      <c r="N111" s="320"/>
      <c r="O111" s="320"/>
      <c r="P111" s="320"/>
      <c r="Q111" s="320"/>
      <c r="R111" s="1036"/>
      <c r="S111" s="1037"/>
      <c r="T111" s="1036"/>
      <c r="U111" s="1037"/>
      <c r="V111" s="1040"/>
      <c r="W111" s="1044"/>
    </row>
    <row r="112" spans="1:23" ht="12.75" x14ac:dyDescent="0.35">
      <c r="A112" s="320"/>
      <c r="B112" s="1009" t="s">
        <v>231</v>
      </c>
      <c r="C112" s="1009" t="s">
        <v>213</v>
      </c>
      <c r="D112" s="1009" t="s">
        <v>132</v>
      </c>
      <c r="E112" s="1009" t="s">
        <v>214</v>
      </c>
      <c r="F112" s="1009" t="s">
        <v>208</v>
      </c>
      <c r="G112" s="1009" t="s">
        <v>133</v>
      </c>
      <c r="H112" s="1009" t="s">
        <v>215</v>
      </c>
      <c r="I112" s="985" t="s">
        <v>218</v>
      </c>
      <c r="J112" s="1019"/>
      <c r="K112" s="985" t="s">
        <v>134</v>
      </c>
      <c r="L112" s="1019"/>
      <c r="M112" s="1042" t="s">
        <v>221</v>
      </c>
      <c r="N112" s="1043"/>
      <c r="O112" s="1008" t="s">
        <v>230</v>
      </c>
      <c r="P112" s="1008"/>
      <c r="Q112" s="1008"/>
      <c r="R112" s="1038"/>
      <c r="S112" s="1039"/>
      <c r="T112" s="1038"/>
      <c r="U112" s="1039"/>
      <c r="V112" s="1041"/>
      <c r="W112" s="1045"/>
    </row>
    <row r="113" spans="1:23" ht="38.25" x14ac:dyDescent="0.35">
      <c r="A113" s="321" t="s">
        <v>209</v>
      </c>
      <c r="B113" s="1041"/>
      <c r="C113" s="1041"/>
      <c r="D113" s="1041"/>
      <c r="E113" s="1041"/>
      <c r="F113" s="1041"/>
      <c r="G113" s="1041"/>
      <c r="H113" s="1041"/>
      <c r="I113" s="321" t="s">
        <v>219</v>
      </c>
      <c r="J113" s="321" t="s">
        <v>220</v>
      </c>
      <c r="K113" s="321" t="s">
        <v>222</v>
      </c>
      <c r="L113" s="321" t="s">
        <v>223</v>
      </c>
      <c r="M113" s="379" t="s">
        <v>224</v>
      </c>
      <c r="N113" s="380" t="s">
        <v>37</v>
      </c>
      <c r="O113" s="381" t="s">
        <v>225</v>
      </c>
      <c r="P113" s="382" t="s">
        <v>226</v>
      </c>
      <c r="Q113" s="381" t="s">
        <v>227</v>
      </c>
      <c r="R113" s="383">
        <v>2021</v>
      </c>
      <c r="S113" s="383" t="s">
        <v>196</v>
      </c>
      <c r="T113" s="321" t="s">
        <v>139</v>
      </c>
      <c r="U113" s="320" t="s">
        <v>37</v>
      </c>
      <c r="V113" s="384" t="s">
        <v>197</v>
      </c>
      <c r="W113" s="195" t="s">
        <v>229</v>
      </c>
    </row>
    <row r="114" spans="1:23" ht="12.75" x14ac:dyDescent="0.35">
      <c r="A114" s="385">
        <v>1</v>
      </c>
      <c r="B114" s="385"/>
      <c r="C114" s="386"/>
      <c r="D114" s="386"/>
      <c r="E114" s="386"/>
      <c r="F114" s="386"/>
      <c r="G114" s="386"/>
      <c r="H114" s="386"/>
      <c r="I114" s="386"/>
      <c r="J114" s="386"/>
      <c r="K114" s="386"/>
      <c r="L114" s="386"/>
      <c r="M114" s="386"/>
      <c r="N114" s="386"/>
      <c r="O114" s="386"/>
      <c r="P114" s="386"/>
      <c r="Q114" s="386"/>
      <c r="R114" s="113"/>
      <c r="S114" s="113"/>
      <c r="T114" s="113"/>
      <c r="U114" s="113"/>
      <c r="V114" s="387"/>
      <c r="W114" s="28"/>
    </row>
    <row r="115" spans="1:23" ht="12.75" x14ac:dyDescent="0.35">
      <c r="A115" s="323">
        <v>2</v>
      </c>
      <c r="B115" s="323"/>
      <c r="C115" s="30"/>
      <c r="D115" s="30"/>
      <c r="E115" s="30"/>
      <c r="F115" s="30"/>
      <c r="G115" s="30"/>
      <c r="H115" s="30"/>
      <c r="I115" s="30"/>
      <c r="J115" s="30"/>
      <c r="K115" s="30"/>
      <c r="L115" s="30"/>
      <c r="M115" s="30"/>
      <c r="N115" s="30"/>
      <c r="O115" s="30"/>
      <c r="P115" s="30"/>
      <c r="Q115" s="30"/>
      <c r="R115" s="28"/>
      <c r="S115" s="28"/>
      <c r="T115" s="28"/>
      <c r="U115" s="28"/>
      <c r="V115" s="388"/>
      <c r="W115" s="28"/>
    </row>
    <row r="116" spans="1:23" ht="12.75" x14ac:dyDescent="0.35">
      <c r="A116" s="323">
        <v>3</v>
      </c>
      <c r="B116" s="323"/>
      <c r="C116" s="30"/>
      <c r="D116" s="30"/>
      <c r="E116" s="30"/>
      <c r="F116" s="30"/>
      <c r="G116" s="30"/>
      <c r="H116" s="30"/>
      <c r="I116" s="30"/>
      <c r="J116" s="30"/>
      <c r="K116" s="30"/>
      <c r="L116" s="30"/>
      <c r="M116" s="30"/>
      <c r="N116" s="30"/>
      <c r="O116" s="30"/>
      <c r="P116" s="30"/>
      <c r="Q116" s="30"/>
      <c r="R116" s="28"/>
      <c r="S116" s="28"/>
      <c r="T116" s="28"/>
      <c r="U116" s="28"/>
      <c r="V116" s="388"/>
      <c r="W116" s="28"/>
    </row>
    <row r="117" spans="1:23" ht="12.75" x14ac:dyDescent="0.35">
      <c r="A117" s="323">
        <v>4</v>
      </c>
      <c r="B117" s="323"/>
      <c r="C117" s="30"/>
      <c r="D117" s="30"/>
      <c r="E117" s="30"/>
      <c r="F117" s="30"/>
      <c r="G117" s="30"/>
      <c r="H117" s="30"/>
      <c r="I117" s="30"/>
      <c r="J117" s="30"/>
      <c r="K117" s="30"/>
      <c r="L117" s="30"/>
      <c r="M117" s="30"/>
      <c r="N117" s="30"/>
      <c r="O117" s="30"/>
      <c r="P117" s="30"/>
      <c r="Q117" s="30"/>
      <c r="R117" s="28"/>
      <c r="S117" s="28"/>
      <c r="T117" s="28"/>
      <c r="U117" s="28"/>
      <c r="V117" s="388"/>
      <c r="W117" s="28"/>
    </row>
    <row r="118" spans="1:23" ht="12.75" x14ac:dyDescent="0.35">
      <c r="A118" s="323">
        <v>5</v>
      </c>
      <c r="B118" s="323"/>
      <c r="C118" s="30"/>
      <c r="D118" s="30"/>
      <c r="E118" s="30"/>
      <c r="F118" s="30"/>
      <c r="G118" s="30"/>
      <c r="H118" s="30"/>
      <c r="I118" s="30"/>
      <c r="J118" s="30"/>
      <c r="K118" s="30"/>
      <c r="L118" s="30"/>
      <c r="M118" s="30"/>
      <c r="N118" s="30"/>
      <c r="O118" s="30"/>
      <c r="P118" s="30"/>
      <c r="Q118" s="30"/>
      <c r="R118" s="28"/>
      <c r="S118" s="28"/>
      <c r="T118" s="28"/>
      <c r="U118" s="28"/>
      <c r="V118" s="388"/>
      <c r="W118" s="28"/>
    </row>
    <row r="119" spans="1:23" ht="12.75" x14ac:dyDescent="0.35">
      <c r="A119" s="323">
        <v>6</v>
      </c>
      <c r="B119" s="323"/>
      <c r="C119" s="30"/>
      <c r="D119" s="30"/>
      <c r="E119" s="30"/>
      <c r="F119" s="30"/>
      <c r="G119" s="30"/>
      <c r="H119" s="30"/>
      <c r="I119" s="30"/>
      <c r="J119" s="30"/>
      <c r="K119" s="30"/>
      <c r="L119" s="30"/>
      <c r="M119" s="30"/>
      <c r="N119" s="30"/>
      <c r="O119" s="30"/>
      <c r="P119" s="30"/>
      <c r="Q119" s="30"/>
      <c r="R119" s="28"/>
      <c r="S119" s="28"/>
      <c r="T119" s="28"/>
      <c r="U119" s="28"/>
      <c r="V119" s="388"/>
      <c r="W119" s="28"/>
    </row>
    <row r="120" spans="1:23" ht="12.75" x14ac:dyDescent="0.35">
      <c r="A120" s="323">
        <v>7</v>
      </c>
      <c r="B120" s="323"/>
      <c r="C120" s="30"/>
      <c r="D120" s="30"/>
      <c r="E120" s="30"/>
      <c r="F120" s="30"/>
      <c r="G120" s="30"/>
      <c r="H120" s="30"/>
      <c r="I120" s="30"/>
      <c r="J120" s="30"/>
      <c r="K120" s="30"/>
      <c r="L120" s="30"/>
      <c r="M120" s="30"/>
      <c r="N120" s="30"/>
      <c r="O120" s="30"/>
      <c r="P120" s="30"/>
      <c r="Q120" s="30"/>
      <c r="R120" s="28"/>
      <c r="S120" s="28"/>
      <c r="T120" s="28"/>
      <c r="U120" s="28"/>
      <c r="V120" s="388"/>
      <c r="W120" s="28"/>
    </row>
    <row r="121" spans="1:23" ht="12.75" x14ac:dyDescent="0.35">
      <c r="A121" s="323">
        <v>8</v>
      </c>
      <c r="B121" s="323"/>
      <c r="C121" s="30"/>
      <c r="D121" s="30"/>
      <c r="E121" s="30"/>
      <c r="F121" s="30"/>
      <c r="G121" s="30"/>
      <c r="H121" s="30"/>
      <c r="I121" s="30"/>
      <c r="J121" s="30"/>
      <c r="K121" s="30"/>
      <c r="L121" s="30"/>
      <c r="M121" s="30"/>
      <c r="N121" s="30"/>
      <c r="O121" s="30"/>
      <c r="P121" s="30"/>
      <c r="Q121" s="30"/>
      <c r="R121" s="28"/>
      <c r="S121" s="28"/>
      <c r="T121" s="28"/>
      <c r="U121" s="28"/>
      <c r="V121" s="388"/>
      <c r="W121" s="28"/>
    </row>
    <row r="122" spans="1:23" ht="12.75" x14ac:dyDescent="0.35">
      <c r="A122" s="323">
        <v>9</v>
      </c>
      <c r="B122" s="323"/>
      <c r="C122" s="30"/>
      <c r="D122" s="30"/>
      <c r="E122" s="30"/>
      <c r="F122" s="30"/>
      <c r="G122" s="30"/>
      <c r="H122" s="30"/>
      <c r="I122" s="30"/>
      <c r="J122" s="30"/>
      <c r="K122" s="30"/>
      <c r="L122" s="30"/>
      <c r="M122" s="30"/>
      <c r="N122" s="30"/>
      <c r="O122" s="30"/>
      <c r="P122" s="30"/>
      <c r="Q122" s="30"/>
      <c r="R122" s="28"/>
      <c r="S122" s="28"/>
      <c r="T122" s="28"/>
      <c r="U122" s="28"/>
      <c r="V122" s="388"/>
      <c r="W122" s="28"/>
    </row>
    <row r="123" spans="1:23" ht="12.75" x14ac:dyDescent="0.35">
      <c r="A123" s="323">
        <v>10</v>
      </c>
      <c r="B123" s="323"/>
      <c r="C123" s="30"/>
      <c r="D123" s="30"/>
      <c r="E123" s="30"/>
      <c r="F123" s="30"/>
      <c r="G123" s="30"/>
      <c r="H123" s="30"/>
      <c r="I123" s="30"/>
      <c r="J123" s="30"/>
      <c r="K123" s="30"/>
      <c r="L123" s="30"/>
      <c r="M123" s="30"/>
      <c r="N123" s="30"/>
      <c r="O123" s="30"/>
      <c r="P123" s="30"/>
      <c r="Q123" s="30"/>
      <c r="R123" s="28"/>
      <c r="S123" s="28"/>
      <c r="T123" s="28"/>
      <c r="U123" s="28"/>
      <c r="V123" s="388"/>
      <c r="W123" s="28"/>
    </row>
    <row r="124" spans="1:23" ht="12.75" x14ac:dyDescent="0.35">
      <c r="A124" s="323">
        <v>11</v>
      </c>
      <c r="B124" s="323"/>
      <c r="C124" s="30"/>
      <c r="D124" s="30"/>
      <c r="E124" s="30"/>
      <c r="F124" s="30"/>
      <c r="G124" s="30"/>
      <c r="H124" s="30"/>
      <c r="I124" s="30"/>
      <c r="J124" s="30"/>
      <c r="K124" s="30"/>
      <c r="L124" s="30"/>
      <c r="M124" s="30"/>
      <c r="N124" s="30"/>
      <c r="O124" s="30"/>
      <c r="P124" s="30"/>
      <c r="Q124" s="30"/>
      <c r="R124" s="28"/>
      <c r="S124" s="28"/>
      <c r="T124" s="28"/>
      <c r="U124" s="28"/>
      <c r="V124" s="388"/>
      <c r="W124" s="28"/>
    </row>
    <row r="125" spans="1:23" ht="12.75" x14ac:dyDescent="0.35">
      <c r="A125" s="323">
        <v>12</v>
      </c>
      <c r="B125" s="323"/>
      <c r="C125" s="30"/>
      <c r="D125" s="30"/>
      <c r="E125" s="30"/>
      <c r="F125" s="30"/>
      <c r="G125" s="30"/>
      <c r="H125" s="30"/>
      <c r="I125" s="30"/>
      <c r="J125" s="30"/>
      <c r="K125" s="30"/>
      <c r="L125" s="30"/>
      <c r="M125" s="30"/>
      <c r="N125" s="30"/>
      <c r="O125" s="30"/>
      <c r="P125" s="30"/>
      <c r="Q125" s="30"/>
      <c r="R125" s="28"/>
      <c r="S125" s="28"/>
      <c r="T125" s="28"/>
      <c r="U125" s="28"/>
      <c r="V125" s="388"/>
      <c r="W125" s="28"/>
    </row>
    <row r="126" spans="1:23" ht="12.75" x14ac:dyDescent="0.35">
      <c r="A126" s="323">
        <v>13</v>
      </c>
      <c r="B126" s="323"/>
      <c r="C126" s="30"/>
      <c r="D126" s="30"/>
      <c r="E126" s="30"/>
      <c r="F126" s="30"/>
      <c r="G126" s="30"/>
      <c r="H126" s="30"/>
      <c r="I126" s="30"/>
      <c r="J126" s="30"/>
      <c r="K126" s="30"/>
      <c r="L126" s="30"/>
      <c r="M126" s="30"/>
      <c r="N126" s="30"/>
      <c r="O126" s="30"/>
      <c r="P126" s="30"/>
      <c r="Q126" s="30"/>
      <c r="R126" s="28"/>
      <c r="S126" s="28"/>
      <c r="T126" s="28"/>
      <c r="U126" s="28"/>
      <c r="V126" s="388"/>
      <c r="W126" s="28"/>
    </row>
    <row r="127" spans="1:23" ht="12.75" x14ac:dyDescent="0.35">
      <c r="A127" s="323">
        <v>14</v>
      </c>
      <c r="B127" s="323"/>
      <c r="C127" s="30"/>
      <c r="D127" s="30"/>
      <c r="E127" s="30"/>
      <c r="F127" s="30"/>
      <c r="G127" s="30"/>
      <c r="H127" s="30"/>
      <c r="I127" s="30"/>
      <c r="J127" s="30"/>
      <c r="K127" s="30"/>
      <c r="L127" s="30"/>
      <c r="M127" s="30"/>
      <c r="N127" s="30"/>
      <c r="O127" s="30"/>
      <c r="P127" s="30"/>
      <c r="Q127" s="30"/>
      <c r="R127" s="28"/>
      <c r="S127" s="28"/>
      <c r="T127" s="28"/>
      <c r="U127" s="28"/>
      <c r="V127" s="388"/>
      <c r="W127" s="28"/>
    </row>
    <row r="128" spans="1:23" ht="12.75" x14ac:dyDescent="0.35">
      <c r="A128" s="323">
        <v>15</v>
      </c>
      <c r="B128" s="323"/>
      <c r="C128" s="30"/>
      <c r="D128" s="30"/>
      <c r="E128" s="30"/>
      <c r="F128" s="30"/>
      <c r="G128" s="30"/>
      <c r="H128" s="30"/>
      <c r="I128" s="30"/>
      <c r="J128" s="30"/>
      <c r="K128" s="30"/>
      <c r="L128" s="30"/>
      <c r="M128" s="30"/>
      <c r="N128" s="30"/>
      <c r="O128" s="30"/>
      <c r="P128" s="30"/>
      <c r="Q128" s="30"/>
      <c r="R128" s="28"/>
      <c r="S128" s="28"/>
      <c r="T128" s="28"/>
      <c r="U128" s="28"/>
      <c r="V128" s="388"/>
      <c r="W128" s="28"/>
    </row>
    <row r="129" spans="1:23" ht="12.75" x14ac:dyDescent="0.35">
      <c r="A129" s="323">
        <v>16</v>
      </c>
      <c r="B129" s="323"/>
      <c r="C129" s="30"/>
      <c r="D129" s="30"/>
      <c r="E129" s="30"/>
      <c r="F129" s="30"/>
      <c r="G129" s="30"/>
      <c r="H129" s="30"/>
      <c r="I129" s="30"/>
      <c r="J129" s="30"/>
      <c r="K129" s="30"/>
      <c r="L129" s="30"/>
      <c r="M129" s="30"/>
      <c r="N129" s="30"/>
      <c r="O129" s="30"/>
      <c r="P129" s="30"/>
      <c r="Q129" s="30"/>
      <c r="R129" s="28"/>
      <c r="S129" s="28"/>
      <c r="T129" s="28"/>
      <c r="U129" s="28"/>
      <c r="V129" s="388"/>
      <c r="W129" s="28"/>
    </row>
    <row r="130" spans="1:23" ht="12.75" x14ac:dyDescent="0.35">
      <c r="A130" s="323">
        <v>17</v>
      </c>
      <c r="B130" s="323"/>
      <c r="C130" s="30"/>
      <c r="D130" s="30"/>
      <c r="E130" s="30"/>
      <c r="F130" s="30"/>
      <c r="G130" s="30"/>
      <c r="H130" s="30"/>
      <c r="I130" s="30"/>
      <c r="J130" s="30"/>
      <c r="K130" s="30"/>
      <c r="L130" s="30"/>
      <c r="M130" s="30"/>
      <c r="N130" s="30"/>
      <c r="O130" s="30"/>
      <c r="P130" s="30"/>
      <c r="Q130" s="30"/>
      <c r="R130" s="28"/>
      <c r="S130" s="28"/>
      <c r="T130" s="28"/>
      <c r="U130" s="28"/>
      <c r="V130" s="388"/>
      <c r="W130" s="28"/>
    </row>
    <row r="131" spans="1:23" ht="12.75" x14ac:dyDescent="0.35">
      <c r="A131" s="323">
        <v>18</v>
      </c>
      <c r="B131" s="323"/>
      <c r="C131" s="30"/>
      <c r="D131" s="30"/>
      <c r="E131" s="30"/>
      <c r="F131" s="30"/>
      <c r="G131" s="30"/>
      <c r="H131" s="30"/>
      <c r="I131" s="30"/>
      <c r="J131" s="30"/>
      <c r="K131" s="30"/>
      <c r="L131" s="30"/>
      <c r="M131" s="30"/>
      <c r="N131" s="30"/>
      <c r="O131" s="30"/>
      <c r="P131" s="30"/>
      <c r="Q131" s="30"/>
      <c r="R131" s="28"/>
      <c r="S131" s="28"/>
      <c r="T131" s="28"/>
      <c r="U131" s="28"/>
      <c r="V131" s="388"/>
      <c r="W131" s="28"/>
    </row>
    <row r="132" spans="1:23" ht="12.75" x14ac:dyDescent="0.35">
      <c r="A132" s="323">
        <v>19</v>
      </c>
      <c r="B132" s="323"/>
      <c r="C132" s="30"/>
      <c r="D132" s="30"/>
      <c r="E132" s="30"/>
      <c r="F132" s="30"/>
      <c r="G132" s="30"/>
      <c r="H132" s="30"/>
      <c r="I132" s="30"/>
      <c r="J132" s="30"/>
      <c r="K132" s="30"/>
      <c r="L132" s="30"/>
      <c r="M132" s="30"/>
      <c r="N132" s="30"/>
      <c r="O132" s="30"/>
      <c r="P132" s="30"/>
      <c r="Q132" s="30"/>
      <c r="R132" s="28"/>
      <c r="S132" s="28"/>
      <c r="T132" s="28"/>
      <c r="U132" s="28"/>
      <c r="V132" s="388"/>
      <c r="W132" s="28"/>
    </row>
    <row r="133" spans="1:23" ht="12.75" x14ac:dyDescent="0.35">
      <c r="A133" s="323">
        <v>20</v>
      </c>
      <c r="B133" s="323"/>
      <c r="C133" s="30"/>
      <c r="D133" s="30"/>
      <c r="E133" s="30"/>
      <c r="F133" s="30"/>
      <c r="G133" s="30"/>
      <c r="H133" s="30"/>
      <c r="I133" s="30"/>
      <c r="J133" s="30"/>
      <c r="K133" s="30"/>
      <c r="L133" s="30"/>
      <c r="M133" s="30"/>
      <c r="N133" s="30"/>
      <c r="O133" s="30"/>
      <c r="P133" s="30"/>
      <c r="Q133" s="30"/>
      <c r="R133" s="28"/>
      <c r="S133" s="28"/>
      <c r="T133" s="28"/>
      <c r="U133" s="28"/>
      <c r="V133" s="388"/>
      <c r="W133" s="28"/>
    </row>
    <row r="134" spans="1:23" ht="12.75" x14ac:dyDescent="0.35">
      <c r="A134" s="325" t="s">
        <v>136</v>
      </c>
      <c r="B134" s="326"/>
      <c r="C134" s="327"/>
      <c r="D134" s="327"/>
      <c r="E134" s="327"/>
      <c r="F134" s="327"/>
      <c r="G134" s="327"/>
      <c r="H134" s="327"/>
      <c r="I134" s="327"/>
      <c r="J134" s="327"/>
      <c r="K134" s="327"/>
      <c r="L134" s="327"/>
      <c r="M134" s="327"/>
      <c r="N134" s="327"/>
      <c r="O134" s="327"/>
      <c r="P134" s="327"/>
      <c r="Q134" s="327"/>
      <c r="R134" s="118"/>
      <c r="S134" s="118"/>
      <c r="T134" s="118"/>
      <c r="U134" s="118"/>
      <c r="V134" s="389"/>
      <c r="W134" s="118"/>
    </row>
    <row r="135" spans="1:23" ht="12.75" x14ac:dyDescent="0.35">
      <c r="A135" s="320" t="s">
        <v>11</v>
      </c>
      <c r="B135" s="320"/>
      <c r="C135" s="78"/>
      <c r="D135" s="78"/>
      <c r="E135" s="78"/>
      <c r="F135" s="78"/>
      <c r="G135" s="78"/>
      <c r="H135" s="78"/>
      <c r="I135" s="78"/>
      <c r="J135" s="78"/>
      <c r="K135" s="78"/>
      <c r="L135" s="78"/>
      <c r="M135" s="78"/>
      <c r="N135" s="78"/>
      <c r="O135" s="78"/>
      <c r="P135" s="78"/>
      <c r="Q135" s="78"/>
      <c r="R135" s="137"/>
      <c r="S135" s="137"/>
      <c r="T135" s="137"/>
      <c r="U135" s="137"/>
      <c r="V135" s="1004"/>
      <c r="W135" s="1004"/>
    </row>
    <row r="136" spans="1:23" ht="12.75" x14ac:dyDescent="0.35">
      <c r="A136" s="72"/>
      <c r="B136" s="72"/>
      <c r="C136" s="72"/>
      <c r="D136" s="72"/>
      <c r="E136" s="72"/>
      <c r="F136" s="72"/>
      <c r="G136" s="72"/>
      <c r="H136" s="72"/>
      <c r="I136" s="72"/>
      <c r="J136" s="72"/>
      <c r="K136" s="72"/>
      <c r="L136" s="72"/>
      <c r="M136" s="72"/>
      <c r="N136" s="72"/>
      <c r="O136" s="72"/>
      <c r="P136" s="72"/>
      <c r="Q136" s="72"/>
      <c r="R136" s="72"/>
      <c r="S136" s="72"/>
      <c r="T136" s="72"/>
      <c r="U136" s="72"/>
      <c r="V136" s="72"/>
      <c r="W136" s="72"/>
    </row>
    <row r="137" spans="1:23" ht="12.75" x14ac:dyDescent="0.35">
      <c r="A137" s="985" t="s">
        <v>262</v>
      </c>
      <c r="B137" s="986"/>
      <c r="C137" s="986"/>
      <c r="D137" s="986"/>
      <c r="E137" s="986"/>
      <c r="F137" s="986"/>
      <c r="G137" s="986"/>
      <c r="H137" s="986"/>
      <c r="I137" s="986"/>
      <c r="J137" s="986"/>
      <c r="K137" s="986"/>
      <c r="L137" s="986"/>
      <c r="M137" s="986"/>
      <c r="N137" s="986"/>
      <c r="O137" s="986"/>
      <c r="P137" s="986"/>
      <c r="Q137" s="986"/>
      <c r="R137" s="986"/>
      <c r="S137" s="986"/>
      <c r="T137" s="986"/>
      <c r="U137" s="986"/>
      <c r="V137" s="986"/>
      <c r="W137" s="1019"/>
    </row>
    <row r="138" spans="1:23" ht="12.75" x14ac:dyDescent="0.35">
      <c r="A138" s="985" t="s">
        <v>211</v>
      </c>
      <c r="B138" s="986"/>
      <c r="C138" s="986"/>
      <c r="D138" s="986"/>
      <c r="E138" s="986"/>
      <c r="F138" s="986"/>
      <c r="G138" s="986"/>
      <c r="H138" s="986"/>
      <c r="I138" s="986"/>
      <c r="J138" s="986"/>
      <c r="K138" s="986"/>
      <c r="L138" s="986"/>
      <c r="M138" s="986"/>
      <c r="N138" s="986"/>
      <c r="O138" s="986"/>
      <c r="P138" s="986"/>
      <c r="Q138" s="986"/>
      <c r="R138" s="986"/>
      <c r="S138" s="986"/>
      <c r="T138" s="986"/>
      <c r="U138" s="986"/>
      <c r="V138" s="986"/>
      <c r="W138" s="1019"/>
    </row>
    <row r="139" spans="1:23" ht="12.75" x14ac:dyDescent="0.35">
      <c r="A139" s="989" t="s">
        <v>6</v>
      </c>
      <c r="B139" s="989"/>
      <c r="C139" s="988" t="s">
        <v>1186</v>
      </c>
      <c r="D139" s="988"/>
      <c r="E139" s="988"/>
      <c r="F139" s="988"/>
      <c r="G139" s="988"/>
      <c r="H139" s="988"/>
      <c r="I139" s="988"/>
      <c r="J139" s="988"/>
      <c r="K139" s="988"/>
      <c r="L139" s="988"/>
      <c r="M139" s="988"/>
      <c r="N139" s="988"/>
      <c r="O139" s="988"/>
      <c r="P139" s="988"/>
      <c r="Q139" s="988"/>
      <c r="R139" s="1034" t="s">
        <v>217</v>
      </c>
      <c r="S139" s="1035"/>
      <c r="T139" s="1034" t="s">
        <v>210</v>
      </c>
      <c r="U139" s="1035"/>
      <c r="V139" s="1009" t="s">
        <v>212</v>
      </c>
      <c r="W139" s="997" t="s">
        <v>228</v>
      </c>
    </row>
    <row r="140" spans="1:23" ht="12.75" x14ac:dyDescent="0.35">
      <c r="A140" s="320" t="s">
        <v>131</v>
      </c>
      <c r="B140" s="320"/>
      <c r="C140" s="320"/>
      <c r="D140" s="320"/>
      <c r="E140" s="320"/>
      <c r="F140" s="320"/>
      <c r="G140" s="320"/>
      <c r="H140" s="320"/>
      <c r="I140" s="320"/>
      <c r="J140" s="320"/>
      <c r="K140" s="320"/>
      <c r="L140" s="320"/>
      <c r="M140" s="320"/>
      <c r="N140" s="320"/>
      <c r="O140" s="320"/>
      <c r="P140" s="320"/>
      <c r="Q140" s="320"/>
      <c r="R140" s="1036"/>
      <c r="S140" s="1037"/>
      <c r="T140" s="1036"/>
      <c r="U140" s="1037"/>
      <c r="V140" s="1040"/>
      <c r="W140" s="1044"/>
    </row>
    <row r="141" spans="1:23" ht="12.75" x14ac:dyDescent="0.35">
      <c r="A141" s="320"/>
      <c r="B141" s="1009" t="s">
        <v>231</v>
      </c>
      <c r="C141" s="1009" t="s">
        <v>213</v>
      </c>
      <c r="D141" s="1009" t="s">
        <v>132</v>
      </c>
      <c r="E141" s="1009" t="s">
        <v>214</v>
      </c>
      <c r="F141" s="1009" t="s">
        <v>208</v>
      </c>
      <c r="G141" s="1009" t="s">
        <v>133</v>
      </c>
      <c r="H141" s="1009" t="s">
        <v>215</v>
      </c>
      <c r="I141" s="985" t="s">
        <v>218</v>
      </c>
      <c r="J141" s="1019"/>
      <c r="K141" s="985" t="s">
        <v>134</v>
      </c>
      <c r="L141" s="1019"/>
      <c r="M141" s="1042" t="s">
        <v>221</v>
      </c>
      <c r="N141" s="1043"/>
      <c r="O141" s="1008" t="s">
        <v>230</v>
      </c>
      <c r="P141" s="1008"/>
      <c r="Q141" s="1008"/>
      <c r="R141" s="1038"/>
      <c r="S141" s="1039"/>
      <c r="T141" s="1038"/>
      <c r="U141" s="1039"/>
      <c r="V141" s="1041"/>
      <c r="W141" s="1045"/>
    </row>
    <row r="142" spans="1:23" ht="38.25" x14ac:dyDescent="0.35">
      <c r="A142" s="321" t="s">
        <v>209</v>
      </c>
      <c r="B142" s="1041"/>
      <c r="C142" s="1041"/>
      <c r="D142" s="1041"/>
      <c r="E142" s="1041"/>
      <c r="F142" s="1041"/>
      <c r="G142" s="1041"/>
      <c r="H142" s="1041"/>
      <c r="I142" s="321" t="s">
        <v>219</v>
      </c>
      <c r="J142" s="321" t="s">
        <v>220</v>
      </c>
      <c r="K142" s="321" t="s">
        <v>222</v>
      </c>
      <c r="L142" s="321" t="s">
        <v>223</v>
      </c>
      <c r="M142" s="379" t="s">
        <v>224</v>
      </c>
      <c r="N142" s="380" t="s">
        <v>37</v>
      </c>
      <c r="O142" s="381" t="s">
        <v>225</v>
      </c>
      <c r="P142" s="382" t="s">
        <v>226</v>
      </c>
      <c r="Q142" s="381" t="s">
        <v>227</v>
      </c>
      <c r="R142" s="383">
        <v>2021</v>
      </c>
      <c r="S142" s="383" t="s">
        <v>196</v>
      </c>
      <c r="T142" s="321" t="s">
        <v>139</v>
      </c>
      <c r="U142" s="320" t="s">
        <v>37</v>
      </c>
      <c r="V142" s="384" t="s">
        <v>197</v>
      </c>
      <c r="W142" s="195" t="s">
        <v>229</v>
      </c>
    </row>
    <row r="143" spans="1:23" ht="12.75" x14ac:dyDescent="0.35">
      <c r="A143" s="385">
        <v>1</v>
      </c>
      <c r="B143" s="385"/>
      <c r="C143" s="386"/>
      <c r="D143" s="386"/>
      <c r="E143" s="386"/>
      <c r="F143" s="386"/>
      <c r="G143" s="386"/>
      <c r="H143" s="386"/>
      <c r="I143" s="386"/>
      <c r="J143" s="386"/>
      <c r="K143" s="386"/>
      <c r="L143" s="386"/>
      <c r="M143" s="386"/>
      <c r="N143" s="386"/>
      <c r="O143" s="386"/>
      <c r="P143" s="386"/>
      <c r="Q143" s="386"/>
      <c r="R143" s="113"/>
      <c r="S143" s="113"/>
      <c r="T143" s="113"/>
      <c r="U143" s="113"/>
      <c r="V143" s="387"/>
      <c r="W143" s="28"/>
    </row>
    <row r="144" spans="1:23" ht="12.75" x14ac:dyDescent="0.35">
      <c r="A144" s="323">
        <v>2</v>
      </c>
      <c r="B144" s="323"/>
      <c r="C144" s="30"/>
      <c r="D144" s="30"/>
      <c r="E144" s="30"/>
      <c r="F144" s="30"/>
      <c r="G144" s="30"/>
      <c r="H144" s="30"/>
      <c r="I144" s="30"/>
      <c r="J144" s="30"/>
      <c r="K144" s="30"/>
      <c r="L144" s="30"/>
      <c r="M144" s="30"/>
      <c r="N144" s="30"/>
      <c r="O144" s="30"/>
      <c r="P144" s="30"/>
      <c r="Q144" s="30"/>
      <c r="R144" s="28"/>
      <c r="S144" s="28"/>
      <c r="T144" s="28"/>
      <c r="U144" s="28"/>
      <c r="V144" s="388"/>
      <c r="W144" s="28"/>
    </row>
    <row r="145" spans="1:23" ht="12.75" x14ac:dyDescent="0.35">
      <c r="A145" s="323">
        <v>3</v>
      </c>
      <c r="B145" s="323"/>
      <c r="C145" s="30"/>
      <c r="D145" s="30"/>
      <c r="E145" s="30"/>
      <c r="F145" s="30"/>
      <c r="G145" s="30"/>
      <c r="H145" s="30"/>
      <c r="I145" s="30"/>
      <c r="J145" s="30"/>
      <c r="K145" s="30"/>
      <c r="L145" s="30"/>
      <c r="M145" s="30"/>
      <c r="N145" s="30"/>
      <c r="O145" s="30"/>
      <c r="P145" s="30"/>
      <c r="Q145" s="30"/>
      <c r="R145" s="28"/>
      <c r="S145" s="28"/>
      <c r="T145" s="28"/>
      <c r="U145" s="28"/>
      <c r="V145" s="388"/>
      <c r="W145" s="28"/>
    </row>
    <row r="146" spans="1:23" ht="12.75" x14ac:dyDescent="0.35">
      <c r="A146" s="323">
        <v>4</v>
      </c>
      <c r="B146" s="323"/>
      <c r="C146" s="30"/>
      <c r="D146" s="30"/>
      <c r="E146" s="30"/>
      <c r="F146" s="30"/>
      <c r="G146" s="30"/>
      <c r="H146" s="30"/>
      <c r="I146" s="30"/>
      <c r="J146" s="30"/>
      <c r="K146" s="30"/>
      <c r="L146" s="30"/>
      <c r="M146" s="30"/>
      <c r="N146" s="30"/>
      <c r="O146" s="30"/>
      <c r="P146" s="30"/>
      <c r="Q146" s="30"/>
      <c r="R146" s="28"/>
      <c r="S146" s="28"/>
      <c r="T146" s="28"/>
      <c r="U146" s="28"/>
      <c r="V146" s="388"/>
      <c r="W146" s="28"/>
    </row>
    <row r="147" spans="1:23" ht="12.75" x14ac:dyDescent="0.35">
      <c r="A147" s="323">
        <v>5</v>
      </c>
      <c r="B147" s="323"/>
      <c r="C147" s="30"/>
      <c r="D147" s="30"/>
      <c r="E147" s="30"/>
      <c r="F147" s="30"/>
      <c r="G147" s="30"/>
      <c r="H147" s="30"/>
      <c r="I147" s="30"/>
      <c r="J147" s="30"/>
      <c r="K147" s="30"/>
      <c r="L147" s="30"/>
      <c r="M147" s="30"/>
      <c r="N147" s="30"/>
      <c r="O147" s="30"/>
      <c r="P147" s="30"/>
      <c r="Q147" s="30"/>
      <c r="R147" s="28"/>
      <c r="S147" s="28"/>
      <c r="T147" s="28"/>
      <c r="U147" s="28"/>
      <c r="V147" s="388"/>
      <c r="W147" s="28"/>
    </row>
    <row r="148" spans="1:23" ht="12.75" x14ac:dyDescent="0.35">
      <c r="A148" s="323">
        <v>6</v>
      </c>
      <c r="B148" s="323"/>
      <c r="C148" s="30"/>
      <c r="D148" s="30"/>
      <c r="E148" s="30"/>
      <c r="F148" s="30"/>
      <c r="G148" s="30"/>
      <c r="H148" s="30"/>
      <c r="I148" s="30"/>
      <c r="J148" s="30"/>
      <c r="K148" s="30"/>
      <c r="L148" s="30"/>
      <c r="M148" s="30"/>
      <c r="N148" s="30"/>
      <c r="O148" s="30"/>
      <c r="P148" s="30"/>
      <c r="Q148" s="30"/>
      <c r="R148" s="28"/>
      <c r="S148" s="28"/>
      <c r="T148" s="28"/>
      <c r="U148" s="28"/>
      <c r="V148" s="388"/>
      <c r="W148" s="28"/>
    </row>
    <row r="149" spans="1:23" ht="12.75" x14ac:dyDescent="0.35">
      <c r="A149" s="323">
        <v>7</v>
      </c>
      <c r="B149" s="323"/>
      <c r="C149" s="30"/>
      <c r="D149" s="30"/>
      <c r="E149" s="30"/>
      <c r="F149" s="30"/>
      <c r="G149" s="30"/>
      <c r="H149" s="30"/>
      <c r="I149" s="30"/>
      <c r="J149" s="30"/>
      <c r="K149" s="30"/>
      <c r="L149" s="30"/>
      <c r="M149" s="30"/>
      <c r="N149" s="30"/>
      <c r="O149" s="30"/>
      <c r="P149" s="30"/>
      <c r="Q149" s="30"/>
      <c r="R149" s="28"/>
      <c r="S149" s="28"/>
      <c r="T149" s="28"/>
      <c r="U149" s="28"/>
      <c r="V149" s="388"/>
      <c r="W149" s="28"/>
    </row>
    <row r="150" spans="1:23" ht="12.75" x14ac:dyDescent="0.35">
      <c r="A150" s="323">
        <v>8</v>
      </c>
      <c r="B150" s="323"/>
      <c r="C150" s="30"/>
      <c r="D150" s="30"/>
      <c r="E150" s="30"/>
      <c r="F150" s="30"/>
      <c r="G150" s="30"/>
      <c r="H150" s="30"/>
      <c r="I150" s="30"/>
      <c r="J150" s="30"/>
      <c r="K150" s="30"/>
      <c r="L150" s="30"/>
      <c r="M150" s="30"/>
      <c r="N150" s="30"/>
      <c r="O150" s="30"/>
      <c r="P150" s="30"/>
      <c r="Q150" s="30"/>
      <c r="R150" s="28"/>
      <c r="S150" s="28"/>
      <c r="T150" s="28"/>
      <c r="U150" s="28"/>
      <c r="V150" s="388"/>
      <c r="W150" s="28"/>
    </row>
    <row r="151" spans="1:23" ht="12.75" x14ac:dyDescent="0.35">
      <c r="A151" s="323">
        <v>9</v>
      </c>
      <c r="B151" s="323"/>
      <c r="C151" s="30"/>
      <c r="D151" s="30"/>
      <c r="E151" s="30"/>
      <c r="F151" s="30"/>
      <c r="G151" s="30"/>
      <c r="H151" s="30"/>
      <c r="I151" s="30"/>
      <c r="J151" s="30"/>
      <c r="K151" s="30"/>
      <c r="L151" s="30"/>
      <c r="M151" s="30"/>
      <c r="N151" s="30"/>
      <c r="O151" s="30"/>
      <c r="P151" s="30"/>
      <c r="Q151" s="30"/>
      <c r="R151" s="28"/>
      <c r="S151" s="28"/>
      <c r="T151" s="28"/>
      <c r="U151" s="28"/>
      <c r="V151" s="388"/>
      <c r="W151" s="28"/>
    </row>
    <row r="152" spans="1:23" ht="12.75" x14ac:dyDescent="0.35">
      <c r="A152" s="323">
        <v>10</v>
      </c>
      <c r="B152" s="323"/>
      <c r="C152" s="30"/>
      <c r="D152" s="30"/>
      <c r="E152" s="30"/>
      <c r="F152" s="30"/>
      <c r="G152" s="30"/>
      <c r="H152" s="30"/>
      <c r="I152" s="30"/>
      <c r="J152" s="30"/>
      <c r="K152" s="30"/>
      <c r="L152" s="30"/>
      <c r="M152" s="30"/>
      <c r="N152" s="30"/>
      <c r="O152" s="30"/>
      <c r="P152" s="30"/>
      <c r="Q152" s="30"/>
      <c r="R152" s="28"/>
      <c r="S152" s="28"/>
      <c r="T152" s="28"/>
      <c r="U152" s="28"/>
      <c r="V152" s="388"/>
      <c r="W152" s="28"/>
    </row>
    <row r="153" spans="1:23" ht="12.75" x14ac:dyDescent="0.35">
      <c r="A153" s="323">
        <v>11</v>
      </c>
      <c r="B153" s="323"/>
      <c r="C153" s="30"/>
      <c r="D153" s="30"/>
      <c r="E153" s="30"/>
      <c r="F153" s="30"/>
      <c r="G153" s="30"/>
      <c r="H153" s="30"/>
      <c r="I153" s="30"/>
      <c r="J153" s="30"/>
      <c r="K153" s="30"/>
      <c r="L153" s="30"/>
      <c r="M153" s="30"/>
      <c r="N153" s="30"/>
      <c r="O153" s="30"/>
      <c r="P153" s="30"/>
      <c r="Q153" s="30"/>
      <c r="R153" s="28"/>
      <c r="S153" s="28"/>
      <c r="T153" s="28"/>
      <c r="U153" s="28"/>
      <c r="V153" s="388"/>
      <c r="W153" s="28"/>
    </row>
    <row r="154" spans="1:23" ht="12.75" x14ac:dyDescent="0.35">
      <c r="A154" s="323">
        <v>12</v>
      </c>
      <c r="B154" s="323"/>
      <c r="C154" s="30"/>
      <c r="D154" s="30"/>
      <c r="E154" s="30"/>
      <c r="F154" s="30"/>
      <c r="G154" s="30"/>
      <c r="H154" s="30"/>
      <c r="I154" s="30"/>
      <c r="J154" s="30"/>
      <c r="K154" s="30"/>
      <c r="L154" s="30"/>
      <c r="M154" s="30"/>
      <c r="N154" s="30"/>
      <c r="O154" s="30"/>
      <c r="P154" s="30"/>
      <c r="Q154" s="30"/>
      <c r="R154" s="28"/>
      <c r="S154" s="28"/>
      <c r="T154" s="28"/>
      <c r="U154" s="28"/>
      <c r="V154" s="388"/>
      <c r="W154" s="28"/>
    </row>
    <row r="155" spans="1:23" ht="12.75" x14ac:dyDescent="0.35">
      <c r="A155" s="323">
        <v>13</v>
      </c>
      <c r="B155" s="323"/>
      <c r="C155" s="30"/>
      <c r="D155" s="30"/>
      <c r="E155" s="30"/>
      <c r="F155" s="30"/>
      <c r="G155" s="30"/>
      <c r="H155" s="30"/>
      <c r="I155" s="30"/>
      <c r="J155" s="30"/>
      <c r="K155" s="30"/>
      <c r="L155" s="30"/>
      <c r="M155" s="30"/>
      <c r="N155" s="30"/>
      <c r="O155" s="30"/>
      <c r="P155" s="30"/>
      <c r="Q155" s="30"/>
      <c r="R155" s="28"/>
      <c r="S155" s="28"/>
      <c r="T155" s="28"/>
      <c r="U155" s="28"/>
      <c r="V155" s="388"/>
      <c r="W155" s="28"/>
    </row>
    <row r="156" spans="1:23" ht="12.75" x14ac:dyDescent="0.35">
      <c r="A156" s="323">
        <v>14</v>
      </c>
      <c r="B156" s="323"/>
      <c r="C156" s="30"/>
      <c r="D156" s="30"/>
      <c r="E156" s="30"/>
      <c r="F156" s="30"/>
      <c r="G156" s="30"/>
      <c r="H156" s="30"/>
      <c r="I156" s="30"/>
      <c r="J156" s="30"/>
      <c r="K156" s="30"/>
      <c r="L156" s="30"/>
      <c r="M156" s="30"/>
      <c r="N156" s="30"/>
      <c r="O156" s="30"/>
      <c r="P156" s="30"/>
      <c r="Q156" s="30"/>
      <c r="R156" s="28"/>
      <c r="S156" s="28"/>
      <c r="T156" s="28"/>
      <c r="U156" s="28"/>
      <c r="V156" s="388"/>
      <c r="W156" s="28"/>
    </row>
    <row r="157" spans="1:23" ht="12.75" x14ac:dyDescent="0.35">
      <c r="A157" s="323">
        <v>15</v>
      </c>
      <c r="B157" s="323"/>
      <c r="C157" s="30"/>
      <c r="D157" s="30"/>
      <c r="E157" s="30"/>
      <c r="F157" s="30"/>
      <c r="G157" s="30"/>
      <c r="H157" s="30"/>
      <c r="I157" s="30"/>
      <c r="J157" s="30"/>
      <c r="K157" s="30"/>
      <c r="L157" s="30"/>
      <c r="M157" s="30"/>
      <c r="N157" s="30"/>
      <c r="O157" s="30"/>
      <c r="P157" s="30"/>
      <c r="Q157" s="30"/>
      <c r="R157" s="28"/>
      <c r="S157" s="28"/>
      <c r="T157" s="28"/>
      <c r="U157" s="28"/>
      <c r="V157" s="388"/>
      <c r="W157" s="28"/>
    </row>
    <row r="158" spans="1:23" ht="12.75" x14ac:dyDescent="0.35">
      <c r="A158" s="323">
        <v>16</v>
      </c>
      <c r="B158" s="323"/>
      <c r="C158" s="30"/>
      <c r="D158" s="30"/>
      <c r="E158" s="30"/>
      <c r="F158" s="30"/>
      <c r="G158" s="30"/>
      <c r="H158" s="30"/>
      <c r="I158" s="30"/>
      <c r="J158" s="30"/>
      <c r="K158" s="30"/>
      <c r="L158" s="30"/>
      <c r="M158" s="30"/>
      <c r="N158" s="30"/>
      <c r="O158" s="30"/>
      <c r="P158" s="30"/>
      <c r="Q158" s="30"/>
      <c r="R158" s="28"/>
      <c r="S158" s="28"/>
      <c r="T158" s="28"/>
      <c r="U158" s="28"/>
      <c r="V158" s="388"/>
      <c r="W158" s="28"/>
    </row>
    <row r="159" spans="1:23" ht="12.75" x14ac:dyDescent="0.35">
      <c r="A159" s="323">
        <v>17</v>
      </c>
      <c r="B159" s="323"/>
      <c r="C159" s="30"/>
      <c r="D159" s="30"/>
      <c r="E159" s="30"/>
      <c r="F159" s="30"/>
      <c r="G159" s="30"/>
      <c r="H159" s="30"/>
      <c r="I159" s="30"/>
      <c r="J159" s="30"/>
      <c r="K159" s="30"/>
      <c r="L159" s="30"/>
      <c r="M159" s="30"/>
      <c r="N159" s="30"/>
      <c r="O159" s="30"/>
      <c r="P159" s="30"/>
      <c r="Q159" s="30"/>
      <c r="R159" s="28"/>
      <c r="S159" s="28"/>
      <c r="T159" s="28"/>
      <c r="U159" s="28"/>
      <c r="V159" s="388"/>
      <c r="W159" s="28"/>
    </row>
    <row r="160" spans="1:23" ht="12.75" x14ac:dyDescent="0.35">
      <c r="A160" s="323">
        <v>18</v>
      </c>
      <c r="B160" s="323"/>
      <c r="C160" s="30"/>
      <c r="D160" s="30"/>
      <c r="E160" s="30"/>
      <c r="F160" s="30"/>
      <c r="G160" s="30"/>
      <c r="H160" s="30"/>
      <c r="I160" s="30"/>
      <c r="J160" s="30"/>
      <c r="K160" s="30"/>
      <c r="L160" s="30"/>
      <c r="M160" s="30"/>
      <c r="N160" s="30"/>
      <c r="O160" s="30"/>
      <c r="P160" s="30"/>
      <c r="Q160" s="30"/>
      <c r="R160" s="28"/>
      <c r="S160" s="28"/>
      <c r="T160" s="28"/>
      <c r="U160" s="28"/>
      <c r="V160" s="388"/>
      <c r="W160" s="28"/>
    </row>
    <row r="161" spans="1:23" ht="12.75" x14ac:dyDescent="0.35">
      <c r="A161" s="323">
        <v>19</v>
      </c>
      <c r="B161" s="323"/>
      <c r="C161" s="30"/>
      <c r="D161" s="30"/>
      <c r="E161" s="30"/>
      <c r="F161" s="30"/>
      <c r="G161" s="30"/>
      <c r="H161" s="30"/>
      <c r="I161" s="30"/>
      <c r="J161" s="30"/>
      <c r="K161" s="30"/>
      <c r="L161" s="30"/>
      <c r="M161" s="30"/>
      <c r="N161" s="30"/>
      <c r="O161" s="30"/>
      <c r="P161" s="30"/>
      <c r="Q161" s="30"/>
      <c r="R161" s="28"/>
      <c r="S161" s="28"/>
      <c r="T161" s="28"/>
      <c r="U161" s="28"/>
      <c r="V161" s="388"/>
      <c r="W161" s="28"/>
    </row>
    <row r="162" spans="1:23" ht="12.75" x14ac:dyDescent="0.35">
      <c r="A162" s="323">
        <v>20</v>
      </c>
      <c r="B162" s="323"/>
      <c r="C162" s="30"/>
      <c r="D162" s="30"/>
      <c r="E162" s="30"/>
      <c r="F162" s="30"/>
      <c r="G162" s="30"/>
      <c r="H162" s="30"/>
      <c r="I162" s="30"/>
      <c r="J162" s="30"/>
      <c r="K162" s="30"/>
      <c r="L162" s="30"/>
      <c r="M162" s="30"/>
      <c r="N162" s="30"/>
      <c r="O162" s="30"/>
      <c r="P162" s="30"/>
      <c r="Q162" s="30"/>
      <c r="R162" s="28"/>
      <c r="S162" s="28"/>
      <c r="T162" s="28"/>
      <c r="U162" s="28"/>
      <c r="V162" s="388"/>
      <c r="W162" s="28"/>
    </row>
    <row r="163" spans="1:23" ht="12.75" x14ac:dyDescent="0.35">
      <c r="A163" s="325" t="s">
        <v>136</v>
      </c>
      <c r="B163" s="326"/>
      <c r="C163" s="327"/>
      <c r="D163" s="327"/>
      <c r="E163" s="327"/>
      <c r="F163" s="327"/>
      <c r="G163" s="327"/>
      <c r="H163" s="327"/>
      <c r="I163" s="327"/>
      <c r="J163" s="327"/>
      <c r="K163" s="327"/>
      <c r="L163" s="327"/>
      <c r="M163" s="327"/>
      <c r="N163" s="327"/>
      <c r="O163" s="327"/>
      <c r="P163" s="327"/>
      <c r="Q163" s="327"/>
      <c r="R163" s="118"/>
      <c r="S163" s="118"/>
      <c r="T163" s="118"/>
      <c r="U163" s="118"/>
      <c r="V163" s="389"/>
      <c r="W163" s="118"/>
    </row>
    <row r="164" spans="1:23" ht="12.75" x14ac:dyDescent="0.35">
      <c r="A164" s="320" t="s">
        <v>11</v>
      </c>
      <c r="B164" s="320"/>
      <c r="C164" s="78"/>
      <c r="D164" s="78"/>
      <c r="E164" s="78"/>
      <c r="F164" s="78"/>
      <c r="G164" s="78"/>
      <c r="H164" s="78"/>
      <c r="I164" s="78"/>
      <c r="J164" s="78"/>
      <c r="K164" s="78"/>
      <c r="L164" s="78"/>
      <c r="M164" s="78"/>
      <c r="N164" s="78"/>
      <c r="O164" s="78"/>
      <c r="P164" s="78"/>
      <c r="Q164" s="78"/>
      <c r="R164" s="137"/>
      <c r="S164" s="137"/>
      <c r="T164" s="137"/>
      <c r="U164" s="137"/>
      <c r="V164" s="1004"/>
      <c r="W164" s="1004"/>
    </row>
    <row r="165" spans="1:23" ht="12.75" x14ac:dyDescent="0.35">
      <c r="A165" s="72"/>
      <c r="B165" s="72"/>
      <c r="C165" s="72"/>
      <c r="D165" s="72"/>
      <c r="E165" s="72"/>
      <c r="F165" s="72"/>
      <c r="G165" s="72"/>
      <c r="H165" s="72"/>
      <c r="I165" s="72"/>
      <c r="J165" s="72"/>
      <c r="K165" s="72"/>
      <c r="L165" s="72"/>
      <c r="M165" s="72"/>
      <c r="N165" s="72"/>
      <c r="O165" s="72"/>
      <c r="P165" s="72"/>
      <c r="Q165" s="72"/>
      <c r="R165" s="72"/>
      <c r="S165" s="72"/>
      <c r="T165" s="72"/>
      <c r="U165" s="72"/>
      <c r="V165" s="72"/>
      <c r="W165" s="72"/>
    </row>
    <row r="166" spans="1:23" ht="12.75" x14ac:dyDescent="0.35">
      <c r="A166" s="985" t="s">
        <v>262</v>
      </c>
      <c r="B166" s="986"/>
      <c r="C166" s="986"/>
      <c r="D166" s="986"/>
      <c r="E166" s="986"/>
      <c r="F166" s="986"/>
      <c r="G166" s="986"/>
      <c r="H166" s="986"/>
      <c r="I166" s="986"/>
      <c r="J166" s="986"/>
      <c r="K166" s="986"/>
      <c r="L166" s="986"/>
      <c r="M166" s="986"/>
      <c r="N166" s="986"/>
      <c r="O166" s="986"/>
      <c r="P166" s="986"/>
      <c r="Q166" s="986"/>
      <c r="R166" s="986"/>
      <c r="S166" s="986"/>
      <c r="T166" s="986"/>
      <c r="U166" s="986"/>
      <c r="V166" s="986"/>
      <c r="W166" s="1019"/>
    </row>
    <row r="167" spans="1:23" ht="12.75" x14ac:dyDescent="0.35">
      <c r="A167" s="985" t="s">
        <v>211</v>
      </c>
      <c r="B167" s="986"/>
      <c r="C167" s="986"/>
      <c r="D167" s="986"/>
      <c r="E167" s="986"/>
      <c r="F167" s="986"/>
      <c r="G167" s="986"/>
      <c r="H167" s="986"/>
      <c r="I167" s="986"/>
      <c r="J167" s="986"/>
      <c r="K167" s="986"/>
      <c r="L167" s="986"/>
      <c r="M167" s="986"/>
      <c r="N167" s="986"/>
      <c r="O167" s="986"/>
      <c r="P167" s="986"/>
      <c r="Q167" s="986"/>
      <c r="R167" s="986"/>
      <c r="S167" s="986"/>
      <c r="T167" s="986"/>
      <c r="U167" s="986"/>
      <c r="V167" s="986"/>
      <c r="W167" s="1019"/>
    </row>
    <row r="168" spans="1:23" ht="12.75" x14ac:dyDescent="0.35">
      <c r="A168" s="989" t="s">
        <v>6</v>
      </c>
      <c r="B168" s="989"/>
      <c r="C168" s="988" t="s">
        <v>1206</v>
      </c>
      <c r="D168" s="988"/>
      <c r="E168" s="988"/>
      <c r="F168" s="988"/>
      <c r="G168" s="988"/>
      <c r="H168" s="988"/>
      <c r="I168" s="988"/>
      <c r="J168" s="988"/>
      <c r="K168" s="988"/>
      <c r="L168" s="988"/>
      <c r="M168" s="988"/>
      <c r="N168" s="988"/>
      <c r="O168" s="988"/>
      <c r="P168" s="988"/>
      <c r="Q168" s="988"/>
      <c r="R168" s="1034" t="s">
        <v>217</v>
      </c>
      <c r="S168" s="1035"/>
      <c r="T168" s="1034" t="s">
        <v>210</v>
      </c>
      <c r="U168" s="1035"/>
      <c r="V168" s="1009" t="s">
        <v>212</v>
      </c>
      <c r="W168" s="997" t="s">
        <v>228</v>
      </c>
    </row>
    <row r="169" spans="1:23" ht="12.75" x14ac:dyDescent="0.35">
      <c r="A169" s="320" t="s">
        <v>131</v>
      </c>
      <c r="B169" s="320"/>
      <c r="C169" s="320"/>
      <c r="D169" s="320"/>
      <c r="E169" s="320"/>
      <c r="F169" s="320"/>
      <c r="G169" s="320"/>
      <c r="H169" s="320"/>
      <c r="I169" s="320"/>
      <c r="J169" s="320"/>
      <c r="K169" s="320"/>
      <c r="L169" s="320"/>
      <c r="M169" s="320"/>
      <c r="N169" s="320"/>
      <c r="O169" s="320"/>
      <c r="P169" s="320"/>
      <c r="Q169" s="320"/>
      <c r="R169" s="1036"/>
      <c r="S169" s="1037"/>
      <c r="T169" s="1036"/>
      <c r="U169" s="1037"/>
      <c r="V169" s="1040"/>
      <c r="W169" s="1044"/>
    </row>
    <row r="170" spans="1:23" ht="12.75" x14ac:dyDescent="0.35">
      <c r="A170" s="320"/>
      <c r="B170" s="1009" t="s">
        <v>231</v>
      </c>
      <c r="C170" s="1009" t="s">
        <v>213</v>
      </c>
      <c r="D170" s="1009" t="s">
        <v>132</v>
      </c>
      <c r="E170" s="1009" t="s">
        <v>214</v>
      </c>
      <c r="F170" s="1009" t="s">
        <v>208</v>
      </c>
      <c r="G170" s="1009" t="s">
        <v>133</v>
      </c>
      <c r="H170" s="1009" t="s">
        <v>215</v>
      </c>
      <c r="I170" s="985" t="s">
        <v>218</v>
      </c>
      <c r="J170" s="1019"/>
      <c r="K170" s="985" t="s">
        <v>134</v>
      </c>
      <c r="L170" s="1019"/>
      <c r="M170" s="1042" t="s">
        <v>221</v>
      </c>
      <c r="N170" s="1043"/>
      <c r="O170" s="1008" t="s">
        <v>230</v>
      </c>
      <c r="P170" s="1008"/>
      <c r="Q170" s="1008"/>
      <c r="R170" s="1038"/>
      <c r="S170" s="1039"/>
      <c r="T170" s="1038"/>
      <c r="U170" s="1039"/>
      <c r="V170" s="1041"/>
      <c r="W170" s="1045"/>
    </row>
    <row r="171" spans="1:23" ht="38.25" x14ac:dyDescent="0.35">
      <c r="A171" s="321" t="s">
        <v>209</v>
      </c>
      <c r="B171" s="1041"/>
      <c r="C171" s="1041"/>
      <c r="D171" s="1041"/>
      <c r="E171" s="1041"/>
      <c r="F171" s="1041"/>
      <c r="G171" s="1041"/>
      <c r="H171" s="1041"/>
      <c r="I171" s="321" t="s">
        <v>219</v>
      </c>
      <c r="J171" s="321" t="s">
        <v>220</v>
      </c>
      <c r="K171" s="321" t="s">
        <v>222</v>
      </c>
      <c r="L171" s="321" t="s">
        <v>223</v>
      </c>
      <c r="M171" s="379" t="s">
        <v>224</v>
      </c>
      <c r="N171" s="380" t="s">
        <v>37</v>
      </c>
      <c r="O171" s="381" t="s">
        <v>225</v>
      </c>
      <c r="P171" s="382" t="s">
        <v>226</v>
      </c>
      <c r="Q171" s="381" t="s">
        <v>227</v>
      </c>
      <c r="R171" s="383">
        <v>2021</v>
      </c>
      <c r="S171" s="383" t="s">
        <v>196</v>
      </c>
      <c r="T171" s="321" t="s">
        <v>139</v>
      </c>
      <c r="U171" s="320" t="s">
        <v>37</v>
      </c>
      <c r="V171" s="384" t="s">
        <v>197</v>
      </c>
      <c r="W171" s="195" t="s">
        <v>229</v>
      </c>
    </row>
    <row r="172" spans="1:23" ht="12.75" x14ac:dyDescent="0.35">
      <c r="A172" s="385">
        <v>1</v>
      </c>
      <c r="B172" s="385"/>
      <c r="C172" s="386"/>
      <c r="D172" s="386"/>
      <c r="E172" s="386"/>
      <c r="F172" s="386"/>
      <c r="G172" s="386"/>
      <c r="H172" s="386"/>
      <c r="I172" s="386"/>
      <c r="J172" s="386"/>
      <c r="K172" s="386"/>
      <c r="L172" s="386"/>
      <c r="M172" s="386"/>
      <c r="N172" s="386"/>
      <c r="O172" s="386"/>
      <c r="P172" s="386"/>
      <c r="Q172" s="386"/>
      <c r="R172" s="113"/>
      <c r="S172" s="113"/>
      <c r="T172" s="113"/>
      <c r="U172" s="113"/>
      <c r="V172" s="387"/>
      <c r="W172" s="28"/>
    </row>
    <row r="173" spans="1:23" ht="12.75" x14ac:dyDescent="0.35">
      <c r="A173" s="323">
        <v>2</v>
      </c>
      <c r="B173" s="323"/>
      <c r="C173" s="30"/>
      <c r="D173" s="30"/>
      <c r="E173" s="30"/>
      <c r="F173" s="30"/>
      <c r="G173" s="30"/>
      <c r="H173" s="30"/>
      <c r="I173" s="30"/>
      <c r="J173" s="30"/>
      <c r="K173" s="30"/>
      <c r="L173" s="30"/>
      <c r="M173" s="30"/>
      <c r="N173" s="30"/>
      <c r="O173" s="30"/>
      <c r="P173" s="30"/>
      <c r="Q173" s="30"/>
      <c r="R173" s="28"/>
      <c r="S173" s="28"/>
      <c r="T173" s="28"/>
      <c r="U173" s="28"/>
      <c r="V173" s="388"/>
      <c r="W173" s="28"/>
    </row>
    <row r="174" spans="1:23" ht="12.75" x14ac:dyDescent="0.35">
      <c r="A174" s="323">
        <v>3</v>
      </c>
      <c r="B174" s="323"/>
      <c r="C174" s="30"/>
      <c r="D174" s="30"/>
      <c r="E174" s="30"/>
      <c r="F174" s="30"/>
      <c r="G174" s="30"/>
      <c r="H174" s="30"/>
      <c r="I174" s="30"/>
      <c r="J174" s="30"/>
      <c r="K174" s="30"/>
      <c r="L174" s="30"/>
      <c r="M174" s="30"/>
      <c r="N174" s="30"/>
      <c r="O174" s="30"/>
      <c r="P174" s="30"/>
      <c r="Q174" s="30"/>
      <c r="R174" s="28"/>
      <c r="S174" s="28"/>
      <c r="T174" s="28"/>
      <c r="U174" s="28"/>
      <c r="V174" s="388"/>
      <c r="W174" s="28"/>
    </row>
    <row r="175" spans="1:23" ht="12.75" x14ac:dyDescent="0.35">
      <c r="A175" s="323">
        <v>4</v>
      </c>
      <c r="B175" s="323"/>
      <c r="C175" s="30"/>
      <c r="D175" s="30"/>
      <c r="E175" s="30"/>
      <c r="F175" s="30"/>
      <c r="G175" s="30"/>
      <c r="H175" s="30"/>
      <c r="I175" s="30"/>
      <c r="J175" s="30"/>
      <c r="K175" s="30"/>
      <c r="L175" s="30"/>
      <c r="M175" s="30"/>
      <c r="N175" s="30"/>
      <c r="O175" s="30"/>
      <c r="P175" s="30"/>
      <c r="Q175" s="30"/>
      <c r="R175" s="28"/>
      <c r="S175" s="28"/>
      <c r="T175" s="28"/>
      <c r="U175" s="28"/>
      <c r="V175" s="388"/>
      <c r="W175" s="28"/>
    </row>
    <row r="176" spans="1:23" ht="12.75" x14ac:dyDescent="0.35">
      <c r="A176" s="323">
        <v>5</v>
      </c>
      <c r="B176" s="323"/>
      <c r="C176" s="30"/>
      <c r="D176" s="30"/>
      <c r="E176" s="30"/>
      <c r="F176" s="30"/>
      <c r="G176" s="30"/>
      <c r="H176" s="30"/>
      <c r="I176" s="30"/>
      <c r="J176" s="30"/>
      <c r="K176" s="30"/>
      <c r="L176" s="30"/>
      <c r="M176" s="30"/>
      <c r="N176" s="30"/>
      <c r="O176" s="30"/>
      <c r="P176" s="30"/>
      <c r="Q176" s="30"/>
      <c r="R176" s="28"/>
      <c r="S176" s="28"/>
      <c r="T176" s="28"/>
      <c r="U176" s="28"/>
      <c r="V176" s="388"/>
      <c r="W176" s="28"/>
    </row>
    <row r="177" spans="1:23" ht="12.75" x14ac:dyDescent="0.35">
      <c r="A177" s="323">
        <v>6</v>
      </c>
      <c r="B177" s="323"/>
      <c r="C177" s="30"/>
      <c r="D177" s="30"/>
      <c r="E177" s="30"/>
      <c r="F177" s="30"/>
      <c r="G177" s="30"/>
      <c r="H177" s="30"/>
      <c r="I177" s="30"/>
      <c r="J177" s="30"/>
      <c r="K177" s="30"/>
      <c r="L177" s="30"/>
      <c r="M177" s="30"/>
      <c r="N177" s="30"/>
      <c r="O177" s="30"/>
      <c r="P177" s="30"/>
      <c r="Q177" s="30"/>
      <c r="R177" s="28"/>
      <c r="S177" s="28"/>
      <c r="T177" s="28"/>
      <c r="U177" s="28"/>
      <c r="V177" s="388"/>
      <c r="W177" s="28"/>
    </row>
    <row r="178" spans="1:23" ht="12.75" x14ac:dyDescent="0.35">
      <c r="A178" s="323">
        <v>7</v>
      </c>
      <c r="B178" s="323"/>
      <c r="C178" s="30"/>
      <c r="D178" s="30"/>
      <c r="E178" s="30"/>
      <c r="F178" s="30"/>
      <c r="G178" s="30"/>
      <c r="H178" s="30"/>
      <c r="I178" s="30"/>
      <c r="J178" s="30"/>
      <c r="K178" s="30"/>
      <c r="L178" s="30"/>
      <c r="M178" s="30"/>
      <c r="N178" s="30"/>
      <c r="O178" s="30"/>
      <c r="P178" s="30"/>
      <c r="Q178" s="30"/>
      <c r="R178" s="28"/>
      <c r="S178" s="28"/>
      <c r="T178" s="28"/>
      <c r="U178" s="28"/>
      <c r="V178" s="388"/>
      <c r="W178" s="28"/>
    </row>
    <row r="179" spans="1:23" ht="12.75" x14ac:dyDescent="0.35">
      <c r="A179" s="323">
        <v>8</v>
      </c>
      <c r="B179" s="323"/>
      <c r="C179" s="30"/>
      <c r="D179" s="30"/>
      <c r="E179" s="30"/>
      <c r="F179" s="30"/>
      <c r="G179" s="30"/>
      <c r="H179" s="30"/>
      <c r="I179" s="30"/>
      <c r="J179" s="30"/>
      <c r="K179" s="30"/>
      <c r="L179" s="30"/>
      <c r="M179" s="30"/>
      <c r="N179" s="30"/>
      <c r="O179" s="30"/>
      <c r="P179" s="30"/>
      <c r="Q179" s="30"/>
      <c r="R179" s="28"/>
      <c r="S179" s="28"/>
      <c r="T179" s="28"/>
      <c r="U179" s="28"/>
      <c r="V179" s="388"/>
      <c r="W179" s="28"/>
    </row>
    <row r="180" spans="1:23" ht="12.75" x14ac:dyDescent="0.35">
      <c r="A180" s="323">
        <v>9</v>
      </c>
      <c r="B180" s="323"/>
      <c r="C180" s="30"/>
      <c r="D180" s="30"/>
      <c r="E180" s="30"/>
      <c r="F180" s="30"/>
      <c r="G180" s="30"/>
      <c r="H180" s="30"/>
      <c r="I180" s="30"/>
      <c r="J180" s="30"/>
      <c r="K180" s="30"/>
      <c r="L180" s="30"/>
      <c r="M180" s="30"/>
      <c r="N180" s="30"/>
      <c r="O180" s="30"/>
      <c r="P180" s="30"/>
      <c r="Q180" s="30"/>
      <c r="R180" s="28"/>
      <c r="S180" s="28"/>
      <c r="T180" s="28"/>
      <c r="U180" s="28"/>
      <c r="V180" s="388"/>
      <c r="W180" s="28"/>
    </row>
    <row r="181" spans="1:23" ht="12.75" x14ac:dyDescent="0.35">
      <c r="A181" s="323">
        <v>10</v>
      </c>
      <c r="B181" s="323"/>
      <c r="C181" s="30"/>
      <c r="D181" s="30"/>
      <c r="E181" s="30"/>
      <c r="F181" s="30"/>
      <c r="G181" s="30"/>
      <c r="H181" s="30"/>
      <c r="I181" s="30"/>
      <c r="J181" s="30"/>
      <c r="K181" s="30"/>
      <c r="L181" s="30"/>
      <c r="M181" s="30"/>
      <c r="N181" s="30"/>
      <c r="O181" s="30"/>
      <c r="P181" s="30"/>
      <c r="Q181" s="30"/>
      <c r="R181" s="28"/>
      <c r="S181" s="28"/>
      <c r="T181" s="28"/>
      <c r="U181" s="28"/>
      <c r="V181" s="388"/>
      <c r="W181" s="28"/>
    </row>
    <row r="182" spans="1:23" ht="12.75" x14ac:dyDescent="0.35">
      <c r="A182" s="323">
        <v>11</v>
      </c>
      <c r="B182" s="323"/>
      <c r="C182" s="30"/>
      <c r="D182" s="30"/>
      <c r="E182" s="30"/>
      <c r="F182" s="30"/>
      <c r="G182" s="30"/>
      <c r="H182" s="30"/>
      <c r="I182" s="30"/>
      <c r="J182" s="30"/>
      <c r="K182" s="30"/>
      <c r="L182" s="30"/>
      <c r="M182" s="30"/>
      <c r="N182" s="30"/>
      <c r="O182" s="30"/>
      <c r="P182" s="30"/>
      <c r="Q182" s="30"/>
      <c r="R182" s="28"/>
      <c r="S182" s="28"/>
      <c r="T182" s="28"/>
      <c r="U182" s="28"/>
      <c r="V182" s="388"/>
      <c r="W182" s="28"/>
    </row>
    <row r="183" spans="1:23" ht="12.75" x14ac:dyDescent="0.35">
      <c r="A183" s="323">
        <v>12</v>
      </c>
      <c r="B183" s="323"/>
      <c r="C183" s="30"/>
      <c r="D183" s="30"/>
      <c r="E183" s="30"/>
      <c r="F183" s="30"/>
      <c r="G183" s="30"/>
      <c r="H183" s="30"/>
      <c r="I183" s="30"/>
      <c r="J183" s="30"/>
      <c r="K183" s="30"/>
      <c r="L183" s="30"/>
      <c r="M183" s="30"/>
      <c r="N183" s="30"/>
      <c r="O183" s="30"/>
      <c r="P183" s="30"/>
      <c r="Q183" s="30"/>
      <c r="R183" s="28"/>
      <c r="S183" s="28"/>
      <c r="T183" s="28"/>
      <c r="U183" s="28"/>
      <c r="V183" s="388"/>
      <c r="W183" s="28"/>
    </row>
    <row r="184" spans="1:23" ht="12.75" x14ac:dyDescent="0.35">
      <c r="A184" s="323">
        <v>13</v>
      </c>
      <c r="B184" s="323"/>
      <c r="C184" s="30"/>
      <c r="D184" s="30"/>
      <c r="E184" s="30"/>
      <c r="F184" s="30"/>
      <c r="G184" s="30"/>
      <c r="H184" s="30"/>
      <c r="I184" s="30"/>
      <c r="J184" s="30"/>
      <c r="K184" s="30"/>
      <c r="L184" s="30"/>
      <c r="M184" s="30"/>
      <c r="N184" s="30"/>
      <c r="O184" s="30"/>
      <c r="P184" s="30"/>
      <c r="Q184" s="30"/>
      <c r="R184" s="28"/>
      <c r="S184" s="28"/>
      <c r="T184" s="28"/>
      <c r="U184" s="28"/>
      <c r="V184" s="388"/>
      <c r="W184" s="28"/>
    </row>
    <row r="185" spans="1:23" ht="12.75" x14ac:dyDescent="0.35">
      <c r="A185" s="323">
        <v>14</v>
      </c>
      <c r="B185" s="323"/>
      <c r="C185" s="30"/>
      <c r="D185" s="30"/>
      <c r="E185" s="30"/>
      <c r="F185" s="30"/>
      <c r="G185" s="30"/>
      <c r="H185" s="30"/>
      <c r="I185" s="30"/>
      <c r="J185" s="30"/>
      <c r="K185" s="30"/>
      <c r="L185" s="30"/>
      <c r="M185" s="30"/>
      <c r="N185" s="30"/>
      <c r="O185" s="30"/>
      <c r="P185" s="30"/>
      <c r="Q185" s="30"/>
      <c r="R185" s="28"/>
      <c r="S185" s="28"/>
      <c r="T185" s="28"/>
      <c r="U185" s="28"/>
      <c r="V185" s="388"/>
      <c r="W185" s="28"/>
    </row>
    <row r="186" spans="1:23" ht="12.75" x14ac:dyDescent="0.35">
      <c r="A186" s="323">
        <v>15</v>
      </c>
      <c r="B186" s="323"/>
      <c r="C186" s="30"/>
      <c r="D186" s="30"/>
      <c r="E186" s="30"/>
      <c r="F186" s="30"/>
      <c r="G186" s="30"/>
      <c r="H186" s="30"/>
      <c r="I186" s="30"/>
      <c r="J186" s="30"/>
      <c r="K186" s="30"/>
      <c r="L186" s="30"/>
      <c r="M186" s="30"/>
      <c r="N186" s="30"/>
      <c r="O186" s="30"/>
      <c r="P186" s="30"/>
      <c r="Q186" s="30"/>
      <c r="R186" s="28"/>
      <c r="S186" s="28"/>
      <c r="T186" s="28"/>
      <c r="U186" s="28"/>
      <c r="V186" s="388"/>
      <c r="W186" s="28"/>
    </row>
    <row r="187" spans="1:23" ht="12.75" x14ac:dyDescent="0.35">
      <c r="A187" s="323">
        <v>16</v>
      </c>
      <c r="B187" s="323"/>
      <c r="C187" s="30"/>
      <c r="D187" s="30"/>
      <c r="E187" s="30"/>
      <c r="F187" s="30"/>
      <c r="G187" s="30"/>
      <c r="H187" s="30"/>
      <c r="I187" s="30"/>
      <c r="J187" s="30"/>
      <c r="K187" s="30"/>
      <c r="L187" s="30"/>
      <c r="M187" s="30"/>
      <c r="N187" s="30"/>
      <c r="O187" s="30"/>
      <c r="P187" s="30"/>
      <c r="Q187" s="30"/>
      <c r="R187" s="28"/>
      <c r="S187" s="28"/>
      <c r="T187" s="28"/>
      <c r="U187" s="28"/>
      <c r="V187" s="388"/>
      <c r="W187" s="28"/>
    </row>
    <row r="188" spans="1:23" ht="12.75" x14ac:dyDescent="0.35">
      <c r="A188" s="323">
        <v>17</v>
      </c>
      <c r="B188" s="323"/>
      <c r="C188" s="30"/>
      <c r="D188" s="30"/>
      <c r="E188" s="30"/>
      <c r="F188" s="30"/>
      <c r="G188" s="30"/>
      <c r="H188" s="30"/>
      <c r="I188" s="30"/>
      <c r="J188" s="30"/>
      <c r="K188" s="30"/>
      <c r="L188" s="30"/>
      <c r="M188" s="30"/>
      <c r="N188" s="30"/>
      <c r="O188" s="30"/>
      <c r="P188" s="30"/>
      <c r="Q188" s="30"/>
      <c r="R188" s="28"/>
      <c r="S188" s="28"/>
      <c r="T188" s="28"/>
      <c r="U188" s="28"/>
      <c r="V188" s="388"/>
      <c r="W188" s="28"/>
    </row>
    <row r="189" spans="1:23" ht="12.75" x14ac:dyDescent="0.35">
      <c r="A189" s="323">
        <v>18</v>
      </c>
      <c r="B189" s="323"/>
      <c r="C189" s="30"/>
      <c r="D189" s="30"/>
      <c r="E189" s="30"/>
      <c r="F189" s="30"/>
      <c r="G189" s="30"/>
      <c r="H189" s="30"/>
      <c r="I189" s="30"/>
      <c r="J189" s="30"/>
      <c r="K189" s="30"/>
      <c r="L189" s="30"/>
      <c r="M189" s="30"/>
      <c r="N189" s="30"/>
      <c r="O189" s="30"/>
      <c r="P189" s="30"/>
      <c r="Q189" s="30"/>
      <c r="R189" s="28"/>
      <c r="S189" s="28"/>
      <c r="T189" s="28"/>
      <c r="U189" s="28"/>
      <c r="V189" s="388"/>
      <c r="W189" s="28"/>
    </row>
    <row r="190" spans="1:23" ht="12.75" x14ac:dyDescent="0.35">
      <c r="A190" s="323">
        <v>19</v>
      </c>
      <c r="B190" s="323"/>
      <c r="C190" s="30"/>
      <c r="D190" s="30"/>
      <c r="E190" s="30"/>
      <c r="F190" s="30"/>
      <c r="G190" s="30"/>
      <c r="H190" s="30"/>
      <c r="I190" s="30"/>
      <c r="J190" s="30"/>
      <c r="K190" s="30"/>
      <c r="L190" s="30"/>
      <c r="M190" s="30"/>
      <c r="N190" s="30"/>
      <c r="O190" s="30"/>
      <c r="P190" s="30"/>
      <c r="Q190" s="30"/>
      <c r="R190" s="28"/>
      <c r="S190" s="28"/>
      <c r="T190" s="28"/>
      <c r="U190" s="28"/>
      <c r="V190" s="388"/>
      <c r="W190" s="28"/>
    </row>
    <row r="191" spans="1:23" ht="12.75" x14ac:dyDescent="0.35">
      <c r="A191" s="323">
        <v>20</v>
      </c>
      <c r="B191" s="323"/>
      <c r="C191" s="30"/>
      <c r="D191" s="30"/>
      <c r="E191" s="30"/>
      <c r="F191" s="30"/>
      <c r="G191" s="30"/>
      <c r="H191" s="30"/>
      <c r="I191" s="30"/>
      <c r="J191" s="30"/>
      <c r="K191" s="30"/>
      <c r="L191" s="30"/>
      <c r="M191" s="30"/>
      <c r="N191" s="30"/>
      <c r="O191" s="30"/>
      <c r="P191" s="30"/>
      <c r="Q191" s="30"/>
      <c r="R191" s="28"/>
      <c r="S191" s="28"/>
      <c r="T191" s="28"/>
      <c r="U191" s="28"/>
      <c r="V191" s="388"/>
      <c r="W191" s="28"/>
    </row>
    <row r="192" spans="1:23" ht="12.75" x14ac:dyDescent="0.35">
      <c r="A192" s="325" t="s">
        <v>136</v>
      </c>
      <c r="B192" s="326"/>
      <c r="C192" s="327"/>
      <c r="D192" s="327"/>
      <c r="E192" s="327"/>
      <c r="F192" s="327"/>
      <c r="G192" s="327"/>
      <c r="H192" s="327"/>
      <c r="I192" s="327"/>
      <c r="J192" s="327"/>
      <c r="K192" s="327"/>
      <c r="L192" s="327"/>
      <c r="M192" s="327"/>
      <c r="N192" s="327"/>
      <c r="O192" s="327"/>
      <c r="P192" s="327"/>
      <c r="Q192" s="327"/>
      <c r="R192" s="118"/>
      <c r="S192" s="118"/>
      <c r="T192" s="118"/>
      <c r="U192" s="118"/>
      <c r="V192" s="389"/>
      <c r="W192" s="118"/>
    </row>
    <row r="193" spans="1:23" ht="12.75" x14ac:dyDescent="0.35">
      <c r="A193" s="320" t="s">
        <v>11</v>
      </c>
      <c r="B193" s="320"/>
      <c r="C193" s="78"/>
      <c r="D193" s="78"/>
      <c r="E193" s="78"/>
      <c r="F193" s="78"/>
      <c r="G193" s="78"/>
      <c r="H193" s="78"/>
      <c r="I193" s="78"/>
      <c r="J193" s="78"/>
      <c r="K193" s="78"/>
      <c r="L193" s="78"/>
      <c r="M193" s="78"/>
      <c r="N193" s="78"/>
      <c r="O193" s="78"/>
      <c r="P193" s="78"/>
      <c r="Q193" s="78"/>
      <c r="R193" s="137"/>
      <c r="S193" s="137"/>
      <c r="T193" s="137"/>
      <c r="U193" s="137"/>
      <c r="V193" s="1004"/>
      <c r="W193" s="1004"/>
    </row>
    <row r="194" spans="1:23" ht="12.75" x14ac:dyDescent="0.35">
      <c r="A194" s="72"/>
      <c r="B194" s="72"/>
      <c r="C194" s="72"/>
      <c r="D194" s="72"/>
      <c r="E194" s="72"/>
      <c r="F194" s="72"/>
      <c r="G194" s="72"/>
      <c r="H194" s="72"/>
      <c r="I194" s="72"/>
      <c r="J194" s="72"/>
      <c r="K194" s="72"/>
      <c r="L194" s="72"/>
      <c r="M194" s="72"/>
      <c r="N194" s="72"/>
      <c r="O194" s="72"/>
      <c r="P194" s="72"/>
      <c r="Q194" s="72"/>
      <c r="R194" s="72"/>
      <c r="S194" s="72"/>
      <c r="T194" s="72"/>
      <c r="U194" s="72"/>
      <c r="V194" s="72"/>
      <c r="W194" s="72"/>
    </row>
    <row r="195" spans="1:23" ht="12.75" x14ac:dyDescent="0.35">
      <c r="A195" s="985" t="s">
        <v>262</v>
      </c>
      <c r="B195" s="986"/>
      <c r="C195" s="986"/>
      <c r="D195" s="986"/>
      <c r="E195" s="986"/>
      <c r="F195" s="986"/>
      <c r="G195" s="986"/>
      <c r="H195" s="986"/>
      <c r="I195" s="986"/>
      <c r="J195" s="986"/>
      <c r="K195" s="986"/>
      <c r="L195" s="986"/>
      <c r="M195" s="986"/>
      <c r="N195" s="986"/>
      <c r="O195" s="986"/>
      <c r="P195" s="986"/>
      <c r="Q195" s="986"/>
      <c r="R195" s="986"/>
      <c r="S195" s="986"/>
      <c r="T195" s="986"/>
      <c r="U195" s="986"/>
      <c r="V195" s="986"/>
      <c r="W195" s="1019"/>
    </row>
    <row r="196" spans="1:23" ht="12.75" x14ac:dyDescent="0.35">
      <c r="A196" s="985" t="s">
        <v>211</v>
      </c>
      <c r="B196" s="986"/>
      <c r="C196" s="986"/>
      <c r="D196" s="986"/>
      <c r="E196" s="986"/>
      <c r="F196" s="986"/>
      <c r="G196" s="986"/>
      <c r="H196" s="986"/>
      <c r="I196" s="986"/>
      <c r="J196" s="986"/>
      <c r="K196" s="986"/>
      <c r="L196" s="986"/>
      <c r="M196" s="986"/>
      <c r="N196" s="986"/>
      <c r="O196" s="986"/>
      <c r="P196" s="986"/>
      <c r="Q196" s="986"/>
      <c r="R196" s="986"/>
      <c r="S196" s="986"/>
      <c r="T196" s="986"/>
      <c r="U196" s="986"/>
      <c r="V196" s="986"/>
      <c r="W196" s="1019"/>
    </row>
    <row r="197" spans="1:23" ht="12.75" x14ac:dyDescent="0.35">
      <c r="A197" s="989" t="s">
        <v>6</v>
      </c>
      <c r="B197" s="989"/>
      <c r="C197" s="989" t="s">
        <v>1268</v>
      </c>
      <c r="D197" s="989"/>
      <c r="E197" s="989"/>
      <c r="F197" s="989"/>
      <c r="G197" s="989"/>
      <c r="H197" s="989"/>
      <c r="I197" s="989"/>
      <c r="J197" s="989"/>
      <c r="K197" s="989"/>
      <c r="L197" s="989"/>
      <c r="M197" s="989"/>
      <c r="N197" s="989"/>
      <c r="O197" s="989"/>
      <c r="P197" s="989"/>
      <c r="Q197" s="989"/>
      <c r="R197" s="1034" t="s">
        <v>217</v>
      </c>
      <c r="S197" s="1035"/>
      <c r="T197" s="1034" t="s">
        <v>210</v>
      </c>
      <c r="U197" s="1035"/>
      <c r="V197" s="1009" t="s">
        <v>212</v>
      </c>
      <c r="W197" s="997" t="s">
        <v>228</v>
      </c>
    </row>
    <row r="198" spans="1:23" ht="12.75" x14ac:dyDescent="0.35">
      <c r="A198" s="320" t="s">
        <v>131</v>
      </c>
      <c r="B198" s="320"/>
      <c r="C198" s="320"/>
      <c r="D198" s="320"/>
      <c r="E198" s="320"/>
      <c r="F198" s="320"/>
      <c r="G198" s="320"/>
      <c r="H198" s="320"/>
      <c r="I198" s="320"/>
      <c r="J198" s="320"/>
      <c r="K198" s="320"/>
      <c r="L198" s="320"/>
      <c r="M198" s="320"/>
      <c r="N198" s="320"/>
      <c r="O198" s="320"/>
      <c r="P198" s="320"/>
      <c r="Q198" s="320"/>
      <c r="R198" s="1036"/>
      <c r="S198" s="1037"/>
      <c r="T198" s="1036"/>
      <c r="U198" s="1037"/>
      <c r="V198" s="1040"/>
      <c r="W198" s="1044"/>
    </row>
    <row r="199" spans="1:23" ht="12.75" x14ac:dyDescent="0.35">
      <c r="A199" s="320"/>
      <c r="B199" s="1009" t="s">
        <v>231</v>
      </c>
      <c r="C199" s="1009" t="s">
        <v>213</v>
      </c>
      <c r="D199" s="1009" t="s">
        <v>132</v>
      </c>
      <c r="E199" s="1009" t="s">
        <v>214</v>
      </c>
      <c r="F199" s="1009" t="s">
        <v>208</v>
      </c>
      <c r="G199" s="1009" t="s">
        <v>133</v>
      </c>
      <c r="H199" s="1009" t="s">
        <v>215</v>
      </c>
      <c r="I199" s="985" t="s">
        <v>218</v>
      </c>
      <c r="J199" s="1019"/>
      <c r="K199" s="985" t="s">
        <v>134</v>
      </c>
      <c r="L199" s="1019"/>
      <c r="M199" s="1042" t="s">
        <v>221</v>
      </c>
      <c r="N199" s="1043"/>
      <c r="O199" s="1008" t="s">
        <v>230</v>
      </c>
      <c r="P199" s="1008"/>
      <c r="Q199" s="1008"/>
      <c r="R199" s="1038"/>
      <c r="S199" s="1039"/>
      <c r="T199" s="1038"/>
      <c r="U199" s="1039"/>
      <c r="V199" s="1041"/>
      <c r="W199" s="1045"/>
    </row>
    <row r="200" spans="1:23" ht="38.25" x14ac:dyDescent="0.35">
      <c r="A200" s="321" t="s">
        <v>209</v>
      </c>
      <c r="B200" s="1041"/>
      <c r="C200" s="1041"/>
      <c r="D200" s="1041"/>
      <c r="E200" s="1041"/>
      <c r="F200" s="1041"/>
      <c r="G200" s="1041"/>
      <c r="H200" s="1041"/>
      <c r="I200" s="321" t="s">
        <v>219</v>
      </c>
      <c r="J200" s="321" t="s">
        <v>220</v>
      </c>
      <c r="K200" s="321" t="s">
        <v>222</v>
      </c>
      <c r="L200" s="321" t="s">
        <v>223</v>
      </c>
      <c r="M200" s="379" t="s">
        <v>224</v>
      </c>
      <c r="N200" s="380" t="s">
        <v>37</v>
      </c>
      <c r="O200" s="381" t="s">
        <v>225</v>
      </c>
      <c r="P200" s="382" t="s">
        <v>226</v>
      </c>
      <c r="Q200" s="381" t="s">
        <v>227</v>
      </c>
      <c r="R200" s="383">
        <v>2021</v>
      </c>
      <c r="S200" s="383" t="s">
        <v>196</v>
      </c>
      <c r="T200" s="321" t="s">
        <v>139</v>
      </c>
      <c r="U200" s="320" t="s">
        <v>37</v>
      </c>
      <c r="V200" s="384" t="s">
        <v>197</v>
      </c>
      <c r="W200" s="195" t="s">
        <v>229</v>
      </c>
    </row>
    <row r="201" spans="1:23" ht="12.75" x14ac:dyDescent="0.35">
      <c r="A201" s="385">
        <v>1</v>
      </c>
      <c r="B201" s="385"/>
      <c r="C201" s="386"/>
      <c r="D201" s="386"/>
      <c r="E201" s="386"/>
      <c r="F201" s="386"/>
      <c r="G201" s="386"/>
      <c r="H201" s="386"/>
      <c r="I201" s="386"/>
      <c r="J201" s="386"/>
      <c r="K201" s="386"/>
      <c r="L201" s="386"/>
      <c r="M201" s="386"/>
      <c r="N201" s="386"/>
      <c r="O201" s="386"/>
      <c r="P201" s="386"/>
      <c r="Q201" s="386"/>
      <c r="R201" s="113"/>
      <c r="S201" s="113"/>
      <c r="T201" s="113"/>
      <c r="U201" s="113"/>
      <c r="V201" s="387"/>
      <c r="W201" s="28"/>
    </row>
    <row r="202" spans="1:23" ht="12.75" x14ac:dyDescent="0.35">
      <c r="A202" s="323">
        <v>2</v>
      </c>
      <c r="B202" s="323"/>
      <c r="C202" s="30"/>
      <c r="D202" s="30"/>
      <c r="E202" s="30"/>
      <c r="F202" s="30"/>
      <c r="G202" s="30"/>
      <c r="H202" s="30"/>
      <c r="I202" s="30"/>
      <c r="J202" s="30"/>
      <c r="K202" s="30"/>
      <c r="L202" s="30"/>
      <c r="M202" s="30"/>
      <c r="N202" s="30"/>
      <c r="O202" s="30"/>
      <c r="P202" s="30"/>
      <c r="Q202" s="30"/>
      <c r="R202" s="28"/>
      <c r="S202" s="28"/>
      <c r="T202" s="28"/>
      <c r="U202" s="28"/>
      <c r="V202" s="388"/>
      <c r="W202" s="28"/>
    </row>
    <row r="203" spans="1:23" ht="12.75" x14ac:dyDescent="0.35">
      <c r="A203" s="323">
        <v>3</v>
      </c>
      <c r="B203" s="323"/>
      <c r="C203" s="30"/>
      <c r="D203" s="30"/>
      <c r="E203" s="30"/>
      <c r="F203" s="30"/>
      <c r="G203" s="30"/>
      <c r="H203" s="30"/>
      <c r="I203" s="30"/>
      <c r="J203" s="30"/>
      <c r="K203" s="30"/>
      <c r="L203" s="30"/>
      <c r="M203" s="30"/>
      <c r="N203" s="30"/>
      <c r="O203" s="30"/>
      <c r="P203" s="30"/>
      <c r="Q203" s="30"/>
      <c r="R203" s="28"/>
      <c r="S203" s="28"/>
      <c r="T203" s="28"/>
      <c r="U203" s="28"/>
      <c r="V203" s="388"/>
      <c r="W203" s="28"/>
    </row>
    <row r="204" spans="1:23" ht="12.75" x14ac:dyDescent="0.35">
      <c r="A204" s="323">
        <v>4</v>
      </c>
      <c r="B204" s="323"/>
      <c r="C204" s="30"/>
      <c r="D204" s="30"/>
      <c r="E204" s="30"/>
      <c r="F204" s="30"/>
      <c r="G204" s="30"/>
      <c r="H204" s="30"/>
      <c r="I204" s="30"/>
      <c r="J204" s="30"/>
      <c r="K204" s="30"/>
      <c r="L204" s="30"/>
      <c r="M204" s="30"/>
      <c r="N204" s="30"/>
      <c r="O204" s="30"/>
      <c r="P204" s="30"/>
      <c r="Q204" s="30"/>
      <c r="R204" s="28"/>
      <c r="S204" s="28"/>
      <c r="T204" s="28"/>
      <c r="U204" s="28"/>
      <c r="V204" s="388"/>
      <c r="W204" s="28"/>
    </row>
    <row r="205" spans="1:23" ht="12.75" x14ac:dyDescent="0.35">
      <c r="A205" s="323">
        <v>5</v>
      </c>
      <c r="B205" s="323"/>
      <c r="C205" s="30"/>
      <c r="D205" s="30"/>
      <c r="E205" s="30"/>
      <c r="F205" s="30"/>
      <c r="G205" s="30"/>
      <c r="H205" s="30"/>
      <c r="I205" s="30"/>
      <c r="J205" s="30"/>
      <c r="K205" s="30"/>
      <c r="L205" s="30"/>
      <c r="M205" s="30"/>
      <c r="N205" s="30"/>
      <c r="O205" s="30"/>
      <c r="P205" s="30"/>
      <c r="Q205" s="30"/>
      <c r="R205" s="28"/>
      <c r="S205" s="28"/>
      <c r="T205" s="28"/>
      <c r="U205" s="28"/>
      <c r="V205" s="388"/>
      <c r="W205" s="28"/>
    </row>
    <row r="206" spans="1:23" ht="12.75" x14ac:dyDescent="0.35">
      <c r="A206" s="323">
        <v>6</v>
      </c>
      <c r="B206" s="323"/>
      <c r="C206" s="30"/>
      <c r="D206" s="30"/>
      <c r="E206" s="30"/>
      <c r="F206" s="30"/>
      <c r="G206" s="30"/>
      <c r="H206" s="30"/>
      <c r="I206" s="30"/>
      <c r="J206" s="30"/>
      <c r="K206" s="30"/>
      <c r="L206" s="30"/>
      <c r="M206" s="30"/>
      <c r="N206" s="30"/>
      <c r="O206" s="30"/>
      <c r="P206" s="30"/>
      <c r="Q206" s="30"/>
      <c r="R206" s="28"/>
      <c r="S206" s="28"/>
      <c r="T206" s="28"/>
      <c r="U206" s="28"/>
      <c r="V206" s="388"/>
      <c r="W206" s="28"/>
    </row>
    <row r="207" spans="1:23" ht="12.75" x14ac:dyDescent="0.35">
      <c r="A207" s="323">
        <v>7</v>
      </c>
      <c r="B207" s="323"/>
      <c r="C207" s="30"/>
      <c r="D207" s="30"/>
      <c r="E207" s="30"/>
      <c r="F207" s="30"/>
      <c r="G207" s="30"/>
      <c r="H207" s="30"/>
      <c r="I207" s="30"/>
      <c r="J207" s="30"/>
      <c r="K207" s="30"/>
      <c r="L207" s="30"/>
      <c r="M207" s="30"/>
      <c r="N207" s="30"/>
      <c r="O207" s="30"/>
      <c r="P207" s="30"/>
      <c r="Q207" s="30"/>
      <c r="R207" s="28"/>
      <c r="S207" s="28"/>
      <c r="T207" s="28"/>
      <c r="U207" s="28"/>
      <c r="V207" s="388"/>
      <c r="W207" s="28"/>
    </row>
    <row r="208" spans="1:23" ht="12.75" x14ac:dyDescent="0.35">
      <c r="A208" s="323">
        <v>8</v>
      </c>
      <c r="B208" s="323"/>
      <c r="C208" s="30"/>
      <c r="D208" s="30"/>
      <c r="E208" s="30"/>
      <c r="F208" s="30"/>
      <c r="G208" s="30"/>
      <c r="H208" s="30"/>
      <c r="I208" s="30"/>
      <c r="J208" s="30"/>
      <c r="K208" s="30"/>
      <c r="L208" s="30"/>
      <c r="M208" s="30"/>
      <c r="N208" s="30"/>
      <c r="O208" s="30"/>
      <c r="P208" s="30"/>
      <c r="Q208" s="30"/>
      <c r="R208" s="28"/>
      <c r="S208" s="28"/>
      <c r="T208" s="28"/>
      <c r="U208" s="28"/>
      <c r="V208" s="388"/>
      <c r="W208" s="28"/>
    </row>
    <row r="209" spans="1:23" ht="12.75" x14ac:dyDescent="0.35">
      <c r="A209" s="323">
        <v>9</v>
      </c>
      <c r="B209" s="323"/>
      <c r="C209" s="30"/>
      <c r="D209" s="30"/>
      <c r="E209" s="30"/>
      <c r="F209" s="30"/>
      <c r="G209" s="30"/>
      <c r="H209" s="30"/>
      <c r="I209" s="30"/>
      <c r="J209" s="30"/>
      <c r="K209" s="30"/>
      <c r="L209" s="30"/>
      <c r="M209" s="30"/>
      <c r="N209" s="30"/>
      <c r="O209" s="30"/>
      <c r="P209" s="30"/>
      <c r="Q209" s="30"/>
      <c r="R209" s="28"/>
      <c r="S209" s="28"/>
      <c r="T209" s="28"/>
      <c r="U209" s="28"/>
      <c r="V209" s="388"/>
      <c r="W209" s="28"/>
    </row>
    <row r="210" spans="1:23" ht="12.75" x14ac:dyDescent="0.35">
      <c r="A210" s="323">
        <v>10</v>
      </c>
      <c r="B210" s="323"/>
      <c r="C210" s="30"/>
      <c r="D210" s="30"/>
      <c r="E210" s="30"/>
      <c r="F210" s="30"/>
      <c r="G210" s="30"/>
      <c r="H210" s="30"/>
      <c r="I210" s="30"/>
      <c r="J210" s="30"/>
      <c r="K210" s="30"/>
      <c r="L210" s="30"/>
      <c r="M210" s="30"/>
      <c r="N210" s="30"/>
      <c r="O210" s="30"/>
      <c r="P210" s="30"/>
      <c r="Q210" s="30"/>
      <c r="R210" s="28"/>
      <c r="S210" s="28"/>
      <c r="T210" s="28"/>
      <c r="U210" s="28"/>
      <c r="V210" s="388"/>
      <c r="W210" s="28"/>
    </row>
    <row r="211" spans="1:23" ht="12.75" x14ac:dyDescent="0.35">
      <c r="A211" s="323">
        <v>11</v>
      </c>
      <c r="B211" s="323"/>
      <c r="C211" s="30"/>
      <c r="D211" s="30"/>
      <c r="E211" s="30"/>
      <c r="F211" s="30"/>
      <c r="G211" s="30"/>
      <c r="H211" s="30"/>
      <c r="I211" s="30"/>
      <c r="J211" s="30"/>
      <c r="K211" s="30"/>
      <c r="L211" s="30"/>
      <c r="M211" s="30"/>
      <c r="N211" s="30"/>
      <c r="O211" s="30"/>
      <c r="P211" s="30"/>
      <c r="Q211" s="30"/>
      <c r="R211" s="28"/>
      <c r="S211" s="28"/>
      <c r="T211" s="28"/>
      <c r="U211" s="28"/>
      <c r="V211" s="388"/>
      <c r="W211" s="28"/>
    </row>
    <row r="212" spans="1:23" ht="12.75" x14ac:dyDescent="0.35">
      <c r="A212" s="323">
        <v>12</v>
      </c>
      <c r="B212" s="323"/>
      <c r="C212" s="30"/>
      <c r="D212" s="30"/>
      <c r="E212" s="30"/>
      <c r="F212" s="30"/>
      <c r="G212" s="30"/>
      <c r="H212" s="30"/>
      <c r="I212" s="30"/>
      <c r="J212" s="30"/>
      <c r="K212" s="30"/>
      <c r="L212" s="30"/>
      <c r="M212" s="30"/>
      <c r="N212" s="30"/>
      <c r="O212" s="30"/>
      <c r="P212" s="30"/>
      <c r="Q212" s="30"/>
      <c r="R212" s="28"/>
      <c r="S212" s="28"/>
      <c r="T212" s="28"/>
      <c r="U212" s="28"/>
      <c r="V212" s="388"/>
      <c r="W212" s="28"/>
    </row>
    <row r="213" spans="1:23" ht="12.75" x14ac:dyDescent="0.35">
      <c r="A213" s="323">
        <v>13</v>
      </c>
      <c r="B213" s="323"/>
      <c r="C213" s="30"/>
      <c r="D213" s="30"/>
      <c r="E213" s="30"/>
      <c r="F213" s="30"/>
      <c r="G213" s="30"/>
      <c r="H213" s="30"/>
      <c r="I213" s="30"/>
      <c r="J213" s="30"/>
      <c r="K213" s="30"/>
      <c r="L213" s="30"/>
      <c r="M213" s="30"/>
      <c r="N213" s="30"/>
      <c r="O213" s="30"/>
      <c r="P213" s="30"/>
      <c r="Q213" s="30"/>
      <c r="R213" s="28"/>
      <c r="S213" s="28"/>
      <c r="T213" s="28"/>
      <c r="U213" s="28"/>
      <c r="V213" s="388"/>
      <c r="W213" s="28"/>
    </row>
    <row r="214" spans="1:23" ht="12.75" x14ac:dyDescent="0.35">
      <c r="A214" s="323">
        <v>14</v>
      </c>
      <c r="B214" s="323"/>
      <c r="C214" s="30"/>
      <c r="D214" s="30"/>
      <c r="E214" s="30"/>
      <c r="F214" s="30"/>
      <c r="G214" s="30"/>
      <c r="H214" s="30"/>
      <c r="I214" s="30"/>
      <c r="J214" s="30"/>
      <c r="K214" s="30"/>
      <c r="L214" s="30"/>
      <c r="M214" s="30"/>
      <c r="N214" s="30"/>
      <c r="O214" s="30"/>
      <c r="P214" s="30"/>
      <c r="Q214" s="30"/>
      <c r="R214" s="28"/>
      <c r="S214" s="28"/>
      <c r="T214" s="28"/>
      <c r="U214" s="28"/>
      <c r="V214" s="388"/>
      <c r="W214" s="28"/>
    </row>
    <row r="215" spans="1:23" ht="12.75" x14ac:dyDescent="0.35">
      <c r="A215" s="323">
        <v>15</v>
      </c>
      <c r="B215" s="323"/>
      <c r="C215" s="30"/>
      <c r="D215" s="30"/>
      <c r="E215" s="30"/>
      <c r="F215" s="30"/>
      <c r="G215" s="30"/>
      <c r="H215" s="30"/>
      <c r="I215" s="30"/>
      <c r="J215" s="30"/>
      <c r="K215" s="30"/>
      <c r="L215" s="30"/>
      <c r="M215" s="30"/>
      <c r="N215" s="30"/>
      <c r="O215" s="30"/>
      <c r="P215" s="30"/>
      <c r="Q215" s="30"/>
      <c r="R215" s="28"/>
      <c r="S215" s="28"/>
      <c r="T215" s="28"/>
      <c r="U215" s="28"/>
      <c r="V215" s="388"/>
      <c r="W215" s="28"/>
    </row>
    <row r="216" spans="1:23" ht="12.75" x14ac:dyDescent="0.35">
      <c r="A216" s="323">
        <v>16</v>
      </c>
      <c r="B216" s="323"/>
      <c r="C216" s="30"/>
      <c r="D216" s="30"/>
      <c r="E216" s="30"/>
      <c r="F216" s="30"/>
      <c r="G216" s="30"/>
      <c r="H216" s="30"/>
      <c r="I216" s="30"/>
      <c r="J216" s="30"/>
      <c r="K216" s="30"/>
      <c r="L216" s="30"/>
      <c r="M216" s="30"/>
      <c r="N216" s="30"/>
      <c r="O216" s="30"/>
      <c r="P216" s="30"/>
      <c r="Q216" s="30"/>
      <c r="R216" s="28"/>
      <c r="S216" s="28"/>
      <c r="T216" s="28"/>
      <c r="U216" s="28"/>
      <c r="V216" s="388"/>
      <c r="W216" s="28"/>
    </row>
    <row r="217" spans="1:23" ht="12.75" x14ac:dyDescent="0.35">
      <c r="A217" s="323">
        <v>17</v>
      </c>
      <c r="B217" s="323"/>
      <c r="C217" s="30"/>
      <c r="D217" s="30"/>
      <c r="E217" s="30"/>
      <c r="F217" s="30"/>
      <c r="G217" s="30"/>
      <c r="H217" s="30"/>
      <c r="I217" s="30"/>
      <c r="J217" s="30"/>
      <c r="K217" s="30"/>
      <c r="L217" s="30"/>
      <c r="M217" s="30"/>
      <c r="N217" s="30"/>
      <c r="O217" s="30"/>
      <c r="P217" s="30"/>
      <c r="Q217" s="30"/>
      <c r="R217" s="28"/>
      <c r="S217" s="28"/>
      <c r="T217" s="28"/>
      <c r="U217" s="28"/>
      <c r="V217" s="388"/>
      <c r="W217" s="28"/>
    </row>
    <row r="218" spans="1:23" ht="12.75" x14ac:dyDescent="0.35">
      <c r="A218" s="323">
        <v>18</v>
      </c>
      <c r="B218" s="323"/>
      <c r="C218" s="30"/>
      <c r="D218" s="30"/>
      <c r="E218" s="30"/>
      <c r="F218" s="30"/>
      <c r="G218" s="30"/>
      <c r="H218" s="30"/>
      <c r="I218" s="30"/>
      <c r="J218" s="30"/>
      <c r="K218" s="30"/>
      <c r="L218" s="30"/>
      <c r="M218" s="30"/>
      <c r="N218" s="30"/>
      <c r="O218" s="30"/>
      <c r="P218" s="30"/>
      <c r="Q218" s="30"/>
      <c r="R218" s="28"/>
      <c r="S218" s="28"/>
      <c r="T218" s="28"/>
      <c r="U218" s="28"/>
      <c r="V218" s="388"/>
      <c r="W218" s="28"/>
    </row>
    <row r="219" spans="1:23" ht="12.75" x14ac:dyDescent="0.35">
      <c r="A219" s="323">
        <v>19</v>
      </c>
      <c r="B219" s="323"/>
      <c r="C219" s="30"/>
      <c r="D219" s="30"/>
      <c r="E219" s="30"/>
      <c r="F219" s="30"/>
      <c r="G219" s="30"/>
      <c r="H219" s="30"/>
      <c r="I219" s="30"/>
      <c r="J219" s="30"/>
      <c r="K219" s="30"/>
      <c r="L219" s="30"/>
      <c r="M219" s="30"/>
      <c r="N219" s="30"/>
      <c r="O219" s="30"/>
      <c r="P219" s="30"/>
      <c r="Q219" s="30"/>
      <c r="R219" s="28"/>
      <c r="S219" s="28"/>
      <c r="T219" s="28"/>
      <c r="U219" s="28"/>
      <c r="V219" s="388"/>
      <c r="W219" s="28"/>
    </row>
    <row r="220" spans="1:23" ht="12.75" x14ac:dyDescent="0.35">
      <c r="A220" s="323">
        <v>20</v>
      </c>
      <c r="B220" s="323"/>
      <c r="C220" s="30"/>
      <c r="D220" s="30"/>
      <c r="E220" s="30"/>
      <c r="F220" s="30"/>
      <c r="G220" s="30"/>
      <c r="H220" s="30"/>
      <c r="I220" s="30"/>
      <c r="J220" s="30"/>
      <c r="K220" s="30"/>
      <c r="L220" s="30"/>
      <c r="M220" s="30"/>
      <c r="N220" s="30"/>
      <c r="O220" s="30"/>
      <c r="P220" s="30"/>
      <c r="Q220" s="30"/>
      <c r="R220" s="28"/>
      <c r="S220" s="28"/>
      <c r="T220" s="28"/>
      <c r="U220" s="28"/>
      <c r="V220" s="388"/>
      <c r="W220" s="28"/>
    </row>
    <row r="221" spans="1:23" ht="12.75" x14ac:dyDescent="0.35">
      <c r="A221" s="325" t="s">
        <v>136</v>
      </c>
      <c r="B221" s="326"/>
      <c r="C221" s="327"/>
      <c r="D221" s="327"/>
      <c r="E221" s="327"/>
      <c r="F221" s="327"/>
      <c r="G221" s="327"/>
      <c r="H221" s="327"/>
      <c r="I221" s="327"/>
      <c r="J221" s="327"/>
      <c r="K221" s="327"/>
      <c r="L221" s="327"/>
      <c r="M221" s="327"/>
      <c r="N221" s="327"/>
      <c r="O221" s="327"/>
      <c r="P221" s="327"/>
      <c r="Q221" s="327"/>
      <c r="R221" s="118"/>
      <c r="S221" s="118"/>
      <c r="T221" s="118"/>
      <c r="U221" s="118"/>
      <c r="V221" s="389"/>
      <c r="W221" s="118"/>
    </row>
    <row r="222" spans="1:23" ht="12.75" x14ac:dyDescent="0.35">
      <c r="A222" s="320" t="s">
        <v>11</v>
      </c>
      <c r="B222" s="320"/>
      <c r="C222" s="78"/>
      <c r="D222" s="78"/>
      <c r="E222" s="78"/>
      <c r="F222" s="78"/>
      <c r="G222" s="78"/>
      <c r="H222" s="78"/>
      <c r="I222" s="78"/>
      <c r="J222" s="78"/>
      <c r="K222" s="78"/>
      <c r="L222" s="78"/>
      <c r="M222" s="78"/>
      <c r="N222" s="78"/>
      <c r="O222" s="78"/>
      <c r="P222" s="78"/>
      <c r="Q222" s="78"/>
      <c r="R222" s="137"/>
      <c r="S222" s="137"/>
      <c r="T222" s="137"/>
      <c r="U222" s="137"/>
      <c r="V222" s="1004"/>
      <c r="W222" s="1004"/>
    </row>
    <row r="223" spans="1:23" ht="12.75" x14ac:dyDescent="0.35">
      <c r="A223" s="72"/>
      <c r="B223" s="72"/>
      <c r="C223" s="72"/>
      <c r="D223" s="72"/>
      <c r="E223" s="72"/>
      <c r="F223" s="72"/>
      <c r="G223" s="72"/>
      <c r="H223" s="72"/>
      <c r="I223" s="72"/>
      <c r="J223" s="72"/>
      <c r="K223" s="72"/>
      <c r="L223" s="72"/>
      <c r="M223" s="72"/>
      <c r="N223" s="72"/>
      <c r="O223" s="72"/>
      <c r="P223" s="72"/>
      <c r="Q223" s="72"/>
      <c r="R223" s="72"/>
      <c r="S223" s="72"/>
      <c r="T223" s="72"/>
      <c r="U223" s="72"/>
      <c r="V223" s="72"/>
      <c r="W223" s="72"/>
    </row>
    <row r="224" spans="1:23" ht="12.75" x14ac:dyDescent="0.35">
      <c r="A224" s="985" t="s">
        <v>262</v>
      </c>
      <c r="B224" s="986"/>
      <c r="C224" s="986"/>
      <c r="D224" s="986"/>
      <c r="E224" s="986"/>
      <c r="F224" s="986"/>
      <c r="G224" s="986"/>
      <c r="H224" s="986"/>
      <c r="I224" s="986"/>
      <c r="J224" s="986"/>
      <c r="K224" s="986"/>
      <c r="L224" s="986"/>
      <c r="M224" s="986"/>
      <c r="N224" s="986"/>
      <c r="O224" s="986"/>
      <c r="P224" s="986"/>
      <c r="Q224" s="986"/>
      <c r="R224" s="986"/>
      <c r="S224" s="986"/>
      <c r="T224" s="986"/>
      <c r="U224" s="986"/>
      <c r="V224" s="986"/>
      <c r="W224" s="1019"/>
    </row>
    <row r="225" spans="1:23" ht="12.75" x14ac:dyDescent="0.35">
      <c r="A225" s="985" t="s">
        <v>211</v>
      </c>
      <c r="B225" s="986"/>
      <c r="C225" s="986"/>
      <c r="D225" s="986"/>
      <c r="E225" s="986"/>
      <c r="F225" s="986"/>
      <c r="G225" s="986"/>
      <c r="H225" s="986"/>
      <c r="I225" s="986"/>
      <c r="J225" s="986"/>
      <c r="K225" s="986"/>
      <c r="L225" s="986"/>
      <c r="M225" s="986"/>
      <c r="N225" s="986"/>
      <c r="O225" s="986"/>
      <c r="P225" s="986"/>
      <c r="Q225" s="986"/>
      <c r="R225" s="986"/>
      <c r="S225" s="986"/>
      <c r="T225" s="986"/>
      <c r="U225" s="986"/>
      <c r="V225" s="986"/>
      <c r="W225" s="1019"/>
    </row>
    <row r="226" spans="1:23" ht="12.75" x14ac:dyDescent="0.35">
      <c r="A226" s="989" t="s">
        <v>6</v>
      </c>
      <c r="B226" s="989"/>
      <c r="C226" s="989" t="s">
        <v>1349</v>
      </c>
      <c r="D226" s="989"/>
      <c r="E226" s="989"/>
      <c r="F226" s="989"/>
      <c r="G226" s="989"/>
      <c r="H226" s="989"/>
      <c r="I226" s="989"/>
      <c r="J226" s="989"/>
      <c r="K226" s="989"/>
      <c r="L226" s="989"/>
      <c r="M226" s="989"/>
      <c r="N226" s="989"/>
      <c r="O226" s="989"/>
      <c r="P226" s="989"/>
      <c r="Q226" s="989"/>
      <c r="R226" s="1034" t="s">
        <v>217</v>
      </c>
      <c r="S226" s="1035"/>
      <c r="T226" s="1034" t="s">
        <v>210</v>
      </c>
      <c r="U226" s="1035"/>
      <c r="V226" s="1009" t="s">
        <v>212</v>
      </c>
      <c r="W226" s="997" t="s">
        <v>228</v>
      </c>
    </row>
    <row r="227" spans="1:23" ht="12.75" x14ac:dyDescent="0.35">
      <c r="A227" s="320" t="s">
        <v>131</v>
      </c>
      <c r="B227" s="320"/>
      <c r="C227" s="320"/>
      <c r="D227" s="320"/>
      <c r="E227" s="320"/>
      <c r="F227" s="320"/>
      <c r="G227" s="320"/>
      <c r="H227" s="320"/>
      <c r="I227" s="320"/>
      <c r="J227" s="320"/>
      <c r="K227" s="320"/>
      <c r="L227" s="320"/>
      <c r="M227" s="320"/>
      <c r="N227" s="320"/>
      <c r="O227" s="320"/>
      <c r="P227" s="320"/>
      <c r="Q227" s="320"/>
      <c r="R227" s="1036"/>
      <c r="S227" s="1037"/>
      <c r="T227" s="1036"/>
      <c r="U227" s="1037"/>
      <c r="V227" s="1040"/>
      <c r="W227" s="1044"/>
    </row>
    <row r="228" spans="1:23" ht="12.75" x14ac:dyDescent="0.35">
      <c r="A228" s="320"/>
      <c r="B228" s="1009" t="s">
        <v>231</v>
      </c>
      <c r="C228" s="1009" t="s">
        <v>213</v>
      </c>
      <c r="D228" s="1009" t="s">
        <v>132</v>
      </c>
      <c r="E228" s="1009" t="s">
        <v>214</v>
      </c>
      <c r="F228" s="1009" t="s">
        <v>208</v>
      </c>
      <c r="G228" s="1009" t="s">
        <v>133</v>
      </c>
      <c r="H228" s="1009" t="s">
        <v>215</v>
      </c>
      <c r="I228" s="985" t="s">
        <v>218</v>
      </c>
      <c r="J228" s="1019"/>
      <c r="K228" s="985" t="s">
        <v>134</v>
      </c>
      <c r="L228" s="1019"/>
      <c r="M228" s="1042" t="s">
        <v>221</v>
      </c>
      <c r="N228" s="1043"/>
      <c r="O228" s="1008" t="s">
        <v>230</v>
      </c>
      <c r="P228" s="1008"/>
      <c r="Q228" s="1008"/>
      <c r="R228" s="1038"/>
      <c r="S228" s="1039"/>
      <c r="T228" s="1038"/>
      <c r="U228" s="1039"/>
      <c r="V228" s="1041"/>
      <c r="W228" s="1045"/>
    </row>
    <row r="229" spans="1:23" ht="38.25" x14ac:dyDescent="0.35">
      <c r="A229" s="321" t="s">
        <v>209</v>
      </c>
      <c r="B229" s="1041"/>
      <c r="C229" s="1041"/>
      <c r="D229" s="1041"/>
      <c r="E229" s="1041"/>
      <c r="F229" s="1041"/>
      <c r="G229" s="1041"/>
      <c r="H229" s="1041"/>
      <c r="I229" s="321" t="s">
        <v>219</v>
      </c>
      <c r="J229" s="321" t="s">
        <v>220</v>
      </c>
      <c r="K229" s="321" t="s">
        <v>222</v>
      </c>
      <c r="L229" s="321" t="s">
        <v>223</v>
      </c>
      <c r="M229" s="379" t="s">
        <v>224</v>
      </c>
      <c r="N229" s="380" t="s">
        <v>37</v>
      </c>
      <c r="O229" s="381" t="s">
        <v>225</v>
      </c>
      <c r="P229" s="382" t="s">
        <v>226</v>
      </c>
      <c r="Q229" s="381" t="s">
        <v>227</v>
      </c>
      <c r="R229" s="383">
        <v>2021</v>
      </c>
      <c r="S229" s="383" t="s">
        <v>196</v>
      </c>
      <c r="T229" s="321" t="s">
        <v>139</v>
      </c>
      <c r="U229" s="320" t="s">
        <v>37</v>
      </c>
      <c r="V229" s="384" t="s">
        <v>197</v>
      </c>
      <c r="W229" s="195" t="s">
        <v>229</v>
      </c>
    </row>
    <row r="230" spans="1:23" ht="12.75" x14ac:dyDescent="0.35">
      <c r="A230" s="385">
        <v>1</v>
      </c>
      <c r="B230" s="385"/>
      <c r="C230" s="386"/>
      <c r="D230" s="386"/>
      <c r="E230" s="386"/>
      <c r="F230" s="386"/>
      <c r="G230" s="386"/>
      <c r="H230" s="386"/>
      <c r="I230" s="386"/>
      <c r="J230" s="386"/>
      <c r="K230" s="386"/>
      <c r="L230" s="386"/>
      <c r="M230" s="386"/>
      <c r="N230" s="386"/>
      <c r="O230" s="386"/>
      <c r="P230" s="386"/>
      <c r="Q230" s="386"/>
      <c r="R230" s="113"/>
      <c r="S230" s="113"/>
      <c r="T230" s="113"/>
      <c r="U230" s="113"/>
      <c r="V230" s="387"/>
      <c r="W230" s="28"/>
    </row>
    <row r="231" spans="1:23" ht="12.75" x14ac:dyDescent="0.35">
      <c r="A231" s="323">
        <v>2</v>
      </c>
      <c r="B231" s="323"/>
      <c r="C231" s="30"/>
      <c r="D231" s="30"/>
      <c r="E231" s="30"/>
      <c r="F231" s="30"/>
      <c r="G231" s="30"/>
      <c r="H231" s="30"/>
      <c r="I231" s="30"/>
      <c r="J231" s="30"/>
      <c r="K231" s="30"/>
      <c r="L231" s="30"/>
      <c r="M231" s="30"/>
      <c r="N231" s="30"/>
      <c r="O231" s="30"/>
      <c r="P231" s="30"/>
      <c r="Q231" s="30"/>
      <c r="R231" s="28"/>
      <c r="S231" s="28"/>
      <c r="T231" s="28"/>
      <c r="U231" s="28"/>
      <c r="V231" s="388"/>
      <c r="W231" s="28"/>
    </row>
    <row r="232" spans="1:23" ht="12.75" x14ac:dyDescent="0.35">
      <c r="A232" s="323">
        <v>3</v>
      </c>
      <c r="B232" s="323"/>
      <c r="C232" s="30"/>
      <c r="D232" s="30"/>
      <c r="E232" s="30"/>
      <c r="F232" s="30"/>
      <c r="G232" s="30"/>
      <c r="H232" s="30"/>
      <c r="I232" s="30"/>
      <c r="J232" s="30"/>
      <c r="K232" s="30"/>
      <c r="L232" s="30"/>
      <c r="M232" s="30"/>
      <c r="N232" s="30"/>
      <c r="O232" s="30"/>
      <c r="P232" s="30"/>
      <c r="Q232" s="30"/>
      <c r="R232" s="28"/>
      <c r="S232" s="28"/>
      <c r="T232" s="28"/>
      <c r="U232" s="28"/>
      <c r="V232" s="388"/>
      <c r="W232" s="28"/>
    </row>
    <row r="233" spans="1:23" ht="12.75" x14ac:dyDescent="0.35">
      <c r="A233" s="323">
        <v>4</v>
      </c>
      <c r="B233" s="323"/>
      <c r="C233" s="30"/>
      <c r="D233" s="30"/>
      <c r="E233" s="30"/>
      <c r="F233" s="30"/>
      <c r="G233" s="30"/>
      <c r="H233" s="30"/>
      <c r="I233" s="30"/>
      <c r="J233" s="30"/>
      <c r="K233" s="30"/>
      <c r="L233" s="30"/>
      <c r="M233" s="30"/>
      <c r="N233" s="30"/>
      <c r="O233" s="30"/>
      <c r="P233" s="30"/>
      <c r="Q233" s="30"/>
      <c r="R233" s="28"/>
      <c r="S233" s="28"/>
      <c r="T233" s="28"/>
      <c r="U233" s="28"/>
      <c r="V233" s="388"/>
      <c r="W233" s="28"/>
    </row>
    <row r="234" spans="1:23" ht="12.75" x14ac:dyDescent="0.35">
      <c r="A234" s="323">
        <v>5</v>
      </c>
      <c r="B234" s="323"/>
      <c r="C234" s="30"/>
      <c r="D234" s="30"/>
      <c r="E234" s="30"/>
      <c r="F234" s="30"/>
      <c r="G234" s="30"/>
      <c r="H234" s="30"/>
      <c r="I234" s="30"/>
      <c r="J234" s="30"/>
      <c r="K234" s="30"/>
      <c r="L234" s="30"/>
      <c r="M234" s="30"/>
      <c r="N234" s="30"/>
      <c r="O234" s="30"/>
      <c r="P234" s="30"/>
      <c r="Q234" s="30"/>
      <c r="R234" s="28"/>
      <c r="S234" s="28"/>
      <c r="T234" s="28"/>
      <c r="U234" s="28"/>
      <c r="V234" s="388"/>
      <c r="W234" s="28"/>
    </row>
    <row r="235" spans="1:23" ht="12.75" x14ac:dyDescent="0.35">
      <c r="A235" s="323">
        <v>6</v>
      </c>
      <c r="B235" s="323"/>
      <c r="C235" s="30"/>
      <c r="D235" s="30"/>
      <c r="E235" s="30"/>
      <c r="F235" s="30"/>
      <c r="G235" s="30"/>
      <c r="H235" s="30"/>
      <c r="I235" s="30"/>
      <c r="J235" s="30"/>
      <c r="K235" s="30"/>
      <c r="L235" s="30"/>
      <c r="M235" s="30"/>
      <c r="N235" s="30"/>
      <c r="O235" s="30"/>
      <c r="P235" s="30"/>
      <c r="Q235" s="30"/>
      <c r="R235" s="28"/>
      <c r="S235" s="28"/>
      <c r="T235" s="28"/>
      <c r="U235" s="28"/>
      <c r="V235" s="388"/>
      <c r="W235" s="28"/>
    </row>
    <row r="236" spans="1:23" ht="12.75" x14ac:dyDescent="0.35">
      <c r="A236" s="323">
        <v>7</v>
      </c>
      <c r="B236" s="323"/>
      <c r="C236" s="30"/>
      <c r="D236" s="30"/>
      <c r="E236" s="30"/>
      <c r="F236" s="30"/>
      <c r="G236" s="30"/>
      <c r="H236" s="30"/>
      <c r="I236" s="30"/>
      <c r="J236" s="30"/>
      <c r="K236" s="30"/>
      <c r="L236" s="30"/>
      <c r="M236" s="30"/>
      <c r="N236" s="30"/>
      <c r="O236" s="30"/>
      <c r="P236" s="30"/>
      <c r="Q236" s="30"/>
      <c r="R236" s="28"/>
      <c r="S236" s="28"/>
      <c r="T236" s="28"/>
      <c r="U236" s="28"/>
      <c r="V236" s="388"/>
      <c r="W236" s="28"/>
    </row>
    <row r="237" spans="1:23" ht="12.75" x14ac:dyDescent="0.35">
      <c r="A237" s="323">
        <v>8</v>
      </c>
      <c r="B237" s="323"/>
      <c r="C237" s="30"/>
      <c r="D237" s="30"/>
      <c r="E237" s="30"/>
      <c r="F237" s="30"/>
      <c r="G237" s="30"/>
      <c r="H237" s="30"/>
      <c r="I237" s="30"/>
      <c r="J237" s="30"/>
      <c r="K237" s="30"/>
      <c r="L237" s="30"/>
      <c r="M237" s="30"/>
      <c r="N237" s="30"/>
      <c r="O237" s="30"/>
      <c r="P237" s="30"/>
      <c r="Q237" s="30"/>
      <c r="R237" s="28"/>
      <c r="S237" s="28"/>
      <c r="T237" s="28"/>
      <c r="U237" s="28"/>
      <c r="V237" s="388"/>
      <c r="W237" s="28"/>
    </row>
    <row r="238" spans="1:23" ht="12.75" x14ac:dyDescent="0.35">
      <c r="A238" s="323">
        <v>9</v>
      </c>
      <c r="B238" s="323"/>
      <c r="C238" s="30"/>
      <c r="D238" s="30"/>
      <c r="E238" s="30"/>
      <c r="F238" s="30"/>
      <c r="G238" s="30"/>
      <c r="H238" s="30"/>
      <c r="I238" s="30"/>
      <c r="J238" s="30"/>
      <c r="K238" s="30"/>
      <c r="L238" s="30"/>
      <c r="M238" s="30"/>
      <c r="N238" s="30"/>
      <c r="O238" s="30"/>
      <c r="P238" s="30"/>
      <c r="Q238" s="30"/>
      <c r="R238" s="28"/>
      <c r="S238" s="28"/>
      <c r="T238" s="28"/>
      <c r="U238" s="28"/>
      <c r="V238" s="388"/>
      <c r="W238" s="28"/>
    </row>
    <row r="239" spans="1:23" ht="12.75" x14ac:dyDescent="0.35">
      <c r="A239" s="323">
        <v>10</v>
      </c>
      <c r="B239" s="323"/>
      <c r="C239" s="30"/>
      <c r="D239" s="30"/>
      <c r="E239" s="30"/>
      <c r="F239" s="30"/>
      <c r="G239" s="30"/>
      <c r="H239" s="30"/>
      <c r="I239" s="30"/>
      <c r="J239" s="30"/>
      <c r="K239" s="30"/>
      <c r="L239" s="30"/>
      <c r="M239" s="30"/>
      <c r="N239" s="30"/>
      <c r="O239" s="30"/>
      <c r="P239" s="30"/>
      <c r="Q239" s="30"/>
      <c r="R239" s="28"/>
      <c r="S239" s="28"/>
      <c r="T239" s="28"/>
      <c r="U239" s="28"/>
      <c r="V239" s="388"/>
      <c r="W239" s="28"/>
    </row>
    <row r="240" spans="1:23" ht="12.75" x14ac:dyDescent="0.35">
      <c r="A240" s="323">
        <v>11</v>
      </c>
      <c r="B240" s="323"/>
      <c r="C240" s="30"/>
      <c r="D240" s="30"/>
      <c r="E240" s="30"/>
      <c r="F240" s="30"/>
      <c r="G240" s="30"/>
      <c r="H240" s="30"/>
      <c r="I240" s="30"/>
      <c r="J240" s="30"/>
      <c r="K240" s="30"/>
      <c r="L240" s="30"/>
      <c r="M240" s="30"/>
      <c r="N240" s="30"/>
      <c r="O240" s="30"/>
      <c r="P240" s="30"/>
      <c r="Q240" s="30"/>
      <c r="R240" s="28"/>
      <c r="S240" s="28"/>
      <c r="T240" s="28"/>
      <c r="U240" s="28"/>
      <c r="V240" s="388"/>
      <c r="W240" s="28"/>
    </row>
    <row r="241" spans="1:23" ht="12.75" x14ac:dyDescent="0.35">
      <c r="A241" s="323">
        <v>12</v>
      </c>
      <c r="B241" s="323"/>
      <c r="C241" s="30"/>
      <c r="D241" s="30"/>
      <c r="E241" s="30"/>
      <c r="F241" s="30"/>
      <c r="G241" s="30"/>
      <c r="H241" s="30"/>
      <c r="I241" s="30"/>
      <c r="J241" s="30"/>
      <c r="K241" s="30"/>
      <c r="L241" s="30"/>
      <c r="M241" s="30"/>
      <c r="N241" s="30"/>
      <c r="O241" s="30"/>
      <c r="P241" s="30"/>
      <c r="Q241" s="30"/>
      <c r="R241" s="28"/>
      <c r="S241" s="28"/>
      <c r="T241" s="28"/>
      <c r="U241" s="28"/>
      <c r="V241" s="388"/>
      <c r="W241" s="28"/>
    </row>
    <row r="242" spans="1:23" ht="12.75" x14ac:dyDescent="0.35">
      <c r="A242" s="323">
        <v>13</v>
      </c>
      <c r="B242" s="323"/>
      <c r="C242" s="30"/>
      <c r="D242" s="30"/>
      <c r="E242" s="30"/>
      <c r="F242" s="30"/>
      <c r="G242" s="30"/>
      <c r="H242" s="30"/>
      <c r="I242" s="30"/>
      <c r="J242" s="30"/>
      <c r="K242" s="30"/>
      <c r="L242" s="30"/>
      <c r="M242" s="30"/>
      <c r="N242" s="30"/>
      <c r="O242" s="30"/>
      <c r="P242" s="30"/>
      <c r="Q242" s="30"/>
      <c r="R242" s="28"/>
      <c r="S242" s="28"/>
      <c r="T242" s="28"/>
      <c r="U242" s="28"/>
      <c r="V242" s="388"/>
      <c r="W242" s="28"/>
    </row>
    <row r="243" spans="1:23" ht="12.75" x14ac:dyDescent="0.35">
      <c r="A243" s="323">
        <v>14</v>
      </c>
      <c r="B243" s="323"/>
      <c r="C243" s="30"/>
      <c r="D243" s="30"/>
      <c r="E243" s="30"/>
      <c r="F243" s="30"/>
      <c r="G243" s="30"/>
      <c r="H243" s="30"/>
      <c r="I243" s="30"/>
      <c r="J243" s="30"/>
      <c r="K243" s="30"/>
      <c r="L243" s="30"/>
      <c r="M243" s="30"/>
      <c r="N243" s="30"/>
      <c r="O243" s="30"/>
      <c r="P243" s="30"/>
      <c r="Q243" s="30"/>
      <c r="R243" s="28"/>
      <c r="S243" s="28"/>
      <c r="T243" s="28"/>
      <c r="U243" s="28"/>
      <c r="V243" s="388"/>
      <c r="W243" s="28"/>
    </row>
    <row r="244" spans="1:23" ht="12.75" x14ac:dyDescent="0.35">
      <c r="A244" s="323">
        <v>15</v>
      </c>
      <c r="B244" s="323"/>
      <c r="C244" s="30"/>
      <c r="D244" s="30"/>
      <c r="E244" s="30"/>
      <c r="F244" s="30"/>
      <c r="G244" s="30"/>
      <c r="H244" s="30"/>
      <c r="I244" s="30"/>
      <c r="J244" s="30"/>
      <c r="K244" s="30"/>
      <c r="L244" s="30"/>
      <c r="M244" s="30"/>
      <c r="N244" s="30"/>
      <c r="O244" s="30"/>
      <c r="P244" s="30"/>
      <c r="Q244" s="30"/>
      <c r="R244" s="28"/>
      <c r="S244" s="28"/>
      <c r="T244" s="28"/>
      <c r="U244" s="28"/>
      <c r="V244" s="388"/>
      <c r="W244" s="28"/>
    </row>
    <row r="245" spans="1:23" ht="12.75" x14ac:dyDescent="0.35">
      <c r="A245" s="323">
        <v>16</v>
      </c>
      <c r="B245" s="323"/>
      <c r="C245" s="30"/>
      <c r="D245" s="30"/>
      <c r="E245" s="30"/>
      <c r="F245" s="30"/>
      <c r="G245" s="30"/>
      <c r="H245" s="30"/>
      <c r="I245" s="30"/>
      <c r="J245" s="30"/>
      <c r="K245" s="30"/>
      <c r="L245" s="30"/>
      <c r="M245" s="30"/>
      <c r="N245" s="30"/>
      <c r="O245" s="30"/>
      <c r="P245" s="30"/>
      <c r="Q245" s="30"/>
      <c r="R245" s="28"/>
      <c r="S245" s="28"/>
      <c r="T245" s="28"/>
      <c r="U245" s="28"/>
      <c r="V245" s="388"/>
      <c r="W245" s="28"/>
    </row>
    <row r="246" spans="1:23" ht="12.75" x14ac:dyDescent="0.35">
      <c r="A246" s="323">
        <v>17</v>
      </c>
      <c r="B246" s="323"/>
      <c r="C246" s="30"/>
      <c r="D246" s="30"/>
      <c r="E246" s="30"/>
      <c r="F246" s="30"/>
      <c r="G246" s="30"/>
      <c r="H246" s="30"/>
      <c r="I246" s="30"/>
      <c r="J246" s="30"/>
      <c r="K246" s="30"/>
      <c r="L246" s="30"/>
      <c r="M246" s="30"/>
      <c r="N246" s="30"/>
      <c r="O246" s="30"/>
      <c r="P246" s="30"/>
      <c r="Q246" s="30"/>
      <c r="R246" s="28"/>
      <c r="S246" s="28"/>
      <c r="T246" s="28"/>
      <c r="U246" s="28"/>
      <c r="V246" s="388"/>
      <c r="W246" s="28"/>
    </row>
    <row r="247" spans="1:23" ht="12.75" x14ac:dyDescent="0.35">
      <c r="A247" s="323">
        <v>18</v>
      </c>
      <c r="B247" s="323"/>
      <c r="C247" s="30"/>
      <c r="D247" s="30"/>
      <c r="E247" s="30"/>
      <c r="F247" s="30"/>
      <c r="G247" s="30"/>
      <c r="H247" s="30"/>
      <c r="I247" s="30"/>
      <c r="J247" s="30"/>
      <c r="K247" s="30"/>
      <c r="L247" s="30"/>
      <c r="M247" s="30"/>
      <c r="N247" s="30"/>
      <c r="O247" s="30"/>
      <c r="P247" s="30"/>
      <c r="Q247" s="30"/>
      <c r="R247" s="28"/>
      <c r="S247" s="28"/>
      <c r="T247" s="28"/>
      <c r="U247" s="28"/>
      <c r="V247" s="388"/>
      <c r="W247" s="28"/>
    </row>
    <row r="248" spans="1:23" ht="12.75" x14ac:dyDescent="0.35">
      <c r="A248" s="323">
        <v>19</v>
      </c>
      <c r="B248" s="323"/>
      <c r="C248" s="30"/>
      <c r="D248" s="30"/>
      <c r="E248" s="30"/>
      <c r="F248" s="30"/>
      <c r="G248" s="30"/>
      <c r="H248" s="30"/>
      <c r="I248" s="30"/>
      <c r="J248" s="30"/>
      <c r="K248" s="30"/>
      <c r="L248" s="30"/>
      <c r="M248" s="30"/>
      <c r="N248" s="30"/>
      <c r="O248" s="30"/>
      <c r="P248" s="30"/>
      <c r="Q248" s="30"/>
      <c r="R248" s="28"/>
      <c r="S248" s="28"/>
      <c r="T248" s="28"/>
      <c r="U248" s="28"/>
      <c r="V248" s="388"/>
      <c r="W248" s="28"/>
    </row>
    <row r="249" spans="1:23" ht="12.75" x14ac:dyDescent="0.35">
      <c r="A249" s="323">
        <v>20</v>
      </c>
      <c r="B249" s="323"/>
      <c r="C249" s="30"/>
      <c r="D249" s="30"/>
      <c r="E249" s="30"/>
      <c r="F249" s="30"/>
      <c r="G249" s="30"/>
      <c r="H249" s="30"/>
      <c r="I249" s="30"/>
      <c r="J249" s="30"/>
      <c r="K249" s="30"/>
      <c r="L249" s="30"/>
      <c r="M249" s="30"/>
      <c r="N249" s="30"/>
      <c r="O249" s="30"/>
      <c r="P249" s="30"/>
      <c r="Q249" s="30"/>
      <c r="R249" s="28"/>
      <c r="S249" s="28"/>
      <c r="T249" s="28"/>
      <c r="U249" s="28"/>
      <c r="V249" s="388"/>
      <c r="W249" s="28"/>
    </row>
    <row r="250" spans="1:23" ht="12.75" x14ac:dyDescent="0.35">
      <c r="A250" s="325" t="s">
        <v>136</v>
      </c>
      <c r="B250" s="326"/>
      <c r="C250" s="327"/>
      <c r="D250" s="327"/>
      <c r="E250" s="327"/>
      <c r="F250" s="327"/>
      <c r="G250" s="327"/>
      <c r="H250" s="327"/>
      <c r="I250" s="327"/>
      <c r="J250" s="327"/>
      <c r="K250" s="327"/>
      <c r="L250" s="327"/>
      <c r="M250" s="327"/>
      <c r="N250" s="327"/>
      <c r="O250" s="327"/>
      <c r="P250" s="327"/>
      <c r="Q250" s="327"/>
      <c r="R250" s="118"/>
      <c r="S250" s="118"/>
      <c r="T250" s="118"/>
      <c r="U250" s="118"/>
      <c r="V250" s="389"/>
      <c r="W250" s="118"/>
    </row>
    <row r="251" spans="1:23" ht="12.75" x14ac:dyDescent="0.35">
      <c r="A251" s="320" t="s">
        <v>11</v>
      </c>
      <c r="B251" s="320"/>
      <c r="C251" s="78"/>
      <c r="D251" s="78"/>
      <c r="E251" s="78"/>
      <c r="F251" s="78"/>
      <c r="G251" s="78"/>
      <c r="H251" s="78"/>
      <c r="I251" s="78"/>
      <c r="J251" s="78"/>
      <c r="K251" s="78"/>
      <c r="L251" s="78"/>
      <c r="M251" s="78"/>
      <c r="N251" s="78"/>
      <c r="O251" s="78"/>
      <c r="P251" s="78"/>
      <c r="Q251" s="78"/>
      <c r="R251" s="137"/>
      <c r="S251" s="137"/>
      <c r="T251" s="137"/>
      <c r="U251" s="137"/>
      <c r="V251" s="1004"/>
      <c r="W251" s="1004"/>
    </row>
    <row r="252" spans="1:23" ht="12.75" x14ac:dyDescent="0.35">
      <c r="A252" s="72"/>
      <c r="B252" s="72"/>
      <c r="C252" s="72"/>
      <c r="D252" s="72"/>
      <c r="E252" s="72"/>
      <c r="F252" s="72"/>
      <c r="G252" s="72"/>
      <c r="H252" s="72"/>
      <c r="I252" s="72"/>
      <c r="J252" s="72"/>
      <c r="K252" s="72"/>
      <c r="L252" s="72"/>
      <c r="M252" s="72"/>
      <c r="N252" s="72"/>
      <c r="O252" s="72"/>
      <c r="P252" s="72"/>
      <c r="Q252" s="72"/>
      <c r="R252" s="72"/>
      <c r="S252" s="72"/>
      <c r="T252" s="72"/>
      <c r="U252" s="72"/>
      <c r="V252" s="72"/>
      <c r="W252" s="72"/>
    </row>
    <row r="253" spans="1:23" ht="12.75" x14ac:dyDescent="0.35">
      <c r="A253" s="985" t="s">
        <v>262</v>
      </c>
      <c r="B253" s="986"/>
      <c r="C253" s="986"/>
      <c r="D253" s="986"/>
      <c r="E253" s="986"/>
      <c r="F253" s="986"/>
      <c r="G253" s="986"/>
      <c r="H253" s="986"/>
      <c r="I253" s="986"/>
      <c r="J253" s="986"/>
      <c r="K253" s="986"/>
      <c r="L253" s="986"/>
      <c r="M253" s="986"/>
      <c r="N253" s="986"/>
      <c r="O253" s="986"/>
      <c r="P253" s="986"/>
      <c r="Q253" s="986"/>
      <c r="R253" s="986"/>
      <c r="S253" s="986"/>
      <c r="T253" s="986"/>
      <c r="U253" s="986"/>
      <c r="V253" s="986"/>
      <c r="W253" s="1019"/>
    </row>
    <row r="254" spans="1:23" ht="12.75" x14ac:dyDescent="0.35">
      <c r="A254" s="985" t="s">
        <v>211</v>
      </c>
      <c r="B254" s="986"/>
      <c r="C254" s="986"/>
      <c r="D254" s="986"/>
      <c r="E254" s="986"/>
      <c r="F254" s="986"/>
      <c r="G254" s="986"/>
      <c r="H254" s="986"/>
      <c r="I254" s="986"/>
      <c r="J254" s="986"/>
      <c r="K254" s="986"/>
      <c r="L254" s="986"/>
      <c r="M254" s="986"/>
      <c r="N254" s="986"/>
      <c r="O254" s="986"/>
      <c r="P254" s="986"/>
      <c r="Q254" s="986"/>
      <c r="R254" s="986"/>
      <c r="S254" s="986"/>
      <c r="T254" s="986"/>
      <c r="U254" s="986"/>
      <c r="V254" s="986"/>
      <c r="W254" s="1019"/>
    </row>
    <row r="255" spans="1:23" ht="12.75" x14ac:dyDescent="0.35">
      <c r="A255" s="989" t="s">
        <v>6</v>
      </c>
      <c r="B255" s="989"/>
      <c r="C255" s="989" t="s">
        <v>1396</v>
      </c>
      <c r="D255" s="989"/>
      <c r="E255" s="989"/>
      <c r="F255" s="989"/>
      <c r="G255" s="989"/>
      <c r="H255" s="989"/>
      <c r="I255" s="989"/>
      <c r="J255" s="989"/>
      <c r="K255" s="989"/>
      <c r="L255" s="989"/>
      <c r="M255" s="989"/>
      <c r="N255" s="989"/>
      <c r="O255" s="989"/>
      <c r="P255" s="989"/>
      <c r="Q255" s="989"/>
      <c r="R255" s="1034" t="s">
        <v>217</v>
      </c>
      <c r="S255" s="1035"/>
      <c r="T255" s="1034" t="s">
        <v>210</v>
      </c>
      <c r="U255" s="1035"/>
      <c r="V255" s="1009" t="s">
        <v>212</v>
      </c>
      <c r="W255" s="997" t="s">
        <v>228</v>
      </c>
    </row>
    <row r="256" spans="1:23" ht="12.75" x14ac:dyDescent="0.35">
      <c r="A256" s="320" t="s">
        <v>131</v>
      </c>
      <c r="B256" s="320"/>
      <c r="C256" s="320"/>
      <c r="D256" s="320"/>
      <c r="E256" s="320"/>
      <c r="F256" s="320"/>
      <c r="G256" s="320"/>
      <c r="H256" s="320"/>
      <c r="I256" s="320"/>
      <c r="J256" s="320"/>
      <c r="K256" s="320"/>
      <c r="L256" s="320"/>
      <c r="M256" s="320"/>
      <c r="N256" s="320"/>
      <c r="O256" s="320"/>
      <c r="P256" s="320"/>
      <c r="Q256" s="320"/>
      <c r="R256" s="1036"/>
      <c r="S256" s="1037"/>
      <c r="T256" s="1036"/>
      <c r="U256" s="1037"/>
      <c r="V256" s="1040"/>
      <c r="W256" s="1044"/>
    </row>
    <row r="257" spans="1:23" ht="12.75" x14ac:dyDescent="0.35">
      <c r="A257" s="320"/>
      <c r="B257" s="1009" t="s">
        <v>231</v>
      </c>
      <c r="C257" s="1009" t="s">
        <v>213</v>
      </c>
      <c r="D257" s="1009" t="s">
        <v>132</v>
      </c>
      <c r="E257" s="1009" t="s">
        <v>214</v>
      </c>
      <c r="F257" s="1009" t="s">
        <v>208</v>
      </c>
      <c r="G257" s="1009" t="s">
        <v>133</v>
      </c>
      <c r="H257" s="1009" t="s">
        <v>215</v>
      </c>
      <c r="I257" s="985" t="s">
        <v>218</v>
      </c>
      <c r="J257" s="1019"/>
      <c r="K257" s="985" t="s">
        <v>134</v>
      </c>
      <c r="L257" s="1019"/>
      <c r="M257" s="1042" t="s">
        <v>221</v>
      </c>
      <c r="N257" s="1043"/>
      <c r="O257" s="1008" t="s">
        <v>230</v>
      </c>
      <c r="P257" s="1008"/>
      <c r="Q257" s="1008"/>
      <c r="R257" s="1038"/>
      <c r="S257" s="1039"/>
      <c r="T257" s="1038"/>
      <c r="U257" s="1039"/>
      <c r="V257" s="1041"/>
      <c r="W257" s="1045"/>
    </row>
    <row r="258" spans="1:23" ht="38.25" x14ac:dyDescent="0.35">
      <c r="A258" s="321" t="s">
        <v>209</v>
      </c>
      <c r="B258" s="1041"/>
      <c r="C258" s="1041"/>
      <c r="D258" s="1041"/>
      <c r="E258" s="1041"/>
      <c r="F258" s="1041"/>
      <c r="G258" s="1041"/>
      <c r="H258" s="1041"/>
      <c r="I258" s="321" t="s">
        <v>219</v>
      </c>
      <c r="J258" s="321" t="s">
        <v>220</v>
      </c>
      <c r="K258" s="321" t="s">
        <v>222</v>
      </c>
      <c r="L258" s="321" t="s">
        <v>223</v>
      </c>
      <c r="M258" s="379" t="s">
        <v>224</v>
      </c>
      <c r="N258" s="380" t="s">
        <v>37</v>
      </c>
      <c r="O258" s="381" t="s">
        <v>225</v>
      </c>
      <c r="P258" s="382" t="s">
        <v>226</v>
      </c>
      <c r="Q258" s="381" t="s">
        <v>227</v>
      </c>
      <c r="R258" s="383">
        <v>2021</v>
      </c>
      <c r="S258" s="383" t="s">
        <v>196</v>
      </c>
      <c r="T258" s="321" t="s">
        <v>139</v>
      </c>
      <c r="U258" s="320" t="s">
        <v>37</v>
      </c>
      <c r="V258" s="384" t="s">
        <v>197</v>
      </c>
      <c r="W258" s="195" t="s">
        <v>229</v>
      </c>
    </row>
    <row r="259" spans="1:23" ht="12.75" x14ac:dyDescent="0.35">
      <c r="A259" s="385">
        <v>1</v>
      </c>
      <c r="B259" s="385"/>
      <c r="C259" s="386"/>
      <c r="D259" s="386"/>
      <c r="E259" s="386"/>
      <c r="F259" s="386"/>
      <c r="G259" s="386"/>
      <c r="H259" s="386"/>
      <c r="I259" s="386"/>
      <c r="J259" s="386"/>
      <c r="K259" s="386"/>
      <c r="L259" s="386"/>
      <c r="M259" s="386"/>
      <c r="N259" s="386"/>
      <c r="O259" s="386"/>
      <c r="P259" s="386"/>
      <c r="Q259" s="386"/>
      <c r="R259" s="113"/>
      <c r="S259" s="113"/>
      <c r="T259" s="113"/>
      <c r="U259" s="113"/>
      <c r="V259" s="387"/>
      <c r="W259" s="28"/>
    </row>
    <row r="260" spans="1:23" ht="12.75" x14ac:dyDescent="0.35">
      <c r="A260" s="323">
        <v>2</v>
      </c>
      <c r="B260" s="323"/>
      <c r="C260" s="30"/>
      <c r="D260" s="30"/>
      <c r="E260" s="30"/>
      <c r="F260" s="30"/>
      <c r="G260" s="30"/>
      <c r="H260" s="30"/>
      <c r="I260" s="30"/>
      <c r="J260" s="30"/>
      <c r="K260" s="30"/>
      <c r="L260" s="30"/>
      <c r="M260" s="30"/>
      <c r="N260" s="30"/>
      <c r="O260" s="30"/>
      <c r="P260" s="30"/>
      <c r="Q260" s="30"/>
      <c r="R260" s="28"/>
      <c r="S260" s="28"/>
      <c r="T260" s="28"/>
      <c r="U260" s="28"/>
      <c r="V260" s="388"/>
      <c r="W260" s="28"/>
    </row>
    <row r="261" spans="1:23" ht="12.75" x14ac:dyDescent="0.35">
      <c r="A261" s="323">
        <v>3</v>
      </c>
      <c r="B261" s="323"/>
      <c r="C261" s="30"/>
      <c r="D261" s="30"/>
      <c r="E261" s="30"/>
      <c r="F261" s="30"/>
      <c r="G261" s="30"/>
      <c r="H261" s="30"/>
      <c r="I261" s="30"/>
      <c r="J261" s="30"/>
      <c r="K261" s="30"/>
      <c r="L261" s="30"/>
      <c r="M261" s="30"/>
      <c r="N261" s="30"/>
      <c r="O261" s="30"/>
      <c r="P261" s="30"/>
      <c r="Q261" s="30"/>
      <c r="R261" s="28"/>
      <c r="S261" s="28"/>
      <c r="T261" s="28"/>
      <c r="U261" s="28"/>
      <c r="V261" s="388"/>
      <c r="W261" s="28"/>
    </row>
    <row r="262" spans="1:23" ht="12.75" x14ac:dyDescent="0.35">
      <c r="A262" s="323">
        <v>4</v>
      </c>
      <c r="B262" s="323"/>
      <c r="C262" s="30"/>
      <c r="D262" s="30"/>
      <c r="E262" s="30"/>
      <c r="F262" s="30"/>
      <c r="G262" s="30"/>
      <c r="H262" s="30"/>
      <c r="I262" s="30"/>
      <c r="J262" s="30"/>
      <c r="K262" s="30"/>
      <c r="L262" s="30"/>
      <c r="M262" s="30"/>
      <c r="N262" s="30"/>
      <c r="O262" s="30"/>
      <c r="P262" s="30"/>
      <c r="Q262" s="30"/>
      <c r="R262" s="28"/>
      <c r="S262" s="28"/>
      <c r="T262" s="28"/>
      <c r="U262" s="28"/>
      <c r="V262" s="388"/>
      <c r="W262" s="28"/>
    </row>
    <row r="263" spans="1:23" ht="12.75" x14ac:dyDescent="0.35">
      <c r="A263" s="323">
        <v>5</v>
      </c>
      <c r="B263" s="323"/>
      <c r="C263" s="30"/>
      <c r="D263" s="30"/>
      <c r="E263" s="30"/>
      <c r="F263" s="30"/>
      <c r="G263" s="30"/>
      <c r="H263" s="30"/>
      <c r="I263" s="30"/>
      <c r="J263" s="30"/>
      <c r="K263" s="30"/>
      <c r="L263" s="30"/>
      <c r="M263" s="30"/>
      <c r="N263" s="30"/>
      <c r="O263" s="30"/>
      <c r="P263" s="30"/>
      <c r="Q263" s="30"/>
      <c r="R263" s="28"/>
      <c r="S263" s="28"/>
      <c r="T263" s="28"/>
      <c r="U263" s="28"/>
      <c r="V263" s="388"/>
      <c r="W263" s="28"/>
    </row>
    <row r="264" spans="1:23" ht="12.75" x14ac:dyDescent="0.35">
      <c r="A264" s="323">
        <v>6</v>
      </c>
      <c r="B264" s="323"/>
      <c r="C264" s="30"/>
      <c r="D264" s="30"/>
      <c r="E264" s="30"/>
      <c r="F264" s="30"/>
      <c r="G264" s="30"/>
      <c r="H264" s="30"/>
      <c r="I264" s="30"/>
      <c r="J264" s="30"/>
      <c r="K264" s="30"/>
      <c r="L264" s="30"/>
      <c r="M264" s="30"/>
      <c r="N264" s="30"/>
      <c r="O264" s="30"/>
      <c r="P264" s="30"/>
      <c r="Q264" s="30"/>
      <c r="R264" s="28"/>
      <c r="S264" s="28"/>
      <c r="T264" s="28"/>
      <c r="U264" s="28"/>
      <c r="V264" s="388"/>
      <c r="W264" s="28"/>
    </row>
    <row r="265" spans="1:23" ht="12.75" x14ac:dyDescent="0.35">
      <c r="A265" s="323">
        <v>7</v>
      </c>
      <c r="B265" s="323"/>
      <c r="C265" s="30"/>
      <c r="D265" s="30"/>
      <c r="E265" s="30"/>
      <c r="F265" s="30"/>
      <c r="G265" s="30"/>
      <c r="H265" s="30"/>
      <c r="I265" s="30"/>
      <c r="J265" s="30"/>
      <c r="K265" s="30"/>
      <c r="L265" s="30"/>
      <c r="M265" s="30"/>
      <c r="N265" s="30"/>
      <c r="O265" s="30"/>
      <c r="P265" s="30"/>
      <c r="Q265" s="30"/>
      <c r="R265" s="28"/>
      <c r="S265" s="28"/>
      <c r="T265" s="28"/>
      <c r="U265" s="28"/>
      <c r="V265" s="388"/>
      <c r="W265" s="28"/>
    </row>
    <row r="266" spans="1:23" ht="12.75" x14ac:dyDescent="0.35">
      <c r="A266" s="323">
        <v>8</v>
      </c>
      <c r="B266" s="323"/>
      <c r="C266" s="30"/>
      <c r="D266" s="30"/>
      <c r="E266" s="30"/>
      <c r="F266" s="30"/>
      <c r="G266" s="30"/>
      <c r="H266" s="30"/>
      <c r="I266" s="30"/>
      <c r="J266" s="30"/>
      <c r="K266" s="30"/>
      <c r="L266" s="30"/>
      <c r="M266" s="30"/>
      <c r="N266" s="30"/>
      <c r="O266" s="30"/>
      <c r="P266" s="30"/>
      <c r="Q266" s="30"/>
      <c r="R266" s="28"/>
      <c r="S266" s="28"/>
      <c r="T266" s="28"/>
      <c r="U266" s="28"/>
      <c r="V266" s="388"/>
      <c r="W266" s="28"/>
    </row>
    <row r="267" spans="1:23" ht="12.75" x14ac:dyDescent="0.35">
      <c r="A267" s="323">
        <v>9</v>
      </c>
      <c r="B267" s="323"/>
      <c r="C267" s="30"/>
      <c r="D267" s="30"/>
      <c r="E267" s="30"/>
      <c r="F267" s="30"/>
      <c r="G267" s="30"/>
      <c r="H267" s="30"/>
      <c r="I267" s="30"/>
      <c r="J267" s="30"/>
      <c r="K267" s="30"/>
      <c r="L267" s="30"/>
      <c r="M267" s="30"/>
      <c r="N267" s="30"/>
      <c r="O267" s="30"/>
      <c r="P267" s="30"/>
      <c r="Q267" s="30"/>
      <c r="R267" s="28"/>
      <c r="S267" s="28"/>
      <c r="T267" s="28"/>
      <c r="U267" s="28"/>
      <c r="V267" s="388"/>
      <c r="W267" s="28"/>
    </row>
    <row r="268" spans="1:23" ht="12.75" x14ac:dyDescent="0.35">
      <c r="A268" s="323">
        <v>10</v>
      </c>
      <c r="B268" s="323"/>
      <c r="C268" s="30"/>
      <c r="D268" s="30"/>
      <c r="E268" s="30"/>
      <c r="F268" s="30"/>
      <c r="G268" s="30"/>
      <c r="H268" s="30"/>
      <c r="I268" s="30"/>
      <c r="J268" s="30"/>
      <c r="K268" s="30"/>
      <c r="L268" s="30"/>
      <c r="M268" s="30"/>
      <c r="N268" s="30"/>
      <c r="O268" s="30"/>
      <c r="P268" s="30"/>
      <c r="Q268" s="30"/>
      <c r="R268" s="28"/>
      <c r="S268" s="28"/>
      <c r="T268" s="28"/>
      <c r="U268" s="28"/>
      <c r="V268" s="388"/>
      <c r="W268" s="28"/>
    </row>
    <row r="269" spans="1:23" ht="12.75" x14ac:dyDescent="0.35">
      <c r="A269" s="323">
        <v>11</v>
      </c>
      <c r="B269" s="323"/>
      <c r="C269" s="30"/>
      <c r="D269" s="30"/>
      <c r="E269" s="30"/>
      <c r="F269" s="30"/>
      <c r="G269" s="30"/>
      <c r="H269" s="30"/>
      <c r="I269" s="30"/>
      <c r="J269" s="30"/>
      <c r="K269" s="30"/>
      <c r="L269" s="30"/>
      <c r="M269" s="30"/>
      <c r="N269" s="30"/>
      <c r="O269" s="30"/>
      <c r="P269" s="30"/>
      <c r="Q269" s="30"/>
      <c r="R269" s="28"/>
      <c r="S269" s="28"/>
      <c r="T269" s="28"/>
      <c r="U269" s="28"/>
      <c r="V269" s="388"/>
      <c r="W269" s="28"/>
    </row>
    <row r="270" spans="1:23" ht="12.75" x14ac:dyDescent="0.35">
      <c r="A270" s="323">
        <v>12</v>
      </c>
      <c r="B270" s="323"/>
      <c r="C270" s="30"/>
      <c r="D270" s="30"/>
      <c r="E270" s="30"/>
      <c r="F270" s="30"/>
      <c r="G270" s="30"/>
      <c r="H270" s="30"/>
      <c r="I270" s="30"/>
      <c r="J270" s="30"/>
      <c r="K270" s="30"/>
      <c r="L270" s="30"/>
      <c r="M270" s="30"/>
      <c r="N270" s="30"/>
      <c r="O270" s="30"/>
      <c r="P270" s="30"/>
      <c r="Q270" s="30"/>
      <c r="R270" s="28"/>
      <c r="S270" s="28"/>
      <c r="T270" s="28"/>
      <c r="U270" s="28"/>
      <c r="V270" s="388"/>
      <c r="W270" s="28"/>
    </row>
    <row r="271" spans="1:23" ht="12.75" x14ac:dyDescent="0.35">
      <c r="A271" s="323">
        <v>13</v>
      </c>
      <c r="B271" s="323"/>
      <c r="C271" s="30"/>
      <c r="D271" s="30"/>
      <c r="E271" s="30"/>
      <c r="F271" s="30"/>
      <c r="G271" s="30"/>
      <c r="H271" s="30"/>
      <c r="I271" s="30"/>
      <c r="J271" s="30"/>
      <c r="K271" s="30"/>
      <c r="L271" s="30"/>
      <c r="M271" s="30"/>
      <c r="N271" s="30"/>
      <c r="O271" s="30"/>
      <c r="P271" s="30"/>
      <c r="Q271" s="30"/>
      <c r="R271" s="28"/>
      <c r="S271" s="28"/>
      <c r="T271" s="28"/>
      <c r="U271" s="28"/>
      <c r="V271" s="388"/>
      <c r="W271" s="28"/>
    </row>
    <row r="272" spans="1:23" ht="12.75" x14ac:dyDescent="0.35">
      <c r="A272" s="323">
        <v>14</v>
      </c>
      <c r="B272" s="323"/>
      <c r="C272" s="30"/>
      <c r="D272" s="30"/>
      <c r="E272" s="30"/>
      <c r="F272" s="30"/>
      <c r="G272" s="30"/>
      <c r="H272" s="30"/>
      <c r="I272" s="30"/>
      <c r="J272" s="30"/>
      <c r="K272" s="30"/>
      <c r="L272" s="30"/>
      <c r="M272" s="30"/>
      <c r="N272" s="30"/>
      <c r="O272" s="30"/>
      <c r="P272" s="30"/>
      <c r="Q272" s="30"/>
      <c r="R272" s="28"/>
      <c r="S272" s="28"/>
      <c r="T272" s="28"/>
      <c r="U272" s="28"/>
      <c r="V272" s="388"/>
      <c r="W272" s="28"/>
    </row>
    <row r="273" spans="1:23" ht="12.75" x14ac:dyDescent="0.35">
      <c r="A273" s="323">
        <v>15</v>
      </c>
      <c r="B273" s="323"/>
      <c r="C273" s="30"/>
      <c r="D273" s="30"/>
      <c r="E273" s="30"/>
      <c r="F273" s="30"/>
      <c r="G273" s="30"/>
      <c r="H273" s="30"/>
      <c r="I273" s="30"/>
      <c r="J273" s="30"/>
      <c r="K273" s="30"/>
      <c r="L273" s="30"/>
      <c r="M273" s="30"/>
      <c r="N273" s="30"/>
      <c r="O273" s="30"/>
      <c r="P273" s="30"/>
      <c r="Q273" s="30"/>
      <c r="R273" s="28"/>
      <c r="S273" s="28"/>
      <c r="T273" s="28"/>
      <c r="U273" s="28"/>
      <c r="V273" s="388"/>
      <c r="W273" s="28"/>
    </row>
    <row r="274" spans="1:23" ht="12.75" x14ac:dyDescent="0.35">
      <c r="A274" s="323">
        <v>16</v>
      </c>
      <c r="B274" s="323"/>
      <c r="C274" s="30"/>
      <c r="D274" s="30"/>
      <c r="E274" s="30"/>
      <c r="F274" s="30"/>
      <c r="G274" s="30"/>
      <c r="H274" s="30"/>
      <c r="I274" s="30"/>
      <c r="J274" s="30"/>
      <c r="K274" s="30"/>
      <c r="L274" s="30"/>
      <c r="M274" s="30"/>
      <c r="N274" s="30"/>
      <c r="O274" s="30"/>
      <c r="P274" s="30"/>
      <c r="Q274" s="30"/>
      <c r="R274" s="28"/>
      <c r="S274" s="28"/>
      <c r="T274" s="28"/>
      <c r="U274" s="28"/>
      <c r="V274" s="388"/>
      <c r="W274" s="28"/>
    </row>
    <row r="275" spans="1:23" ht="12.75" x14ac:dyDescent="0.35">
      <c r="A275" s="323">
        <v>17</v>
      </c>
      <c r="B275" s="323"/>
      <c r="C275" s="30"/>
      <c r="D275" s="30"/>
      <c r="E275" s="30"/>
      <c r="F275" s="30"/>
      <c r="G275" s="30"/>
      <c r="H275" s="30"/>
      <c r="I275" s="30"/>
      <c r="J275" s="30"/>
      <c r="K275" s="30"/>
      <c r="L275" s="30"/>
      <c r="M275" s="30"/>
      <c r="N275" s="30"/>
      <c r="O275" s="30"/>
      <c r="P275" s="30"/>
      <c r="Q275" s="30"/>
      <c r="R275" s="28"/>
      <c r="S275" s="28"/>
      <c r="T275" s="28"/>
      <c r="U275" s="28"/>
      <c r="V275" s="388"/>
      <c r="W275" s="28"/>
    </row>
    <row r="276" spans="1:23" ht="12.75" x14ac:dyDescent="0.35">
      <c r="A276" s="323">
        <v>18</v>
      </c>
      <c r="B276" s="323"/>
      <c r="C276" s="30"/>
      <c r="D276" s="30"/>
      <c r="E276" s="30"/>
      <c r="F276" s="30"/>
      <c r="G276" s="30"/>
      <c r="H276" s="30"/>
      <c r="I276" s="30"/>
      <c r="J276" s="30"/>
      <c r="K276" s="30"/>
      <c r="L276" s="30"/>
      <c r="M276" s="30"/>
      <c r="N276" s="30"/>
      <c r="O276" s="30"/>
      <c r="P276" s="30"/>
      <c r="Q276" s="30"/>
      <c r="R276" s="28"/>
      <c r="S276" s="28"/>
      <c r="T276" s="28"/>
      <c r="U276" s="28"/>
      <c r="V276" s="388"/>
      <c r="W276" s="28"/>
    </row>
    <row r="277" spans="1:23" ht="12.75" x14ac:dyDescent="0.35">
      <c r="A277" s="323">
        <v>19</v>
      </c>
      <c r="B277" s="323"/>
      <c r="C277" s="30"/>
      <c r="D277" s="30"/>
      <c r="E277" s="30"/>
      <c r="F277" s="30"/>
      <c r="G277" s="30"/>
      <c r="H277" s="30"/>
      <c r="I277" s="30"/>
      <c r="J277" s="30"/>
      <c r="K277" s="30"/>
      <c r="L277" s="30"/>
      <c r="M277" s="30"/>
      <c r="N277" s="30"/>
      <c r="O277" s="30"/>
      <c r="P277" s="30"/>
      <c r="Q277" s="30"/>
      <c r="R277" s="28"/>
      <c r="S277" s="28"/>
      <c r="T277" s="28"/>
      <c r="U277" s="28"/>
      <c r="V277" s="388"/>
      <c r="W277" s="28"/>
    </row>
    <row r="278" spans="1:23" ht="12.75" x14ac:dyDescent="0.35">
      <c r="A278" s="323">
        <v>20</v>
      </c>
      <c r="B278" s="323"/>
      <c r="C278" s="30"/>
      <c r="D278" s="30"/>
      <c r="E278" s="30"/>
      <c r="F278" s="30"/>
      <c r="G278" s="30"/>
      <c r="H278" s="30"/>
      <c r="I278" s="30"/>
      <c r="J278" s="30"/>
      <c r="K278" s="30"/>
      <c r="L278" s="30"/>
      <c r="M278" s="30"/>
      <c r="N278" s="30"/>
      <c r="O278" s="30"/>
      <c r="P278" s="30"/>
      <c r="Q278" s="30"/>
      <c r="R278" s="28"/>
      <c r="S278" s="28"/>
      <c r="T278" s="28"/>
      <c r="U278" s="28"/>
      <c r="V278" s="388"/>
      <c r="W278" s="28"/>
    </row>
    <row r="279" spans="1:23" ht="12.75" x14ac:dyDescent="0.35">
      <c r="A279" s="325" t="s">
        <v>136</v>
      </c>
      <c r="B279" s="326"/>
      <c r="C279" s="327"/>
      <c r="D279" s="327"/>
      <c r="E279" s="327"/>
      <c r="F279" s="327"/>
      <c r="G279" s="327"/>
      <c r="H279" s="327"/>
      <c r="I279" s="327"/>
      <c r="J279" s="327"/>
      <c r="K279" s="327"/>
      <c r="L279" s="327"/>
      <c r="M279" s="327"/>
      <c r="N279" s="327"/>
      <c r="O279" s="327"/>
      <c r="P279" s="327"/>
      <c r="Q279" s="327"/>
      <c r="R279" s="118"/>
      <c r="S279" s="118"/>
      <c r="T279" s="118"/>
      <c r="U279" s="118"/>
      <c r="V279" s="389"/>
      <c r="W279" s="118"/>
    </row>
    <row r="280" spans="1:23" ht="12.75" x14ac:dyDescent="0.35">
      <c r="A280" s="320" t="s">
        <v>11</v>
      </c>
      <c r="B280" s="320"/>
      <c r="C280" s="78"/>
      <c r="D280" s="78"/>
      <c r="E280" s="78"/>
      <c r="F280" s="78"/>
      <c r="G280" s="78"/>
      <c r="H280" s="78"/>
      <c r="I280" s="78"/>
      <c r="J280" s="78"/>
      <c r="K280" s="78"/>
      <c r="L280" s="78"/>
      <c r="M280" s="78"/>
      <c r="N280" s="78"/>
      <c r="O280" s="78"/>
      <c r="P280" s="78"/>
      <c r="Q280" s="78"/>
      <c r="R280" s="137"/>
      <c r="S280" s="137"/>
      <c r="T280" s="137"/>
      <c r="U280" s="137"/>
      <c r="V280" s="1004"/>
      <c r="W280" s="1004"/>
    </row>
    <row r="281" spans="1:23" ht="12.75" x14ac:dyDescent="0.35">
      <c r="A281" s="72"/>
      <c r="B281" s="72"/>
      <c r="C281" s="72"/>
      <c r="D281" s="72"/>
      <c r="E281" s="72"/>
      <c r="F281" s="72"/>
      <c r="G281" s="72"/>
      <c r="H281" s="72"/>
      <c r="I281" s="72"/>
      <c r="J281" s="72"/>
      <c r="K281" s="72"/>
      <c r="L281" s="72"/>
      <c r="M281" s="72"/>
      <c r="N281" s="72"/>
      <c r="O281" s="72"/>
      <c r="P281" s="72"/>
      <c r="Q281" s="72"/>
      <c r="R281" s="72"/>
      <c r="S281" s="72"/>
      <c r="T281" s="72"/>
      <c r="U281" s="72"/>
      <c r="V281" s="72"/>
      <c r="W281" s="72"/>
    </row>
    <row r="282" spans="1:23" ht="12.75" x14ac:dyDescent="0.35">
      <c r="A282" s="985" t="s">
        <v>262</v>
      </c>
      <c r="B282" s="986"/>
      <c r="C282" s="986"/>
      <c r="D282" s="986"/>
      <c r="E282" s="986"/>
      <c r="F282" s="986"/>
      <c r="G282" s="986"/>
      <c r="H282" s="986"/>
      <c r="I282" s="986"/>
      <c r="J282" s="986"/>
      <c r="K282" s="986"/>
      <c r="L282" s="986"/>
      <c r="M282" s="986"/>
      <c r="N282" s="986"/>
      <c r="O282" s="986"/>
      <c r="P282" s="986"/>
      <c r="Q282" s="986"/>
      <c r="R282" s="986"/>
      <c r="S282" s="986"/>
      <c r="T282" s="986"/>
      <c r="U282" s="986"/>
      <c r="V282" s="986"/>
      <c r="W282" s="1019"/>
    </row>
    <row r="283" spans="1:23" ht="12.75" x14ac:dyDescent="0.35">
      <c r="A283" s="985" t="s">
        <v>211</v>
      </c>
      <c r="B283" s="986"/>
      <c r="C283" s="986"/>
      <c r="D283" s="986"/>
      <c r="E283" s="986"/>
      <c r="F283" s="986"/>
      <c r="G283" s="986"/>
      <c r="H283" s="986"/>
      <c r="I283" s="986"/>
      <c r="J283" s="986"/>
      <c r="K283" s="986"/>
      <c r="L283" s="986"/>
      <c r="M283" s="986"/>
      <c r="N283" s="986"/>
      <c r="O283" s="986"/>
      <c r="P283" s="986"/>
      <c r="Q283" s="986"/>
      <c r="R283" s="986"/>
      <c r="S283" s="986"/>
      <c r="T283" s="986"/>
      <c r="U283" s="986"/>
      <c r="V283" s="986"/>
      <c r="W283" s="1019"/>
    </row>
    <row r="284" spans="1:23" ht="12.75" x14ac:dyDescent="0.35">
      <c r="A284" s="989" t="s">
        <v>6</v>
      </c>
      <c r="B284" s="989"/>
      <c r="C284" s="989" t="s">
        <v>1418</v>
      </c>
      <c r="D284" s="989"/>
      <c r="E284" s="989"/>
      <c r="F284" s="989"/>
      <c r="G284" s="989"/>
      <c r="H284" s="989"/>
      <c r="I284" s="989"/>
      <c r="J284" s="989"/>
      <c r="K284" s="989"/>
      <c r="L284" s="989"/>
      <c r="M284" s="989"/>
      <c r="N284" s="989"/>
      <c r="O284" s="989"/>
      <c r="P284" s="989"/>
      <c r="Q284" s="989"/>
      <c r="R284" s="1034" t="s">
        <v>217</v>
      </c>
      <c r="S284" s="1035"/>
      <c r="T284" s="1034" t="s">
        <v>210</v>
      </c>
      <c r="U284" s="1035"/>
      <c r="V284" s="1009" t="s">
        <v>212</v>
      </c>
      <c r="W284" s="997" t="s">
        <v>228</v>
      </c>
    </row>
    <row r="285" spans="1:23" ht="12.75" x14ac:dyDescent="0.35">
      <c r="A285" s="320" t="s">
        <v>131</v>
      </c>
      <c r="B285" s="320"/>
      <c r="C285" s="320"/>
      <c r="D285" s="320"/>
      <c r="E285" s="320"/>
      <c r="F285" s="320"/>
      <c r="G285" s="320"/>
      <c r="H285" s="320"/>
      <c r="I285" s="320"/>
      <c r="J285" s="320"/>
      <c r="K285" s="320"/>
      <c r="L285" s="320"/>
      <c r="M285" s="320"/>
      <c r="N285" s="320"/>
      <c r="O285" s="320"/>
      <c r="P285" s="320"/>
      <c r="Q285" s="320"/>
      <c r="R285" s="1036"/>
      <c r="S285" s="1037"/>
      <c r="T285" s="1036"/>
      <c r="U285" s="1037"/>
      <c r="V285" s="1040"/>
      <c r="W285" s="1044"/>
    </row>
    <row r="286" spans="1:23" ht="12.75" x14ac:dyDescent="0.35">
      <c r="A286" s="320"/>
      <c r="B286" s="1009" t="s">
        <v>231</v>
      </c>
      <c r="C286" s="1009" t="s">
        <v>213</v>
      </c>
      <c r="D286" s="1009" t="s">
        <v>132</v>
      </c>
      <c r="E286" s="1009" t="s">
        <v>214</v>
      </c>
      <c r="F286" s="1009" t="s">
        <v>208</v>
      </c>
      <c r="G286" s="1009" t="s">
        <v>133</v>
      </c>
      <c r="H286" s="1009" t="s">
        <v>215</v>
      </c>
      <c r="I286" s="985" t="s">
        <v>218</v>
      </c>
      <c r="J286" s="1019"/>
      <c r="K286" s="985" t="s">
        <v>134</v>
      </c>
      <c r="L286" s="1019"/>
      <c r="M286" s="1042" t="s">
        <v>221</v>
      </c>
      <c r="N286" s="1043"/>
      <c r="O286" s="1008" t="s">
        <v>230</v>
      </c>
      <c r="P286" s="1008"/>
      <c r="Q286" s="1008"/>
      <c r="R286" s="1038"/>
      <c r="S286" s="1039"/>
      <c r="T286" s="1038"/>
      <c r="U286" s="1039"/>
      <c r="V286" s="1041"/>
      <c r="W286" s="1045"/>
    </row>
    <row r="287" spans="1:23" ht="38.25" x14ac:dyDescent="0.35">
      <c r="A287" s="321" t="s">
        <v>209</v>
      </c>
      <c r="B287" s="1041"/>
      <c r="C287" s="1041"/>
      <c r="D287" s="1041"/>
      <c r="E287" s="1041"/>
      <c r="F287" s="1041"/>
      <c r="G287" s="1041"/>
      <c r="H287" s="1041"/>
      <c r="I287" s="321" t="s">
        <v>219</v>
      </c>
      <c r="J287" s="321" t="s">
        <v>220</v>
      </c>
      <c r="K287" s="321" t="s">
        <v>222</v>
      </c>
      <c r="L287" s="321" t="s">
        <v>223</v>
      </c>
      <c r="M287" s="379" t="s">
        <v>224</v>
      </c>
      <c r="N287" s="380" t="s">
        <v>37</v>
      </c>
      <c r="O287" s="381" t="s">
        <v>225</v>
      </c>
      <c r="P287" s="382" t="s">
        <v>226</v>
      </c>
      <c r="Q287" s="381" t="s">
        <v>227</v>
      </c>
      <c r="R287" s="383">
        <v>2021</v>
      </c>
      <c r="S287" s="383" t="s">
        <v>196</v>
      </c>
      <c r="T287" s="321" t="s">
        <v>139</v>
      </c>
      <c r="U287" s="320" t="s">
        <v>37</v>
      </c>
      <c r="V287" s="384" t="s">
        <v>197</v>
      </c>
      <c r="W287" s="195" t="s">
        <v>229</v>
      </c>
    </row>
    <row r="288" spans="1:23" ht="12.75" x14ac:dyDescent="0.35">
      <c r="A288" s="385">
        <v>1</v>
      </c>
      <c r="B288" s="385"/>
      <c r="C288" s="386"/>
      <c r="D288" s="386"/>
      <c r="E288" s="386"/>
      <c r="F288" s="386"/>
      <c r="G288" s="386"/>
      <c r="H288" s="386"/>
      <c r="I288" s="386"/>
      <c r="J288" s="386"/>
      <c r="K288" s="386"/>
      <c r="L288" s="386"/>
      <c r="M288" s="386"/>
      <c r="N288" s="386"/>
      <c r="O288" s="386"/>
      <c r="P288" s="386"/>
      <c r="Q288" s="386"/>
      <c r="R288" s="113"/>
      <c r="S288" s="113"/>
      <c r="T288" s="113"/>
      <c r="U288" s="113"/>
      <c r="V288" s="387"/>
      <c r="W288" s="28"/>
    </row>
    <row r="289" spans="1:23" ht="12.75" x14ac:dyDescent="0.35">
      <c r="A289" s="323">
        <v>2</v>
      </c>
      <c r="B289" s="323"/>
      <c r="C289" s="30"/>
      <c r="D289" s="30"/>
      <c r="E289" s="30"/>
      <c r="F289" s="30"/>
      <c r="G289" s="30"/>
      <c r="H289" s="30"/>
      <c r="I289" s="30"/>
      <c r="J289" s="30"/>
      <c r="K289" s="30"/>
      <c r="L289" s="30"/>
      <c r="M289" s="30"/>
      <c r="N289" s="30"/>
      <c r="O289" s="30"/>
      <c r="P289" s="30"/>
      <c r="Q289" s="30"/>
      <c r="R289" s="28"/>
      <c r="S289" s="28"/>
      <c r="T289" s="28"/>
      <c r="U289" s="28"/>
      <c r="V289" s="388"/>
      <c r="W289" s="28"/>
    </row>
    <row r="290" spans="1:23" ht="12.75" x14ac:dyDescent="0.35">
      <c r="A290" s="323">
        <v>3</v>
      </c>
      <c r="B290" s="323"/>
      <c r="C290" s="30"/>
      <c r="D290" s="30"/>
      <c r="E290" s="30"/>
      <c r="F290" s="30"/>
      <c r="G290" s="30"/>
      <c r="H290" s="30"/>
      <c r="I290" s="30"/>
      <c r="J290" s="30"/>
      <c r="K290" s="30"/>
      <c r="L290" s="30"/>
      <c r="M290" s="30"/>
      <c r="N290" s="30"/>
      <c r="O290" s="30"/>
      <c r="P290" s="30"/>
      <c r="Q290" s="30"/>
      <c r="R290" s="28"/>
      <c r="S290" s="28"/>
      <c r="T290" s="28"/>
      <c r="U290" s="28"/>
      <c r="V290" s="388"/>
      <c r="W290" s="28"/>
    </row>
    <row r="291" spans="1:23" ht="12.75" x14ac:dyDescent="0.35">
      <c r="A291" s="323">
        <v>4</v>
      </c>
      <c r="B291" s="323"/>
      <c r="C291" s="30"/>
      <c r="D291" s="30"/>
      <c r="E291" s="30"/>
      <c r="F291" s="30"/>
      <c r="G291" s="30"/>
      <c r="H291" s="30"/>
      <c r="I291" s="30"/>
      <c r="J291" s="30"/>
      <c r="K291" s="30"/>
      <c r="L291" s="30"/>
      <c r="M291" s="30"/>
      <c r="N291" s="30"/>
      <c r="O291" s="30"/>
      <c r="P291" s="30"/>
      <c r="Q291" s="30"/>
      <c r="R291" s="28"/>
      <c r="S291" s="28"/>
      <c r="T291" s="28"/>
      <c r="U291" s="28"/>
      <c r="V291" s="388"/>
      <c r="W291" s="28"/>
    </row>
    <row r="292" spans="1:23" ht="12.75" x14ac:dyDescent="0.35">
      <c r="A292" s="323">
        <v>5</v>
      </c>
      <c r="B292" s="323"/>
      <c r="C292" s="30"/>
      <c r="D292" s="30"/>
      <c r="E292" s="30"/>
      <c r="F292" s="30"/>
      <c r="G292" s="30"/>
      <c r="H292" s="30"/>
      <c r="I292" s="30"/>
      <c r="J292" s="30"/>
      <c r="K292" s="30"/>
      <c r="L292" s="30"/>
      <c r="M292" s="30"/>
      <c r="N292" s="30"/>
      <c r="O292" s="30"/>
      <c r="P292" s="30"/>
      <c r="Q292" s="30"/>
      <c r="R292" s="28"/>
      <c r="S292" s="28"/>
      <c r="T292" s="28"/>
      <c r="U292" s="28"/>
      <c r="V292" s="388"/>
      <c r="W292" s="28"/>
    </row>
    <row r="293" spans="1:23" ht="12.75" x14ac:dyDescent="0.35">
      <c r="A293" s="323">
        <v>6</v>
      </c>
      <c r="B293" s="323"/>
      <c r="C293" s="30"/>
      <c r="D293" s="30"/>
      <c r="E293" s="30"/>
      <c r="F293" s="30"/>
      <c r="G293" s="30"/>
      <c r="H293" s="30"/>
      <c r="I293" s="30"/>
      <c r="J293" s="30"/>
      <c r="K293" s="30"/>
      <c r="L293" s="30"/>
      <c r="M293" s="30"/>
      <c r="N293" s="30"/>
      <c r="O293" s="30"/>
      <c r="P293" s="30"/>
      <c r="Q293" s="30"/>
      <c r="R293" s="28"/>
      <c r="S293" s="28"/>
      <c r="T293" s="28"/>
      <c r="U293" s="28"/>
      <c r="V293" s="388"/>
      <c r="W293" s="28"/>
    </row>
    <row r="294" spans="1:23" ht="12.75" x14ac:dyDescent="0.35">
      <c r="A294" s="323">
        <v>7</v>
      </c>
      <c r="B294" s="323"/>
      <c r="C294" s="30"/>
      <c r="D294" s="30"/>
      <c r="E294" s="30"/>
      <c r="F294" s="30"/>
      <c r="G294" s="30"/>
      <c r="H294" s="30"/>
      <c r="I294" s="30"/>
      <c r="J294" s="30"/>
      <c r="K294" s="30"/>
      <c r="L294" s="30"/>
      <c r="M294" s="30"/>
      <c r="N294" s="30"/>
      <c r="O294" s="30"/>
      <c r="P294" s="30"/>
      <c r="Q294" s="30"/>
      <c r="R294" s="28"/>
      <c r="S294" s="28"/>
      <c r="T294" s="28"/>
      <c r="U294" s="28"/>
      <c r="V294" s="388"/>
      <c r="W294" s="28"/>
    </row>
    <row r="295" spans="1:23" ht="12.75" x14ac:dyDescent="0.35">
      <c r="A295" s="323">
        <v>8</v>
      </c>
      <c r="B295" s="323"/>
      <c r="C295" s="30"/>
      <c r="D295" s="30"/>
      <c r="E295" s="30"/>
      <c r="F295" s="30"/>
      <c r="G295" s="30"/>
      <c r="H295" s="30"/>
      <c r="I295" s="30"/>
      <c r="J295" s="30"/>
      <c r="K295" s="30"/>
      <c r="L295" s="30"/>
      <c r="M295" s="30"/>
      <c r="N295" s="30"/>
      <c r="O295" s="30"/>
      <c r="P295" s="30"/>
      <c r="Q295" s="30"/>
      <c r="R295" s="28"/>
      <c r="S295" s="28"/>
      <c r="T295" s="28"/>
      <c r="U295" s="28"/>
      <c r="V295" s="388"/>
      <c r="W295" s="28"/>
    </row>
    <row r="296" spans="1:23" ht="12.75" x14ac:dyDescent="0.35">
      <c r="A296" s="323">
        <v>9</v>
      </c>
      <c r="B296" s="323"/>
      <c r="C296" s="30"/>
      <c r="D296" s="30"/>
      <c r="E296" s="30"/>
      <c r="F296" s="30"/>
      <c r="G296" s="30"/>
      <c r="H296" s="30"/>
      <c r="I296" s="30"/>
      <c r="J296" s="30"/>
      <c r="K296" s="30"/>
      <c r="L296" s="30"/>
      <c r="M296" s="30"/>
      <c r="N296" s="30"/>
      <c r="O296" s="30"/>
      <c r="P296" s="30"/>
      <c r="Q296" s="30"/>
      <c r="R296" s="28"/>
      <c r="S296" s="28"/>
      <c r="T296" s="28"/>
      <c r="U296" s="28"/>
      <c r="V296" s="388"/>
      <c r="W296" s="28"/>
    </row>
    <row r="297" spans="1:23" ht="12.75" x14ac:dyDescent="0.35">
      <c r="A297" s="323">
        <v>10</v>
      </c>
      <c r="B297" s="323"/>
      <c r="C297" s="30"/>
      <c r="D297" s="30"/>
      <c r="E297" s="30"/>
      <c r="F297" s="30"/>
      <c r="G297" s="30"/>
      <c r="H297" s="30"/>
      <c r="I297" s="30"/>
      <c r="J297" s="30"/>
      <c r="K297" s="30"/>
      <c r="L297" s="30"/>
      <c r="M297" s="30"/>
      <c r="N297" s="30"/>
      <c r="O297" s="30"/>
      <c r="P297" s="30"/>
      <c r="Q297" s="30"/>
      <c r="R297" s="28"/>
      <c r="S297" s="28"/>
      <c r="T297" s="28"/>
      <c r="U297" s="28"/>
      <c r="V297" s="388"/>
      <c r="W297" s="28"/>
    </row>
    <row r="298" spans="1:23" ht="12.75" x14ac:dyDescent="0.35">
      <c r="A298" s="323">
        <v>11</v>
      </c>
      <c r="B298" s="323"/>
      <c r="C298" s="30"/>
      <c r="D298" s="30"/>
      <c r="E298" s="30"/>
      <c r="F298" s="30"/>
      <c r="G298" s="30"/>
      <c r="H298" s="30"/>
      <c r="I298" s="30"/>
      <c r="J298" s="30"/>
      <c r="K298" s="30"/>
      <c r="L298" s="30"/>
      <c r="M298" s="30"/>
      <c r="N298" s="30"/>
      <c r="O298" s="30"/>
      <c r="P298" s="30"/>
      <c r="Q298" s="30"/>
      <c r="R298" s="28"/>
      <c r="S298" s="28"/>
      <c r="T298" s="28"/>
      <c r="U298" s="28"/>
      <c r="V298" s="388"/>
      <c r="W298" s="28"/>
    </row>
    <row r="299" spans="1:23" ht="12.75" x14ac:dyDescent="0.35">
      <c r="A299" s="323">
        <v>12</v>
      </c>
      <c r="B299" s="323"/>
      <c r="C299" s="30"/>
      <c r="D299" s="30"/>
      <c r="E299" s="30"/>
      <c r="F299" s="30"/>
      <c r="G299" s="30"/>
      <c r="H299" s="30"/>
      <c r="I299" s="30"/>
      <c r="J299" s="30"/>
      <c r="K299" s="30"/>
      <c r="L299" s="30"/>
      <c r="M299" s="30"/>
      <c r="N299" s="30"/>
      <c r="O299" s="30"/>
      <c r="P299" s="30"/>
      <c r="Q299" s="30"/>
      <c r="R299" s="28"/>
      <c r="S299" s="28"/>
      <c r="T299" s="28"/>
      <c r="U299" s="28"/>
      <c r="V299" s="388"/>
      <c r="W299" s="28"/>
    </row>
    <row r="300" spans="1:23" ht="12.75" x14ac:dyDescent="0.35">
      <c r="A300" s="323">
        <v>13</v>
      </c>
      <c r="B300" s="323"/>
      <c r="C300" s="30"/>
      <c r="D300" s="30"/>
      <c r="E300" s="30"/>
      <c r="F300" s="30"/>
      <c r="G300" s="30"/>
      <c r="H300" s="30"/>
      <c r="I300" s="30"/>
      <c r="J300" s="30"/>
      <c r="K300" s="30"/>
      <c r="L300" s="30"/>
      <c r="M300" s="30"/>
      <c r="N300" s="30"/>
      <c r="O300" s="30"/>
      <c r="P300" s="30"/>
      <c r="Q300" s="30"/>
      <c r="R300" s="28"/>
      <c r="S300" s="28"/>
      <c r="T300" s="28"/>
      <c r="U300" s="28"/>
      <c r="V300" s="388"/>
      <c r="W300" s="28"/>
    </row>
    <row r="301" spans="1:23" ht="12.75" x14ac:dyDescent="0.35">
      <c r="A301" s="323">
        <v>14</v>
      </c>
      <c r="B301" s="323"/>
      <c r="C301" s="30"/>
      <c r="D301" s="30"/>
      <c r="E301" s="30"/>
      <c r="F301" s="30"/>
      <c r="G301" s="30"/>
      <c r="H301" s="30"/>
      <c r="I301" s="30"/>
      <c r="J301" s="30"/>
      <c r="K301" s="30"/>
      <c r="L301" s="30"/>
      <c r="M301" s="30"/>
      <c r="N301" s="30"/>
      <c r="O301" s="30"/>
      <c r="P301" s="30"/>
      <c r="Q301" s="30"/>
      <c r="R301" s="28"/>
      <c r="S301" s="28"/>
      <c r="T301" s="28"/>
      <c r="U301" s="28"/>
      <c r="V301" s="388"/>
      <c r="W301" s="28"/>
    </row>
    <row r="302" spans="1:23" ht="12.75" x14ac:dyDescent="0.35">
      <c r="A302" s="323">
        <v>15</v>
      </c>
      <c r="B302" s="323"/>
      <c r="C302" s="30"/>
      <c r="D302" s="30"/>
      <c r="E302" s="30"/>
      <c r="F302" s="30"/>
      <c r="G302" s="30"/>
      <c r="H302" s="30"/>
      <c r="I302" s="30"/>
      <c r="J302" s="30"/>
      <c r="K302" s="30"/>
      <c r="L302" s="30"/>
      <c r="M302" s="30"/>
      <c r="N302" s="30"/>
      <c r="O302" s="30"/>
      <c r="P302" s="30"/>
      <c r="Q302" s="30"/>
      <c r="R302" s="28"/>
      <c r="S302" s="28"/>
      <c r="T302" s="28"/>
      <c r="U302" s="28"/>
      <c r="V302" s="388"/>
      <c r="W302" s="28"/>
    </row>
    <row r="303" spans="1:23" ht="12.75" x14ac:dyDescent="0.35">
      <c r="A303" s="323">
        <v>16</v>
      </c>
      <c r="B303" s="323"/>
      <c r="C303" s="30"/>
      <c r="D303" s="30"/>
      <c r="E303" s="30"/>
      <c r="F303" s="30"/>
      <c r="G303" s="30"/>
      <c r="H303" s="30"/>
      <c r="I303" s="30"/>
      <c r="J303" s="30"/>
      <c r="K303" s="30"/>
      <c r="L303" s="30"/>
      <c r="M303" s="30"/>
      <c r="N303" s="30"/>
      <c r="O303" s="30"/>
      <c r="P303" s="30"/>
      <c r="Q303" s="30"/>
      <c r="R303" s="28"/>
      <c r="S303" s="28"/>
      <c r="T303" s="28"/>
      <c r="U303" s="28"/>
      <c r="V303" s="388"/>
      <c r="W303" s="28"/>
    </row>
    <row r="304" spans="1:23" ht="12.75" x14ac:dyDescent="0.35">
      <c r="A304" s="323">
        <v>17</v>
      </c>
      <c r="B304" s="323"/>
      <c r="C304" s="30"/>
      <c r="D304" s="30"/>
      <c r="E304" s="30"/>
      <c r="F304" s="30"/>
      <c r="G304" s="30"/>
      <c r="H304" s="30"/>
      <c r="I304" s="30"/>
      <c r="J304" s="30"/>
      <c r="K304" s="30"/>
      <c r="L304" s="30"/>
      <c r="M304" s="30"/>
      <c r="N304" s="30"/>
      <c r="O304" s="30"/>
      <c r="P304" s="30"/>
      <c r="Q304" s="30"/>
      <c r="R304" s="28"/>
      <c r="S304" s="28"/>
      <c r="T304" s="28"/>
      <c r="U304" s="28"/>
      <c r="V304" s="388"/>
      <c r="W304" s="28"/>
    </row>
    <row r="305" spans="1:23" ht="12.75" x14ac:dyDescent="0.35">
      <c r="A305" s="323">
        <v>18</v>
      </c>
      <c r="B305" s="323"/>
      <c r="C305" s="30"/>
      <c r="D305" s="30"/>
      <c r="E305" s="30"/>
      <c r="F305" s="30"/>
      <c r="G305" s="30"/>
      <c r="H305" s="30"/>
      <c r="I305" s="30"/>
      <c r="J305" s="30"/>
      <c r="K305" s="30"/>
      <c r="L305" s="30"/>
      <c r="M305" s="30"/>
      <c r="N305" s="30"/>
      <c r="O305" s="30"/>
      <c r="P305" s="30"/>
      <c r="Q305" s="30"/>
      <c r="R305" s="28"/>
      <c r="S305" s="28"/>
      <c r="T305" s="28"/>
      <c r="U305" s="28"/>
      <c r="V305" s="388"/>
      <c r="W305" s="28"/>
    </row>
    <row r="306" spans="1:23" ht="12.75" x14ac:dyDescent="0.35">
      <c r="A306" s="323">
        <v>19</v>
      </c>
      <c r="B306" s="323"/>
      <c r="C306" s="30"/>
      <c r="D306" s="30"/>
      <c r="E306" s="30"/>
      <c r="F306" s="30"/>
      <c r="G306" s="30"/>
      <c r="H306" s="30"/>
      <c r="I306" s="30"/>
      <c r="J306" s="30"/>
      <c r="K306" s="30"/>
      <c r="L306" s="30"/>
      <c r="M306" s="30"/>
      <c r="N306" s="30"/>
      <c r="O306" s="30"/>
      <c r="P306" s="30"/>
      <c r="Q306" s="30"/>
      <c r="R306" s="28"/>
      <c r="S306" s="28"/>
      <c r="T306" s="28"/>
      <c r="U306" s="28"/>
      <c r="V306" s="388"/>
      <c r="W306" s="28"/>
    </row>
    <row r="307" spans="1:23" ht="12.75" x14ac:dyDescent="0.35">
      <c r="A307" s="323">
        <v>20</v>
      </c>
      <c r="B307" s="323"/>
      <c r="C307" s="30"/>
      <c r="D307" s="30"/>
      <c r="E307" s="30"/>
      <c r="F307" s="30"/>
      <c r="G307" s="30"/>
      <c r="H307" s="30"/>
      <c r="I307" s="30"/>
      <c r="J307" s="30"/>
      <c r="K307" s="30"/>
      <c r="L307" s="30"/>
      <c r="M307" s="30"/>
      <c r="N307" s="30"/>
      <c r="O307" s="30"/>
      <c r="P307" s="30"/>
      <c r="Q307" s="30"/>
      <c r="R307" s="28"/>
      <c r="S307" s="28"/>
      <c r="T307" s="28"/>
      <c r="U307" s="28"/>
      <c r="V307" s="388"/>
      <c r="W307" s="28"/>
    </row>
    <row r="308" spans="1:23" ht="12.75" x14ac:dyDescent="0.35">
      <c r="A308" s="325" t="s">
        <v>136</v>
      </c>
      <c r="B308" s="326"/>
      <c r="C308" s="327"/>
      <c r="D308" s="327"/>
      <c r="E308" s="327"/>
      <c r="F308" s="327"/>
      <c r="G308" s="327"/>
      <c r="H308" s="327"/>
      <c r="I308" s="327"/>
      <c r="J308" s="327"/>
      <c r="K308" s="327"/>
      <c r="L308" s="327"/>
      <c r="M308" s="327"/>
      <c r="N308" s="327"/>
      <c r="O308" s="327"/>
      <c r="P308" s="327"/>
      <c r="Q308" s="327"/>
      <c r="R308" s="118"/>
      <c r="S308" s="118"/>
      <c r="T308" s="118"/>
      <c r="U308" s="118"/>
      <c r="V308" s="389"/>
      <c r="W308" s="118"/>
    </row>
    <row r="309" spans="1:23" ht="12.75" x14ac:dyDescent="0.35">
      <c r="A309" s="320" t="s">
        <v>11</v>
      </c>
      <c r="B309" s="320"/>
      <c r="C309" s="78"/>
      <c r="D309" s="78"/>
      <c r="E309" s="78"/>
      <c r="F309" s="78"/>
      <c r="G309" s="78"/>
      <c r="H309" s="78"/>
      <c r="I309" s="78"/>
      <c r="J309" s="78"/>
      <c r="K309" s="78"/>
      <c r="L309" s="78"/>
      <c r="M309" s="78"/>
      <c r="N309" s="78"/>
      <c r="O309" s="78"/>
      <c r="P309" s="78"/>
      <c r="Q309" s="78"/>
      <c r="R309" s="137"/>
      <c r="S309" s="137"/>
      <c r="T309" s="137"/>
      <c r="U309" s="137"/>
      <c r="V309" s="1004"/>
      <c r="W309" s="1004"/>
    </row>
    <row r="310" spans="1:23" ht="12.75" x14ac:dyDescent="0.35">
      <c r="A310" s="72"/>
      <c r="B310" s="72"/>
      <c r="C310" s="72"/>
      <c r="D310" s="72"/>
      <c r="E310" s="72"/>
      <c r="F310" s="72"/>
      <c r="G310" s="72"/>
      <c r="H310" s="72"/>
      <c r="I310" s="72"/>
      <c r="J310" s="72"/>
      <c r="K310" s="72"/>
      <c r="L310" s="72"/>
      <c r="M310" s="72"/>
      <c r="N310" s="72"/>
      <c r="O310" s="72"/>
      <c r="P310" s="72"/>
      <c r="Q310" s="72"/>
      <c r="R310" s="72"/>
      <c r="S310" s="72"/>
      <c r="T310" s="72"/>
      <c r="U310" s="72"/>
      <c r="V310" s="72"/>
      <c r="W310" s="72"/>
    </row>
    <row r="311" spans="1:23" ht="12.75" x14ac:dyDescent="0.35">
      <c r="A311" s="985" t="s">
        <v>262</v>
      </c>
      <c r="B311" s="986"/>
      <c r="C311" s="986"/>
      <c r="D311" s="986"/>
      <c r="E311" s="986"/>
      <c r="F311" s="986"/>
      <c r="G311" s="986"/>
      <c r="H311" s="986"/>
      <c r="I311" s="986"/>
      <c r="J311" s="986"/>
      <c r="K311" s="986"/>
      <c r="L311" s="986"/>
      <c r="M311" s="986"/>
      <c r="N311" s="986"/>
      <c r="O311" s="986"/>
      <c r="P311" s="986"/>
      <c r="Q311" s="986"/>
      <c r="R311" s="986"/>
      <c r="S311" s="986"/>
      <c r="T311" s="986"/>
      <c r="U311" s="986"/>
      <c r="V311" s="986"/>
      <c r="W311" s="1019"/>
    </row>
    <row r="312" spans="1:23" ht="12.75" x14ac:dyDescent="0.35">
      <c r="A312" s="985" t="s">
        <v>211</v>
      </c>
      <c r="B312" s="986"/>
      <c r="C312" s="986"/>
      <c r="D312" s="986"/>
      <c r="E312" s="986"/>
      <c r="F312" s="986"/>
      <c r="G312" s="986"/>
      <c r="H312" s="986"/>
      <c r="I312" s="986"/>
      <c r="J312" s="986"/>
      <c r="K312" s="986"/>
      <c r="L312" s="986"/>
      <c r="M312" s="986"/>
      <c r="N312" s="986"/>
      <c r="O312" s="986"/>
      <c r="P312" s="986"/>
      <c r="Q312" s="986"/>
      <c r="R312" s="986"/>
      <c r="S312" s="986"/>
      <c r="T312" s="986"/>
      <c r="U312" s="986"/>
      <c r="V312" s="986"/>
      <c r="W312" s="1019"/>
    </row>
    <row r="313" spans="1:23" ht="12.75" x14ac:dyDescent="0.35">
      <c r="A313" s="989" t="s">
        <v>6</v>
      </c>
      <c r="B313" s="989"/>
      <c r="C313" s="989" t="s">
        <v>1719</v>
      </c>
      <c r="D313" s="989"/>
      <c r="E313" s="989"/>
      <c r="F313" s="989"/>
      <c r="G313" s="989"/>
      <c r="H313" s="989"/>
      <c r="I313" s="989"/>
      <c r="J313" s="989"/>
      <c r="K313" s="989"/>
      <c r="L313" s="989"/>
      <c r="M313" s="989"/>
      <c r="N313" s="989"/>
      <c r="O313" s="989"/>
      <c r="P313" s="989"/>
      <c r="Q313" s="989"/>
      <c r="R313" s="1034" t="s">
        <v>217</v>
      </c>
      <c r="S313" s="1035"/>
      <c r="T313" s="1034" t="s">
        <v>210</v>
      </c>
      <c r="U313" s="1035"/>
      <c r="V313" s="1009" t="s">
        <v>212</v>
      </c>
      <c r="W313" s="997" t="s">
        <v>228</v>
      </c>
    </row>
    <row r="314" spans="1:23" ht="12.75" x14ac:dyDescent="0.35">
      <c r="A314" s="320" t="s">
        <v>131</v>
      </c>
      <c r="B314" s="320"/>
      <c r="C314" s="320"/>
      <c r="D314" s="320"/>
      <c r="E314" s="320"/>
      <c r="F314" s="320"/>
      <c r="G314" s="320"/>
      <c r="H314" s="320"/>
      <c r="I314" s="320"/>
      <c r="J314" s="320"/>
      <c r="K314" s="320"/>
      <c r="L314" s="320"/>
      <c r="M314" s="320"/>
      <c r="N314" s="320"/>
      <c r="O314" s="320"/>
      <c r="P314" s="320"/>
      <c r="Q314" s="320"/>
      <c r="R314" s="1036"/>
      <c r="S314" s="1037"/>
      <c r="T314" s="1036"/>
      <c r="U314" s="1037"/>
      <c r="V314" s="1040"/>
      <c r="W314" s="1044"/>
    </row>
    <row r="315" spans="1:23" ht="12.75" x14ac:dyDescent="0.35">
      <c r="A315" s="320"/>
      <c r="B315" s="1009" t="s">
        <v>231</v>
      </c>
      <c r="C315" s="1009" t="s">
        <v>213</v>
      </c>
      <c r="D315" s="1009" t="s">
        <v>132</v>
      </c>
      <c r="E315" s="1009" t="s">
        <v>214</v>
      </c>
      <c r="F315" s="1009" t="s">
        <v>208</v>
      </c>
      <c r="G315" s="1009" t="s">
        <v>133</v>
      </c>
      <c r="H315" s="1009" t="s">
        <v>215</v>
      </c>
      <c r="I315" s="985" t="s">
        <v>218</v>
      </c>
      <c r="J315" s="1019"/>
      <c r="K315" s="985" t="s">
        <v>134</v>
      </c>
      <c r="L315" s="1019"/>
      <c r="M315" s="1042" t="s">
        <v>221</v>
      </c>
      <c r="N315" s="1043"/>
      <c r="O315" s="1008" t="s">
        <v>230</v>
      </c>
      <c r="P315" s="1008"/>
      <c r="Q315" s="1008"/>
      <c r="R315" s="1038"/>
      <c r="S315" s="1039"/>
      <c r="T315" s="1038"/>
      <c r="U315" s="1039"/>
      <c r="V315" s="1041"/>
      <c r="W315" s="1045"/>
    </row>
    <row r="316" spans="1:23" ht="38.25" x14ac:dyDescent="0.35">
      <c r="A316" s="321" t="s">
        <v>209</v>
      </c>
      <c r="B316" s="1041"/>
      <c r="C316" s="1041"/>
      <c r="D316" s="1041"/>
      <c r="E316" s="1041"/>
      <c r="F316" s="1041"/>
      <c r="G316" s="1041"/>
      <c r="H316" s="1041"/>
      <c r="I316" s="321" t="s">
        <v>219</v>
      </c>
      <c r="J316" s="321" t="s">
        <v>220</v>
      </c>
      <c r="K316" s="321" t="s">
        <v>222</v>
      </c>
      <c r="L316" s="321" t="s">
        <v>223</v>
      </c>
      <c r="M316" s="379" t="s">
        <v>224</v>
      </c>
      <c r="N316" s="380" t="s">
        <v>37</v>
      </c>
      <c r="O316" s="381" t="s">
        <v>225</v>
      </c>
      <c r="P316" s="382" t="s">
        <v>226</v>
      </c>
      <c r="Q316" s="381" t="s">
        <v>227</v>
      </c>
      <c r="R316" s="383">
        <v>2021</v>
      </c>
      <c r="S316" s="383" t="s">
        <v>196</v>
      </c>
      <c r="T316" s="321" t="s">
        <v>139</v>
      </c>
      <c r="U316" s="320" t="s">
        <v>37</v>
      </c>
      <c r="V316" s="384" t="s">
        <v>197</v>
      </c>
      <c r="W316" s="195" t="s">
        <v>229</v>
      </c>
    </row>
    <row r="317" spans="1:23" ht="25.5" x14ac:dyDescent="0.35">
      <c r="A317" s="1046" t="s">
        <v>3274</v>
      </c>
      <c r="B317" s="390">
        <v>2502946</v>
      </c>
      <c r="C317" s="390" t="s">
        <v>1484</v>
      </c>
      <c r="D317" s="390" t="s">
        <v>3275</v>
      </c>
      <c r="E317" s="390" t="s">
        <v>3276</v>
      </c>
      <c r="F317" s="391">
        <v>1450500</v>
      </c>
      <c r="G317" s="392">
        <v>44309</v>
      </c>
      <c r="H317" s="390" t="s">
        <v>3276</v>
      </c>
      <c r="I317" s="392">
        <v>44274</v>
      </c>
      <c r="J317" s="392">
        <v>44366</v>
      </c>
      <c r="K317" s="392"/>
      <c r="L317" s="392"/>
      <c r="M317" s="392"/>
      <c r="N317" s="392"/>
      <c r="O317" s="392">
        <v>44366</v>
      </c>
      <c r="P317" s="392">
        <v>44417</v>
      </c>
      <c r="Q317" s="392">
        <f>+P317</f>
        <v>44417</v>
      </c>
      <c r="R317" s="391">
        <v>1450500</v>
      </c>
      <c r="S317" s="390"/>
      <c r="T317" s="390"/>
      <c r="U317" s="390"/>
      <c r="V317" s="390"/>
      <c r="W317" s="390"/>
    </row>
    <row r="318" spans="1:23" ht="25.5" x14ac:dyDescent="0.35">
      <c r="A318" s="1047"/>
      <c r="B318" s="393" t="s">
        <v>3277</v>
      </c>
      <c r="C318" s="394" t="s">
        <v>1484</v>
      </c>
      <c r="D318" s="394" t="s">
        <v>3275</v>
      </c>
      <c r="E318" s="236" t="s">
        <v>3278</v>
      </c>
      <c r="F318" s="395">
        <v>13200</v>
      </c>
      <c r="G318" s="236" t="s">
        <v>3279</v>
      </c>
      <c r="H318" s="236" t="s">
        <v>3280</v>
      </c>
      <c r="I318" s="396">
        <v>44333</v>
      </c>
      <c r="J318" s="396">
        <v>44390</v>
      </c>
      <c r="K318" s="236"/>
      <c r="L318" s="236"/>
      <c r="M318" s="236"/>
      <c r="N318" s="236"/>
      <c r="O318" s="396">
        <v>44390</v>
      </c>
      <c r="P318" s="396">
        <v>44390</v>
      </c>
      <c r="Q318" s="236"/>
      <c r="R318" s="397">
        <v>13200</v>
      </c>
      <c r="S318" s="28"/>
      <c r="T318" s="28"/>
      <c r="U318" s="28"/>
      <c r="V318" s="388"/>
      <c r="W318" s="28"/>
    </row>
    <row r="319" spans="1:23" ht="25.5" x14ac:dyDescent="0.35">
      <c r="A319" s="1047"/>
      <c r="B319" s="393" t="s">
        <v>3277</v>
      </c>
      <c r="C319" s="394" t="s">
        <v>1484</v>
      </c>
      <c r="D319" s="394" t="s">
        <v>3275</v>
      </c>
      <c r="E319" s="236" t="s">
        <v>3278</v>
      </c>
      <c r="F319" s="395">
        <v>13200</v>
      </c>
      <c r="G319" s="236" t="s">
        <v>3279</v>
      </c>
      <c r="H319" s="236" t="s">
        <v>3280</v>
      </c>
      <c r="I319" s="396">
        <v>44333</v>
      </c>
      <c r="J319" s="396">
        <v>44357</v>
      </c>
      <c r="K319" s="236"/>
      <c r="L319" s="236"/>
      <c r="M319" s="236"/>
      <c r="N319" s="236"/>
      <c r="O319" s="396">
        <v>44357</v>
      </c>
      <c r="P319" s="396">
        <v>44357</v>
      </c>
      <c r="Q319" s="236"/>
      <c r="R319" s="397">
        <v>13200</v>
      </c>
      <c r="S319" s="28"/>
      <c r="T319" s="28"/>
      <c r="U319" s="28"/>
      <c r="V319" s="388"/>
      <c r="W319" s="28"/>
    </row>
    <row r="320" spans="1:23" ht="25.5" x14ac:dyDescent="0.35">
      <c r="A320" s="1047"/>
      <c r="B320" s="393" t="s">
        <v>3281</v>
      </c>
      <c r="C320" s="394" t="s">
        <v>1484</v>
      </c>
      <c r="D320" s="394" t="s">
        <v>3275</v>
      </c>
      <c r="E320" s="236" t="s">
        <v>3278</v>
      </c>
      <c r="F320" s="395">
        <v>5000</v>
      </c>
      <c r="G320" s="236" t="s">
        <v>3279</v>
      </c>
      <c r="H320" s="236" t="s">
        <v>3282</v>
      </c>
      <c r="I320" s="396">
        <v>44333</v>
      </c>
      <c r="J320" s="396">
        <v>44354</v>
      </c>
      <c r="K320" s="236"/>
      <c r="L320" s="236"/>
      <c r="M320" s="236"/>
      <c r="N320" s="236"/>
      <c r="O320" s="396">
        <v>44354</v>
      </c>
      <c r="P320" s="396">
        <v>44354</v>
      </c>
      <c r="Q320" s="236"/>
      <c r="R320" s="397">
        <v>5000</v>
      </c>
      <c r="S320" s="28"/>
      <c r="T320" s="28"/>
      <c r="U320" s="28"/>
      <c r="V320" s="388"/>
      <c r="W320" s="28"/>
    </row>
    <row r="321" spans="1:23" ht="25.5" x14ac:dyDescent="0.35">
      <c r="A321" s="1047"/>
      <c r="B321" s="393" t="s">
        <v>3281</v>
      </c>
      <c r="C321" s="394" t="s">
        <v>1484</v>
      </c>
      <c r="D321" s="394" t="s">
        <v>3275</v>
      </c>
      <c r="E321" s="236" t="s">
        <v>3278</v>
      </c>
      <c r="F321" s="395">
        <v>5000</v>
      </c>
      <c r="G321" s="236" t="s">
        <v>3279</v>
      </c>
      <c r="H321" s="236" t="s">
        <v>3282</v>
      </c>
      <c r="I321" s="396">
        <v>44333</v>
      </c>
      <c r="J321" s="396">
        <v>44354</v>
      </c>
      <c r="K321" s="236"/>
      <c r="L321" s="236"/>
      <c r="M321" s="236"/>
      <c r="N321" s="236"/>
      <c r="O321" s="396">
        <v>44354</v>
      </c>
      <c r="P321" s="396">
        <v>44354</v>
      </c>
      <c r="Q321" s="236"/>
      <c r="R321" s="397">
        <v>5000</v>
      </c>
      <c r="S321" s="28"/>
      <c r="T321" s="28"/>
      <c r="U321" s="28"/>
      <c r="V321" s="388"/>
      <c r="W321" s="28"/>
    </row>
    <row r="322" spans="1:23" ht="25.5" x14ac:dyDescent="0.35">
      <c r="A322" s="1047"/>
      <c r="B322" s="393" t="s">
        <v>3283</v>
      </c>
      <c r="C322" s="394" t="s">
        <v>1484</v>
      </c>
      <c r="D322" s="394" t="s">
        <v>3275</v>
      </c>
      <c r="E322" s="236" t="s">
        <v>3278</v>
      </c>
      <c r="F322" s="395">
        <v>12000</v>
      </c>
      <c r="G322" s="236" t="s">
        <v>3279</v>
      </c>
      <c r="H322" s="236" t="s">
        <v>3280</v>
      </c>
      <c r="I322" s="396">
        <v>44333</v>
      </c>
      <c r="J322" s="396">
        <v>44390</v>
      </c>
      <c r="K322" s="236"/>
      <c r="L322" s="236"/>
      <c r="M322" s="236"/>
      <c r="N322" s="236"/>
      <c r="O322" s="396">
        <v>44390</v>
      </c>
      <c r="P322" s="396">
        <v>44390</v>
      </c>
      <c r="Q322" s="236"/>
      <c r="R322" s="397">
        <v>12000</v>
      </c>
      <c r="S322" s="28"/>
      <c r="T322" s="28"/>
      <c r="U322" s="28"/>
      <c r="V322" s="388"/>
      <c r="W322" s="28"/>
    </row>
    <row r="323" spans="1:23" ht="25.5" x14ac:dyDescent="0.35">
      <c r="A323" s="1047"/>
      <c r="B323" s="393" t="s">
        <v>3284</v>
      </c>
      <c r="C323" s="394" t="s">
        <v>1484</v>
      </c>
      <c r="D323" s="394" t="s">
        <v>3275</v>
      </c>
      <c r="E323" s="236"/>
      <c r="F323" s="395">
        <v>378727</v>
      </c>
      <c r="G323" s="236" t="s">
        <v>3285</v>
      </c>
      <c r="H323" s="236" t="s">
        <v>3286</v>
      </c>
      <c r="I323" s="396">
        <v>44334</v>
      </c>
      <c r="J323" s="396">
        <v>44334</v>
      </c>
      <c r="K323" s="236"/>
      <c r="L323" s="236"/>
      <c r="M323" s="236"/>
      <c r="N323" s="236"/>
      <c r="O323" s="396">
        <v>44334</v>
      </c>
      <c r="P323" s="396">
        <v>44334</v>
      </c>
      <c r="Q323" s="236"/>
      <c r="R323" s="397">
        <v>378727</v>
      </c>
      <c r="S323" s="28"/>
      <c r="T323" s="28"/>
      <c r="U323" s="28"/>
      <c r="V323" s="388"/>
      <c r="W323" s="28"/>
    </row>
    <row r="324" spans="1:23" ht="25.5" x14ac:dyDescent="0.35">
      <c r="A324" s="1047"/>
      <c r="B324" s="393" t="s">
        <v>3287</v>
      </c>
      <c r="C324" s="394" t="s">
        <v>1484</v>
      </c>
      <c r="D324" s="394" t="s">
        <v>3275</v>
      </c>
      <c r="E324" s="236" t="s">
        <v>3278</v>
      </c>
      <c r="F324" s="395">
        <v>16000</v>
      </c>
      <c r="G324" s="236" t="s">
        <v>3288</v>
      </c>
      <c r="H324" s="236" t="s">
        <v>3280</v>
      </c>
      <c r="I324" s="396">
        <v>44340</v>
      </c>
      <c r="J324" s="396">
        <v>44337</v>
      </c>
      <c r="K324" s="236"/>
      <c r="L324" s="236"/>
      <c r="M324" s="236"/>
      <c r="N324" s="236"/>
      <c r="O324" s="396">
        <v>44337</v>
      </c>
      <c r="P324" s="396">
        <v>44337</v>
      </c>
      <c r="Q324" s="236"/>
      <c r="R324" s="397">
        <v>16000</v>
      </c>
      <c r="S324" s="28"/>
      <c r="T324" s="28"/>
      <c r="U324" s="28"/>
      <c r="V324" s="388"/>
      <c r="W324" s="28"/>
    </row>
    <row r="325" spans="1:23" ht="25.5" x14ac:dyDescent="0.35">
      <c r="A325" s="1047"/>
      <c r="B325" s="393" t="s">
        <v>3289</v>
      </c>
      <c r="C325" s="394" t="s">
        <v>1484</v>
      </c>
      <c r="D325" s="394" t="s">
        <v>3275</v>
      </c>
      <c r="E325" s="236" t="s">
        <v>3278</v>
      </c>
      <c r="F325" s="395">
        <v>12500</v>
      </c>
      <c r="G325" s="236" t="s">
        <v>3288</v>
      </c>
      <c r="H325" s="236" t="s">
        <v>3290</v>
      </c>
      <c r="I325" s="396">
        <v>44340</v>
      </c>
      <c r="J325" s="396">
        <v>44362</v>
      </c>
      <c r="K325" s="236"/>
      <c r="L325" s="236"/>
      <c r="M325" s="236"/>
      <c r="N325" s="236"/>
      <c r="O325" s="396">
        <v>44362</v>
      </c>
      <c r="P325" s="396">
        <v>44362</v>
      </c>
      <c r="Q325" s="236"/>
      <c r="R325" s="397">
        <v>12500</v>
      </c>
      <c r="S325" s="28"/>
      <c r="T325" s="28"/>
      <c r="U325" s="28"/>
      <c r="V325" s="388"/>
      <c r="W325" s="28"/>
    </row>
    <row r="326" spans="1:23" ht="25.5" x14ac:dyDescent="0.35">
      <c r="A326" s="1047"/>
      <c r="B326" s="393" t="s">
        <v>3291</v>
      </c>
      <c r="C326" s="394" t="s">
        <v>1484</v>
      </c>
      <c r="D326" s="394" t="s">
        <v>3275</v>
      </c>
      <c r="E326" s="236" t="s">
        <v>3278</v>
      </c>
      <c r="F326" s="395">
        <v>8000</v>
      </c>
      <c r="G326" s="236" t="s">
        <v>3292</v>
      </c>
      <c r="H326" s="236" t="s">
        <v>3282</v>
      </c>
      <c r="I326" s="396">
        <v>44348</v>
      </c>
      <c r="J326" s="396">
        <v>44358</v>
      </c>
      <c r="K326" s="236"/>
      <c r="L326" s="236"/>
      <c r="M326" s="236"/>
      <c r="N326" s="236"/>
      <c r="O326" s="396">
        <v>44358</v>
      </c>
      <c r="P326" s="396">
        <v>44358</v>
      </c>
      <c r="Q326" s="236"/>
      <c r="R326" s="397">
        <v>8000</v>
      </c>
      <c r="S326" s="28"/>
      <c r="T326" s="28"/>
      <c r="U326" s="28"/>
      <c r="V326" s="388"/>
      <c r="W326" s="28"/>
    </row>
    <row r="327" spans="1:23" ht="25.5" x14ac:dyDescent="0.35">
      <c r="A327" s="1047"/>
      <c r="B327" s="393" t="s">
        <v>3293</v>
      </c>
      <c r="C327" s="394" t="s">
        <v>1484</v>
      </c>
      <c r="D327" s="394" t="s">
        <v>3275</v>
      </c>
      <c r="E327" s="236"/>
      <c r="F327" s="395">
        <v>217000</v>
      </c>
      <c r="G327" s="236" t="s">
        <v>3294</v>
      </c>
      <c r="H327" s="236" t="s">
        <v>3286</v>
      </c>
      <c r="I327" s="396">
        <v>44355</v>
      </c>
      <c r="J327" s="396">
        <v>44362</v>
      </c>
      <c r="K327" s="236"/>
      <c r="L327" s="236"/>
      <c r="M327" s="236"/>
      <c r="N327" s="236"/>
      <c r="O327" s="396">
        <v>44362</v>
      </c>
      <c r="P327" s="396">
        <v>44362</v>
      </c>
      <c r="Q327" s="236"/>
      <c r="R327" s="397">
        <v>217000</v>
      </c>
      <c r="S327" s="28"/>
      <c r="T327" s="28"/>
      <c r="U327" s="28"/>
      <c r="V327" s="388"/>
      <c r="W327" s="28"/>
    </row>
    <row r="328" spans="1:23" ht="25.5" x14ac:dyDescent="0.35">
      <c r="A328" s="1047"/>
      <c r="B328" s="393" t="s">
        <v>3295</v>
      </c>
      <c r="C328" s="394" t="s">
        <v>1484</v>
      </c>
      <c r="D328" s="394" t="s">
        <v>3275</v>
      </c>
      <c r="E328" s="236"/>
      <c r="F328" s="395">
        <v>75000</v>
      </c>
      <c r="G328" s="236" t="s">
        <v>3296</v>
      </c>
      <c r="H328" s="236" t="s">
        <v>3297</v>
      </c>
      <c r="I328" s="396">
        <v>44361</v>
      </c>
      <c r="J328" s="396">
        <v>44362</v>
      </c>
      <c r="K328" s="236"/>
      <c r="L328" s="236"/>
      <c r="M328" s="236"/>
      <c r="N328" s="236"/>
      <c r="O328" s="396">
        <v>44362</v>
      </c>
      <c r="P328" s="396">
        <v>44362</v>
      </c>
      <c r="Q328" s="236"/>
      <c r="R328" s="397">
        <v>75000</v>
      </c>
      <c r="S328" s="28"/>
      <c r="T328" s="28"/>
      <c r="U328" s="28"/>
      <c r="V328" s="388"/>
      <c r="W328" s="28"/>
    </row>
    <row r="329" spans="1:23" ht="25.5" x14ac:dyDescent="0.35">
      <c r="A329" s="1047"/>
      <c r="B329" s="393" t="s">
        <v>3298</v>
      </c>
      <c r="C329" s="394" t="s">
        <v>1484</v>
      </c>
      <c r="D329" s="394" t="s">
        <v>3275</v>
      </c>
      <c r="E329" s="236"/>
      <c r="F329" s="395">
        <v>39500</v>
      </c>
      <c r="G329" s="236" t="s">
        <v>3299</v>
      </c>
      <c r="H329" s="236" t="s">
        <v>3282</v>
      </c>
      <c r="I329" s="396">
        <v>44384</v>
      </c>
      <c r="J329" s="396">
        <v>44384</v>
      </c>
      <c r="K329" s="236"/>
      <c r="L329" s="236"/>
      <c r="M329" s="236"/>
      <c r="N329" s="236"/>
      <c r="O329" s="396">
        <v>44384</v>
      </c>
      <c r="P329" s="396">
        <v>44384</v>
      </c>
      <c r="Q329" s="236"/>
      <c r="R329" s="397">
        <v>39500</v>
      </c>
      <c r="S329" s="28"/>
      <c r="T329" s="28"/>
      <c r="U329" s="28"/>
      <c r="V329" s="388"/>
      <c r="W329" s="28"/>
    </row>
    <row r="330" spans="1:23" ht="25.5" x14ac:dyDescent="0.35">
      <c r="A330" s="1047"/>
      <c r="B330" s="393" t="s">
        <v>3300</v>
      </c>
      <c r="C330" s="394" t="s">
        <v>1484</v>
      </c>
      <c r="D330" s="394" t="s">
        <v>3275</v>
      </c>
      <c r="E330" s="236"/>
      <c r="F330" s="395">
        <v>57500</v>
      </c>
      <c r="G330" s="236" t="s">
        <v>3301</v>
      </c>
      <c r="H330" s="236" t="s">
        <v>3302</v>
      </c>
      <c r="I330" s="396">
        <v>44389</v>
      </c>
      <c r="J330" s="396">
        <v>44390</v>
      </c>
      <c r="K330" s="236"/>
      <c r="L330" s="236"/>
      <c r="M330" s="236"/>
      <c r="N330" s="236"/>
      <c r="O330" s="396">
        <v>44390</v>
      </c>
      <c r="P330" s="396">
        <v>44390</v>
      </c>
      <c r="Q330" s="236"/>
      <c r="R330" s="397">
        <v>57500</v>
      </c>
      <c r="S330" s="28"/>
      <c r="T330" s="28"/>
      <c r="U330" s="28"/>
      <c r="V330" s="388"/>
      <c r="W330" s="28"/>
    </row>
    <row r="331" spans="1:23" ht="25.5" x14ac:dyDescent="0.35">
      <c r="A331" s="1047"/>
      <c r="B331" s="393" t="s">
        <v>3300</v>
      </c>
      <c r="C331" s="394" t="s">
        <v>1484</v>
      </c>
      <c r="D331" s="394" t="s">
        <v>3275</v>
      </c>
      <c r="E331" s="236"/>
      <c r="F331" s="395">
        <v>57500</v>
      </c>
      <c r="G331" s="236" t="s">
        <v>3301</v>
      </c>
      <c r="H331" s="236" t="s">
        <v>3302</v>
      </c>
      <c r="I331" s="396">
        <v>44389</v>
      </c>
      <c r="J331" s="396">
        <v>44390</v>
      </c>
      <c r="K331" s="236"/>
      <c r="L331" s="236"/>
      <c r="M331" s="236"/>
      <c r="N331" s="236"/>
      <c r="O331" s="396">
        <v>44390</v>
      </c>
      <c r="P331" s="396">
        <v>44390</v>
      </c>
      <c r="Q331" s="236"/>
      <c r="R331" s="397">
        <v>57500</v>
      </c>
      <c r="S331" s="28"/>
      <c r="T331" s="28"/>
      <c r="U331" s="28"/>
      <c r="V331" s="388"/>
      <c r="W331" s="28"/>
    </row>
    <row r="332" spans="1:23" ht="25.5" x14ac:dyDescent="0.35">
      <c r="A332" s="1047"/>
      <c r="B332" s="393" t="s">
        <v>3303</v>
      </c>
      <c r="C332" s="394" t="s">
        <v>1484</v>
      </c>
      <c r="D332" s="394" t="s">
        <v>3275</v>
      </c>
      <c r="E332" s="236"/>
      <c r="F332" s="395">
        <v>428000</v>
      </c>
      <c r="G332" s="236" t="s">
        <v>3304</v>
      </c>
      <c r="H332" s="236" t="s">
        <v>3305</v>
      </c>
      <c r="I332" s="396">
        <v>44393</v>
      </c>
      <c r="J332" s="396">
        <v>44403</v>
      </c>
      <c r="K332" s="236"/>
      <c r="L332" s="236"/>
      <c r="M332" s="236"/>
      <c r="N332" s="236"/>
      <c r="O332" s="396">
        <v>44403</v>
      </c>
      <c r="P332" s="396">
        <v>44403</v>
      </c>
      <c r="Q332" s="236"/>
      <c r="R332" s="397">
        <v>428000</v>
      </c>
      <c r="S332" s="28"/>
      <c r="T332" s="28"/>
      <c r="U332" s="28"/>
      <c r="V332" s="388"/>
      <c r="W332" s="28"/>
    </row>
    <row r="333" spans="1:23" ht="25.5" x14ac:dyDescent="0.35">
      <c r="A333" s="1047"/>
      <c r="B333" s="393" t="s">
        <v>3306</v>
      </c>
      <c r="C333" s="394" t="s">
        <v>1484</v>
      </c>
      <c r="D333" s="394" t="s">
        <v>3275</v>
      </c>
      <c r="E333" s="236"/>
      <c r="F333" s="395">
        <v>88000</v>
      </c>
      <c r="G333" s="236" t="s">
        <v>3307</v>
      </c>
      <c r="H333" s="236" t="s">
        <v>3308</v>
      </c>
      <c r="I333" s="396">
        <v>44470</v>
      </c>
      <c r="J333" s="396">
        <v>44474</v>
      </c>
      <c r="K333" s="236"/>
      <c r="L333" s="236"/>
      <c r="M333" s="236"/>
      <c r="N333" s="236"/>
      <c r="O333" s="396">
        <v>44474</v>
      </c>
      <c r="P333" s="396">
        <v>44474</v>
      </c>
      <c r="Q333" s="236"/>
      <c r="R333" s="397">
        <v>88000</v>
      </c>
      <c r="S333" s="28"/>
      <c r="T333" s="28"/>
      <c r="U333" s="28"/>
      <c r="V333" s="388"/>
      <c r="W333" s="28"/>
    </row>
    <row r="334" spans="1:23" ht="25.5" x14ac:dyDescent="0.35">
      <c r="A334" s="1047"/>
      <c r="B334" s="393" t="s">
        <v>3309</v>
      </c>
      <c r="C334" s="394" t="s">
        <v>1484</v>
      </c>
      <c r="D334" s="394" t="s">
        <v>3275</v>
      </c>
      <c r="E334" s="236" t="s">
        <v>3278</v>
      </c>
      <c r="F334" s="395">
        <v>8000</v>
      </c>
      <c r="G334" s="236" t="s">
        <v>3310</v>
      </c>
      <c r="H334" s="236" t="s">
        <v>3311</v>
      </c>
      <c r="I334" s="396">
        <v>44484</v>
      </c>
      <c r="J334" s="396">
        <v>44495</v>
      </c>
      <c r="K334" s="236"/>
      <c r="L334" s="236"/>
      <c r="M334" s="236"/>
      <c r="N334" s="236"/>
      <c r="O334" s="396">
        <v>44495</v>
      </c>
      <c r="P334" s="396">
        <v>44495</v>
      </c>
      <c r="Q334" s="236"/>
      <c r="R334" s="397">
        <v>8000</v>
      </c>
      <c r="S334" s="28"/>
      <c r="T334" s="28"/>
      <c r="U334" s="28"/>
      <c r="V334" s="388"/>
      <c r="W334" s="28"/>
    </row>
    <row r="335" spans="1:23" ht="25.5" x14ac:dyDescent="0.35">
      <c r="A335" s="1047"/>
      <c r="B335" s="393" t="s">
        <v>3312</v>
      </c>
      <c r="C335" s="394" t="s">
        <v>1484</v>
      </c>
      <c r="D335" s="394" t="s">
        <v>3275</v>
      </c>
      <c r="E335" s="236" t="s">
        <v>3278</v>
      </c>
      <c r="F335" s="395">
        <v>9000</v>
      </c>
      <c r="G335" s="236" t="s">
        <v>3313</v>
      </c>
      <c r="H335" s="236" t="s">
        <v>3314</v>
      </c>
      <c r="I335" s="396">
        <v>44498</v>
      </c>
      <c r="J335" s="396">
        <v>44538</v>
      </c>
      <c r="K335" s="236"/>
      <c r="L335" s="236"/>
      <c r="M335" s="236"/>
      <c r="N335" s="236"/>
      <c r="O335" s="396">
        <v>44538</v>
      </c>
      <c r="P335" s="396">
        <v>44538</v>
      </c>
      <c r="Q335" s="236"/>
      <c r="R335" s="397">
        <v>9000</v>
      </c>
      <c r="S335" s="28"/>
      <c r="T335" s="28"/>
      <c r="U335" s="28"/>
      <c r="V335" s="388"/>
      <c r="W335" s="28"/>
    </row>
    <row r="336" spans="1:23" ht="25.5" x14ac:dyDescent="0.35">
      <c r="A336" s="1048"/>
      <c r="B336" s="393" t="s">
        <v>3315</v>
      </c>
      <c r="C336" s="394" t="s">
        <v>1484</v>
      </c>
      <c r="D336" s="394" t="s">
        <v>3275</v>
      </c>
      <c r="E336" s="236" t="s">
        <v>3278</v>
      </c>
      <c r="F336" s="395">
        <v>6000</v>
      </c>
      <c r="G336" s="398">
        <v>44923</v>
      </c>
      <c r="H336" s="236" t="s">
        <v>3316</v>
      </c>
      <c r="I336" s="399">
        <v>44923</v>
      </c>
      <c r="J336" s="396">
        <v>44923</v>
      </c>
      <c r="K336" s="30"/>
      <c r="L336" s="30"/>
      <c r="M336" s="30"/>
      <c r="N336" s="30"/>
      <c r="O336" s="396">
        <v>44923</v>
      </c>
      <c r="P336" s="396">
        <v>44923</v>
      </c>
      <c r="Q336" s="30"/>
      <c r="R336" s="397">
        <v>6000</v>
      </c>
      <c r="S336" s="28"/>
      <c r="T336" s="28"/>
      <c r="U336" s="28"/>
      <c r="V336" s="388"/>
      <c r="W336" s="28"/>
    </row>
    <row r="337" spans="1:23" ht="12.75" x14ac:dyDescent="0.35">
      <c r="A337" s="325" t="s">
        <v>136</v>
      </c>
      <c r="B337" s="326"/>
      <c r="C337" s="327"/>
      <c r="D337" s="327"/>
      <c r="E337" s="327"/>
      <c r="F337" s="327"/>
      <c r="G337" s="327"/>
      <c r="H337" s="327"/>
      <c r="I337" s="327"/>
      <c r="J337" s="327"/>
      <c r="K337" s="327"/>
      <c r="L337" s="327"/>
      <c r="M337" s="327"/>
      <c r="N337" s="327"/>
      <c r="O337" s="327"/>
      <c r="P337" s="327"/>
      <c r="Q337" s="327"/>
      <c r="R337" s="118"/>
      <c r="S337" s="118"/>
      <c r="T337" s="118"/>
      <c r="U337" s="118"/>
      <c r="V337" s="389"/>
      <c r="W337" s="118"/>
    </row>
    <row r="338" spans="1:23" ht="12.75" x14ac:dyDescent="0.35">
      <c r="A338" s="320" t="s">
        <v>11</v>
      </c>
      <c r="B338" s="320"/>
      <c r="C338" s="78"/>
      <c r="D338" s="78"/>
      <c r="E338" s="78"/>
      <c r="F338" s="78"/>
      <c r="G338" s="78"/>
      <c r="H338" s="78"/>
      <c r="I338" s="78"/>
      <c r="J338" s="78"/>
      <c r="K338" s="78"/>
      <c r="L338" s="78"/>
      <c r="M338" s="78"/>
      <c r="N338" s="78"/>
      <c r="O338" s="78"/>
      <c r="P338" s="78"/>
      <c r="Q338" s="78"/>
      <c r="R338" s="137"/>
      <c r="S338" s="137"/>
      <c r="T338" s="137"/>
      <c r="U338" s="137"/>
      <c r="V338" s="1004"/>
      <c r="W338" s="1004"/>
    </row>
  </sheetData>
  <mergeCells count="261">
    <mergeCell ref="V338:W338"/>
    <mergeCell ref="I315:J315"/>
    <mergeCell ref="K315:L315"/>
    <mergeCell ref="M315:N315"/>
    <mergeCell ref="O315:Q315"/>
    <mergeCell ref="A317:A336"/>
    <mergeCell ref="V309:W309"/>
    <mergeCell ref="A311:W311"/>
    <mergeCell ref="A312:W312"/>
    <mergeCell ref="A313:B313"/>
    <mergeCell ref="C313:Q313"/>
    <mergeCell ref="R313:S315"/>
    <mergeCell ref="T313:U315"/>
    <mergeCell ref="V313:V315"/>
    <mergeCell ref="W313:W315"/>
    <mergeCell ref="B315:B316"/>
    <mergeCell ref="C315:C316"/>
    <mergeCell ref="D315:D316"/>
    <mergeCell ref="E315:E316"/>
    <mergeCell ref="F315:F316"/>
    <mergeCell ref="G315:G316"/>
    <mergeCell ref="H315:H316"/>
    <mergeCell ref="W284:W286"/>
    <mergeCell ref="B286:B287"/>
    <mergeCell ref="C286:C287"/>
    <mergeCell ref="D286:D287"/>
    <mergeCell ref="E286:E287"/>
    <mergeCell ref="F286:F287"/>
    <mergeCell ref="G286:G287"/>
    <mergeCell ref="H286:H287"/>
    <mergeCell ref="I286:J286"/>
    <mergeCell ref="K286:L286"/>
    <mergeCell ref="M286:N286"/>
    <mergeCell ref="O286:Q286"/>
    <mergeCell ref="A284:B284"/>
    <mergeCell ref="C284:Q284"/>
    <mergeCell ref="R284:S286"/>
    <mergeCell ref="T284:U286"/>
    <mergeCell ref="V284:V286"/>
    <mergeCell ref="M257:N257"/>
    <mergeCell ref="O257:Q257"/>
    <mergeCell ref="V280:W280"/>
    <mergeCell ref="A282:W282"/>
    <mergeCell ref="A283:W283"/>
    <mergeCell ref="A254:W254"/>
    <mergeCell ref="A255:B255"/>
    <mergeCell ref="C255:Q255"/>
    <mergeCell ref="R255:S257"/>
    <mergeCell ref="T255:U257"/>
    <mergeCell ref="V255:V257"/>
    <mergeCell ref="W255:W257"/>
    <mergeCell ref="B257:B258"/>
    <mergeCell ref="C257:C258"/>
    <mergeCell ref="D257:D258"/>
    <mergeCell ref="E257:E258"/>
    <mergeCell ref="F257:F258"/>
    <mergeCell ref="G257:G258"/>
    <mergeCell ref="H257:H258"/>
    <mergeCell ref="I257:J257"/>
    <mergeCell ref="K257:L257"/>
    <mergeCell ref="K228:L228"/>
    <mergeCell ref="M228:N228"/>
    <mergeCell ref="O228:Q228"/>
    <mergeCell ref="V251:W251"/>
    <mergeCell ref="A253:W253"/>
    <mergeCell ref="A224:W224"/>
    <mergeCell ref="A225:W225"/>
    <mergeCell ref="A226:B226"/>
    <mergeCell ref="C226:Q226"/>
    <mergeCell ref="R226:S228"/>
    <mergeCell ref="T226:U228"/>
    <mergeCell ref="V226:V228"/>
    <mergeCell ref="W226:W228"/>
    <mergeCell ref="B228:B229"/>
    <mergeCell ref="C228:C229"/>
    <mergeCell ref="D228:D229"/>
    <mergeCell ref="E228:E229"/>
    <mergeCell ref="F228:F229"/>
    <mergeCell ref="G228:G229"/>
    <mergeCell ref="H228:H229"/>
    <mergeCell ref="I228:J228"/>
    <mergeCell ref="I199:J199"/>
    <mergeCell ref="K199:L199"/>
    <mergeCell ref="M199:N199"/>
    <mergeCell ref="O199:Q199"/>
    <mergeCell ref="V222:W222"/>
    <mergeCell ref="V193:W193"/>
    <mergeCell ref="A195:W195"/>
    <mergeCell ref="A196:W196"/>
    <mergeCell ref="A197:B197"/>
    <mergeCell ref="C197:Q197"/>
    <mergeCell ref="R197:S199"/>
    <mergeCell ref="T197:U199"/>
    <mergeCell ref="V197:V199"/>
    <mergeCell ref="W197:W199"/>
    <mergeCell ref="B199:B200"/>
    <mergeCell ref="C199:C200"/>
    <mergeCell ref="D199:D200"/>
    <mergeCell ref="E199:E200"/>
    <mergeCell ref="F199:F200"/>
    <mergeCell ref="G199:G200"/>
    <mergeCell ref="H199:H200"/>
    <mergeCell ref="W168:W170"/>
    <mergeCell ref="B170:B171"/>
    <mergeCell ref="C170:C171"/>
    <mergeCell ref="D170:D171"/>
    <mergeCell ref="E170:E171"/>
    <mergeCell ref="F170:F171"/>
    <mergeCell ref="G170:G171"/>
    <mergeCell ref="H170:H171"/>
    <mergeCell ref="I170:J170"/>
    <mergeCell ref="K170:L170"/>
    <mergeCell ref="M170:N170"/>
    <mergeCell ref="O170:Q170"/>
    <mergeCell ref="A168:B168"/>
    <mergeCell ref="C168:Q168"/>
    <mergeCell ref="R168:S170"/>
    <mergeCell ref="T168:U170"/>
    <mergeCell ref="V168:V170"/>
    <mergeCell ref="M141:N141"/>
    <mergeCell ref="O141:Q141"/>
    <mergeCell ref="V164:W164"/>
    <mergeCell ref="A166:W166"/>
    <mergeCell ref="A167:W167"/>
    <mergeCell ref="A138:W138"/>
    <mergeCell ref="A139:B139"/>
    <mergeCell ref="C139:Q139"/>
    <mergeCell ref="R139:S141"/>
    <mergeCell ref="T139:U141"/>
    <mergeCell ref="V139:V141"/>
    <mergeCell ref="W139:W141"/>
    <mergeCell ref="B141:B142"/>
    <mergeCell ref="C141:C142"/>
    <mergeCell ref="D141:D142"/>
    <mergeCell ref="E141:E142"/>
    <mergeCell ref="F141:F142"/>
    <mergeCell ref="G141:G142"/>
    <mergeCell ref="H141:H142"/>
    <mergeCell ref="I141:J141"/>
    <mergeCell ref="K141:L141"/>
    <mergeCell ref="K112:L112"/>
    <mergeCell ref="M112:N112"/>
    <mergeCell ref="O112:Q112"/>
    <mergeCell ref="V135:W135"/>
    <mergeCell ref="A137:W137"/>
    <mergeCell ref="A108:W108"/>
    <mergeCell ref="A109:W109"/>
    <mergeCell ref="A110:B110"/>
    <mergeCell ref="C110:Q110"/>
    <mergeCell ref="R110:S112"/>
    <mergeCell ref="T110:U112"/>
    <mergeCell ref="V110:V112"/>
    <mergeCell ref="W110:W112"/>
    <mergeCell ref="B112:B113"/>
    <mergeCell ref="C112:C113"/>
    <mergeCell ref="D112:D113"/>
    <mergeCell ref="E112:E113"/>
    <mergeCell ref="F112:F113"/>
    <mergeCell ref="G112:G113"/>
    <mergeCell ref="H112:H113"/>
    <mergeCell ref="I112:J112"/>
    <mergeCell ref="I83:J83"/>
    <mergeCell ref="K83:L83"/>
    <mergeCell ref="M83:N83"/>
    <mergeCell ref="O83:Q83"/>
    <mergeCell ref="V106:W106"/>
    <mergeCell ref="V77:W77"/>
    <mergeCell ref="A79:W79"/>
    <mergeCell ref="A80:W80"/>
    <mergeCell ref="A81:B81"/>
    <mergeCell ref="C81:Q81"/>
    <mergeCell ref="R81:S83"/>
    <mergeCell ref="T81:U83"/>
    <mergeCell ref="V81:V83"/>
    <mergeCell ref="W81:W83"/>
    <mergeCell ref="B83:B84"/>
    <mergeCell ref="C83:C84"/>
    <mergeCell ref="D83:D84"/>
    <mergeCell ref="E83:E84"/>
    <mergeCell ref="F83:F84"/>
    <mergeCell ref="G83:G84"/>
    <mergeCell ref="H83:H84"/>
    <mergeCell ref="W71:W73"/>
    <mergeCell ref="B73:B74"/>
    <mergeCell ref="C73:C74"/>
    <mergeCell ref="D73:D74"/>
    <mergeCell ref="E73:E74"/>
    <mergeCell ref="F73:F74"/>
    <mergeCell ref="G73:G74"/>
    <mergeCell ref="H73:H74"/>
    <mergeCell ref="I73:J73"/>
    <mergeCell ref="K73:L73"/>
    <mergeCell ref="M73:N73"/>
    <mergeCell ref="O73:Q73"/>
    <mergeCell ref="A71:B71"/>
    <mergeCell ref="C71:Q71"/>
    <mergeCell ref="R71:S73"/>
    <mergeCell ref="T71:U73"/>
    <mergeCell ref="V71:V73"/>
    <mergeCell ref="M44:N44"/>
    <mergeCell ref="O44:Q44"/>
    <mergeCell ref="V67:W67"/>
    <mergeCell ref="A69:W69"/>
    <mergeCell ref="A70:W70"/>
    <mergeCell ref="A41:W41"/>
    <mergeCell ref="A42:B42"/>
    <mergeCell ref="C42:Q42"/>
    <mergeCell ref="R42:S44"/>
    <mergeCell ref="T42:U44"/>
    <mergeCell ref="V42:V44"/>
    <mergeCell ref="W42:W44"/>
    <mergeCell ref="B44:B45"/>
    <mergeCell ref="C44:C45"/>
    <mergeCell ref="D44:D45"/>
    <mergeCell ref="E44:E45"/>
    <mergeCell ref="F44:F45"/>
    <mergeCell ref="G44:G45"/>
    <mergeCell ref="H44:H45"/>
    <mergeCell ref="I44:J44"/>
    <mergeCell ref="K44:L44"/>
    <mergeCell ref="K34:L34"/>
    <mergeCell ref="M34:N34"/>
    <mergeCell ref="O34:Q34"/>
    <mergeCell ref="V38:W38"/>
    <mergeCell ref="A40:W40"/>
    <mergeCell ref="A30:W30"/>
    <mergeCell ref="A31:W31"/>
    <mergeCell ref="A32:B32"/>
    <mergeCell ref="C32:Q32"/>
    <mergeCell ref="R32:S34"/>
    <mergeCell ref="T32:U34"/>
    <mergeCell ref="V32:V34"/>
    <mergeCell ref="W32:W34"/>
    <mergeCell ref="B34:B35"/>
    <mergeCell ref="C34:C35"/>
    <mergeCell ref="D34:D35"/>
    <mergeCell ref="E34:E35"/>
    <mergeCell ref="F34:F35"/>
    <mergeCell ref="G34:G35"/>
    <mergeCell ref="H34:H35"/>
    <mergeCell ref="I34:J34"/>
    <mergeCell ref="A1:W1"/>
    <mergeCell ref="A2:W2"/>
    <mergeCell ref="W3:W5"/>
    <mergeCell ref="B5:B6"/>
    <mergeCell ref="C5:C6"/>
    <mergeCell ref="D5:D6"/>
    <mergeCell ref="E5:E6"/>
    <mergeCell ref="F5:F6"/>
    <mergeCell ref="G5:G6"/>
    <mergeCell ref="H5:H6"/>
    <mergeCell ref="I5:J5"/>
    <mergeCell ref="V28:W28"/>
    <mergeCell ref="O5:Q5"/>
    <mergeCell ref="R3:S5"/>
    <mergeCell ref="T3:U5"/>
    <mergeCell ref="V3:V5"/>
    <mergeCell ref="K5:L5"/>
    <mergeCell ref="M5:N5"/>
    <mergeCell ref="A3:B3"/>
    <mergeCell ref="C3:Q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V2328"/>
  <sheetViews>
    <sheetView workbookViewId="0">
      <selection activeCell="E480" sqref="E480"/>
    </sheetView>
  </sheetViews>
  <sheetFormatPr baseColWidth="10" defaultColWidth="11.3984375" defaultRowHeight="11.65" x14ac:dyDescent="0.35"/>
  <cols>
    <col min="1" max="1" width="18.73046875" style="12" customWidth="1"/>
    <col min="2" max="2" width="27" style="12" customWidth="1"/>
    <col min="3" max="10" width="18.73046875" style="12" customWidth="1"/>
    <col min="11" max="11" width="11.1328125" style="21" customWidth="1"/>
    <col min="12" max="12" width="7.1328125" style="21" customWidth="1"/>
    <col min="13" max="13" width="13" style="12" customWidth="1"/>
    <col min="14" max="15" width="7.1328125" style="12" customWidth="1"/>
    <col min="16" max="16" width="10.265625" style="12" customWidth="1"/>
    <col min="17" max="16384" width="11.3984375" style="12"/>
  </cols>
  <sheetData>
    <row r="1" spans="1:22" s="15" customFormat="1" ht="28.5" customHeight="1" x14ac:dyDescent="0.35">
      <c r="A1" s="1052" t="s">
        <v>263</v>
      </c>
      <c r="B1" s="1053"/>
      <c r="C1" s="1053"/>
      <c r="D1" s="1053"/>
      <c r="E1" s="1053"/>
      <c r="F1" s="1053"/>
      <c r="G1" s="1053"/>
      <c r="H1" s="1053"/>
      <c r="I1" s="1053"/>
      <c r="J1" s="1053"/>
      <c r="K1" s="1053"/>
      <c r="L1" s="1053"/>
      <c r="M1" s="1053"/>
      <c r="N1" s="1053"/>
      <c r="O1" s="1053"/>
      <c r="P1" s="1053"/>
      <c r="Q1" s="1053"/>
      <c r="R1" s="1053"/>
    </row>
    <row r="2" spans="1:22" ht="17.25" customHeight="1" x14ac:dyDescent="0.35">
      <c r="A2" s="989" t="s">
        <v>234</v>
      </c>
      <c r="B2" s="989"/>
      <c r="C2" s="1050" t="s">
        <v>1075</v>
      </c>
      <c r="D2" s="1051"/>
      <c r="E2" s="1051"/>
      <c r="F2" s="1051"/>
      <c r="G2" s="1051"/>
      <c r="H2" s="1051"/>
      <c r="I2" s="1051"/>
      <c r="J2" s="1051"/>
      <c r="K2" s="1051"/>
      <c r="L2" s="1051"/>
      <c r="M2" s="1051"/>
      <c r="N2" s="1051"/>
      <c r="O2" s="1051"/>
      <c r="P2" s="1051"/>
      <c r="Q2" s="1051"/>
      <c r="R2" s="1051"/>
      <c r="S2" s="13"/>
      <c r="T2" s="13"/>
      <c r="U2" s="13"/>
      <c r="V2" s="13"/>
    </row>
    <row r="3" spans="1:22" s="22" customFormat="1" ht="24" customHeight="1" x14ac:dyDescent="0.35">
      <c r="A3" s="994" t="s">
        <v>152</v>
      </c>
      <c r="B3" s="994"/>
      <c r="C3" s="994"/>
      <c r="D3" s="994"/>
      <c r="E3" s="994"/>
      <c r="F3" s="994" t="s">
        <v>153</v>
      </c>
      <c r="G3" s="994"/>
      <c r="H3" s="994"/>
      <c r="I3" s="994"/>
      <c r="J3" s="994"/>
      <c r="K3" s="1049" t="s">
        <v>247</v>
      </c>
      <c r="L3" s="1049"/>
      <c r="M3" s="1049"/>
      <c r="N3" s="1049" t="s">
        <v>248</v>
      </c>
      <c r="O3" s="1049"/>
      <c r="P3" s="1049"/>
      <c r="Q3" s="994" t="s">
        <v>276</v>
      </c>
      <c r="R3" s="994"/>
    </row>
    <row r="4" spans="1:22" s="23" customFormat="1" ht="47.25" customHeight="1" x14ac:dyDescent="0.45">
      <c r="A4" s="195" t="s">
        <v>145</v>
      </c>
      <c r="B4" s="195" t="s">
        <v>154</v>
      </c>
      <c r="C4" s="195" t="s">
        <v>155</v>
      </c>
      <c r="D4" s="195" t="s">
        <v>156</v>
      </c>
      <c r="E4" s="195" t="s">
        <v>157</v>
      </c>
      <c r="F4" s="195" t="s">
        <v>158</v>
      </c>
      <c r="G4" s="195" t="s">
        <v>159</v>
      </c>
      <c r="H4" s="195" t="s">
        <v>160</v>
      </c>
      <c r="I4" s="195" t="s">
        <v>161</v>
      </c>
      <c r="J4" s="195" t="s">
        <v>162</v>
      </c>
      <c r="K4" s="400" t="s">
        <v>163</v>
      </c>
      <c r="L4" s="400" t="s">
        <v>164</v>
      </c>
      <c r="M4" s="400" t="s">
        <v>165</v>
      </c>
      <c r="N4" s="400" t="s">
        <v>163</v>
      </c>
      <c r="O4" s="400" t="s">
        <v>164</v>
      </c>
      <c r="P4" s="400" t="s">
        <v>165</v>
      </c>
      <c r="Q4" s="400" t="s">
        <v>163</v>
      </c>
      <c r="R4" s="400" t="s">
        <v>277</v>
      </c>
    </row>
    <row r="5" spans="1:22" s="110" customFormat="1" ht="23.25" x14ac:dyDescent="0.35">
      <c r="A5" s="108"/>
      <c r="B5" s="108"/>
      <c r="C5" s="108" t="s">
        <v>166</v>
      </c>
      <c r="D5" s="772" t="s">
        <v>5227</v>
      </c>
      <c r="E5" s="482">
        <v>10000</v>
      </c>
      <c r="F5" s="773" t="s">
        <v>5228</v>
      </c>
      <c r="G5" s="40" t="s">
        <v>5229</v>
      </c>
      <c r="H5" s="40" t="s">
        <v>1341</v>
      </c>
      <c r="I5" s="774" t="s">
        <v>1341</v>
      </c>
      <c r="J5" s="40" t="s">
        <v>1341</v>
      </c>
      <c r="K5" s="775">
        <v>1</v>
      </c>
      <c r="L5" s="773">
        <v>7</v>
      </c>
      <c r="M5" s="482">
        <v>70000</v>
      </c>
      <c r="N5" s="775">
        <v>1</v>
      </c>
      <c r="O5" s="773">
        <v>6</v>
      </c>
      <c r="P5" s="482">
        <v>60000</v>
      </c>
      <c r="Q5" s="776"/>
      <c r="R5" s="480"/>
    </row>
    <row r="6" spans="1:22" s="110" customFormat="1" ht="23.25" x14ac:dyDescent="0.35">
      <c r="A6" s="108"/>
      <c r="B6" s="108"/>
      <c r="C6" s="108" t="s">
        <v>166</v>
      </c>
      <c r="D6" s="772" t="s">
        <v>5227</v>
      </c>
      <c r="E6" s="482">
        <v>10000</v>
      </c>
      <c r="F6" s="773">
        <v>20030334</v>
      </c>
      <c r="G6" s="40" t="s">
        <v>5230</v>
      </c>
      <c r="H6" s="40" t="s">
        <v>1341</v>
      </c>
      <c r="I6" s="774" t="s">
        <v>5231</v>
      </c>
      <c r="J6" s="40" t="s">
        <v>1341</v>
      </c>
      <c r="K6" s="775">
        <v>1</v>
      </c>
      <c r="L6" s="773" t="s">
        <v>3727</v>
      </c>
      <c r="M6" s="482">
        <v>96000</v>
      </c>
      <c r="N6" s="775" t="s">
        <v>4344</v>
      </c>
      <c r="O6" s="773" t="s">
        <v>4262</v>
      </c>
      <c r="P6" s="482">
        <v>48000</v>
      </c>
      <c r="Q6" s="776"/>
      <c r="R6" s="480"/>
    </row>
    <row r="7" spans="1:22" s="110" customFormat="1" x14ac:dyDescent="0.35">
      <c r="A7" s="108"/>
      <c r="B7" s="108"/>
      <c r="C7" s="108" t="s">
        <v>166</v>
      </c>
      <c r="D7" s="772" t="s">
        <v>5232</v>
      </c>
      <c r="E7" s="482">
        <v>12000</v>
      </c>
      <c r="F7" s="773" t="s">
        <v>5233</v>
      </c>
      <c r="G7" s="687" t="s">
        <v>5234</v>
      </c>
      <c r="H7" s="687" t="s">
        <v>1341</v>
      </c>
      <c r="I7" s="774" t="s">
        <v>5235</v>
      </c>
      <c r="J7" s="687" t="s">
        <v>1341</v>
      </c>
      <c r="K7" s="775">
        <v>1</v>
      </c>
      <c r="L7" s="773" t="s">
        <v>3727</v>
      </c>
      <c r="M7" s="482">
        <v>134000</v>
      </c>
      <c r="N7" s="775" t="s">
        <v>4338</v>
      </c>
      <c r="O7" s="773" t="s">
        <v>4339</v>
      </c>
      <c r="P7" s="482">
        <v>26800</v>
      </c>
      <c r="Q7" s="776"/>
      <c r="R7" s="480"/>
    </row>
    <row r="8" spans="1:22" s="110" customFormat="1" x14ac:dyDescent="0.35">
      <c r="A8" s="108"/>
      <c r="B8" s="108"/>
      <c r="C8" s="108" t="s">
        <v>166</v>
      </c>
      <c r="D8" s="772" t="s">
        <v>5236</v>
      </c>
      <c r="E8" s="482">
        <v>7950</v>
      </c>
      <c r="F8" s="773" t="s">
        <v>5237</v>
      </c>
      <c r="G8" s="687" t="s">
        <v>5238</v>
      </c>
      <c r="H8" s="687" t="s">
        <v>3767</v>
      </c>
      <c r="I8" s="777" t="s">
        <v>5239</v>
      </c>
      <c r="J8" s="687" t="s">
        <v>1860</v>
      </c>
      <c r="K8" s="775">
        <v>1</v>
      </c>
      <c r="L8" s="773" t="s">
        <v>3727</v>
      </c>
      <c r="M8" s="482">
        <v>95400</v>
      </c>
      <c r="N8" s="775" t="s">
        <v>4338</v>
      </c>
      <c r="O8" s="773" t="s">
        <v>4262</v>
      </c>
      <c r="P8" s="482">
        <v>47700</v>
      </c>
      <c r="Q8" s="776"/>
      <c r="R8" s="480"/>
    </row>
    <row r="9" spans="1:22" s="110" customFormat="1" x14ac:dyDescent="0.35">
      <c r="A9" s="108"/>
      <c r="B9" s="108"/>
      <c r="C9" s="108" t="s">
        <v>166</v>
      </c>
      <c r="D9" s="772" t="s">
        <v>5240</v>
      </c>
      <c r="E9" s="482">
        <v>10000</v>
      </c>
      <c r="F9" s="773" t="s">
        <v>5241</v>
      </c>
      <c r="G9" s="687" t="s">
        <v>5242</v>
      </c>
      <c r="H9" s="687" t="s">
        <v>3767</v>
      </c>
      <c r="I9" s="774" t="s">
        <v>2603</v>
      </c>
      <c r="J9" s="687" t="s">
        <v>2603</v>
      </c>
      <c r="K9" s="775">
        <v>1</v>
      </c>
      <c r="L9" s="773" t="s">
        <v>3727</v>
      </c>
      <c r="M9" s="482">
        <v>120000</v>
      </c>
      <c r="N9" s="775" t="s">
        <v>4338</v>
      </c>
      <c r="O9" s="773" t="s">
        <v>4262</v>
      </c>
      <c r="P9" s="482">
        <v>60000</v>
      </c>
      <c r="Q9" s="776"/>
      <c r="R9" s="480"/>
    </row>
    <row r="10" spans="1:22" s="110" customFormat="1" x14ac:dyDescent="0.35">
      <c r="A10" s="108"/>
      <c r="B10" s="108"/>
      <c r="C10" s="108" t="s">
        <v>166</v>
      </c>
      <c r="D10" s="772" t="s">
        <v>5236</v>
      </c>
      <c r="E10" s="482">
        <v>8000</v>
      </c>
      <c r="F10" s="773" t="s">
        <v>5243</v>
      </c>
      <c r="G10" s="687" t="s">
        <v>5244</v>
      </c>
      <c r="H10" s="687" t="s">
        <v>1341</v>
      </c>
      <c r="I10" s="774" t="s">
        <v>1341</v>
      </c>
      <c r="J10" s="687" t="s">
        <v>1341</v>
      </c>
      <c r="K10" s="775">
        <v>1</v>
      </c>
      <c r="L10" s="773" t="s">
        <v>5245</v>
      </c>
      <c r="M10" s="482">
        <v>81600</v>
      </c>
      <c r="N10" s="775" t="s">
        <v>4338</v>
      </c>
      <c r="O10" s="773" t="s">
        <v>5246</v>
      </c>
      <c r="P10" s="482">
        <v>28800</v>
      </c>
      <c r="Q10" s="776"/>
      <c r="R10" s="480"/>
    </row>
    <row r="11" spans="1:22" s="110" customFormat="1" x14ac:dyDescent="0.35">
      <c r="A11" s="108"/>
      <c r="B11" s="108"/>
      <c r="C11" s="108" t="s">
        <v>166</v>
      </c>
      <c r="D11" s="772" t="s">
        <v>5232</v>
      </c>
      <c r="E11" s="482">
        <v>12000</v>
      </c>
      <c r="F11" s="773" t="s">
        <v>5247</v>
      </c>
      <c r="G11" s="687" t="s">
        <v>5248</v>
      </c>
      <c r="H11" s="687" t="s">
        <v>4084</v>
      </c>
      <c r="I11" s="774" t="s">
        <v>5249</v>
      </c>
      <c r="J11" s="687" t="s">
        <v>4084</v>
      </c>
      <c r="K11" s="775">
        <v>1</v>
      </c>
      <c r="L11" s="773" t="s">
        <v>5250</v>
      </c>
      <c r="M11" s="482">
        <v>55600</v>
      </c>
      <c r="N11" s="775"/>
      <c r="O11" s="773"/>
      <c r="P11" s="482"/>
      <c r="Q11" s="776"/>
      <c r="R11" s="480"/>
    </row>
    <row r="12" spans="1:22" s="110" customFormat="1" x14ac:dyDescent="0.35">
      <c r="A12" s="108"/>
      <c r="B12" s="108"/>
      <c r="C12" s="108" t="s">
        <v>166</v>
      </c>
      <c r="D12" s="772" t="s">
        <v>5251</v>
      </c>
      <c r="E12" s="482">
        <v>7500</v>
      </c>
      <c r="F12" s="773" t="s">
        <v>5252</v>
      </c>
      <c r="G12" s="675" t="s">
        <v>5253</v>
      </c>
      <c r="H12" s="675" t="s">
        <v>4084</v>
      </c>
      <c r="I12" s="774" t="s">
        <v>4084</v>
      </c>
      <c r="J12" s="675" t="s">
        <v>4084</v>
      </c>
      <c r="K12" s="775">
        <v>1</v>
      </c>
      <c r="L12" s="773" t="s">
        <v>3727</v>
      </c>
      <c r="M12" s="482">
        <v>90000</v>
      </c>
      <c r="N12" s="775" t="s">
        <v>4338</v>
      </c>
      <c r="O12" s="773" t="s">
        <v>4262</v>
      </c>
      <c r="P12" s="482">
        <v>45000</v>
      </c>
      <c r="Q12" s="776"/>
      <c r="R12" s="480"/>
    </row>
    <row r="13" spans="1:22" s="110" customFormat="1" ht="23.25" x14ac:dyDescent="0.35">
      <c r="A13" s="108"/>
      <c r="B13" s="108"/>
      <c r="C13" s="108" t="s">
        <v>166</v>
      </c>
      <c r="D13" s="772" t="s">
        <v>5232</v>
      </c>
      <c r="E13" s="482">
        <v>12000</v>
      </c>
      <c r="F13" s="773" t="s">
        <v>5254</v>
      </c>
      <c r="G13" s="40" t="s">
        <v>5255</v>
      </c>
      <c r="H13" s="40" t="s">
        <v>1305</v>
      </c>
      <c r="I13" s="774" t="s">
        <v>3724</v>
      </c>
      <c r="J13" s="40" t="s">
        <v>3724</v>
      </c>
      <c r="K13" s="775">
        <v>1</v>
      </c>
      <c r="L13" s="773" t="s">
        <v>3727</v>
      </c>
      <c r="M13" s="482">
        <v>96000</v>
      </c>
      <c r="N13" s="775" t="s">
        <v>4344</v>
      </c>
      <c r="O13" s="773" t="s">
        <v>4262</v>
      </c>
      <c r="P13" s="482">
        <v>51866.67</v>
      </c>
      <c r="Q13" s="776"/>
      <c r="R13" s="480"/>
    </row>
    <row r="14" spans="1:22" s="110" customFormat="1" x14ac:dyDescent="0.35">
      <c r="A14" s="108"/>
      <c r="B14" s="108"/>
      <c r="C14" s="108" t="s">
        <v>166</v>
      </c>
      <c r="D14" s="772" t="s">
        <v>5256</v>
      </c>
      <c r="E14" s="482">
        <v>8000</v>
      </c>
      <c r="F14" s="773" t="s">
        <v>5257</v>
      </c>
      <c r="G14" s="687" t="s">
        <v>5258</v>
      </c>
      <c r="H14" s="687" t="s">
        <v>3767</v>
      </c>
      <c r="I14" s="774" t="s">
        <v>2603</v>
      </c>
      <c r="J14" s="687" t="s">
        <v>2603</v>
      </c>
      <c r="K14" s="775">
        <v>1</v>
      </c>
      <c r="L14" s="773" t="s">
        <v>5259</v>
      </c>
      <c r="M14" s="482">
        <v>72000</v>
      </c>
      <c r="N14" s="775"/>
      <c r="O14" s="773"/>
      <c r="P14" s="482"/>
      <c r="Q14" s="776"/>
      <c r="R14" s="480"/>
    </row>
    <row r="15" spans="1:22" s="110" customFormat="1" ht="23.25" x14ac:dyDescent="0.35">
      <c r="A15" s="108"/>
      <c r="B15" s="108"/>
      <c r="C15" s="108" t="s">
        <v>166</v>
      </c>
      <c r="D15" s="772" t="s">
        <v>5256</v>
      </c>
      <c r="E15" s="482">
        <v>8000</v>
      </c>
      <c r="F15" s="773" t="s">
        <v>5260</v>
      </c>
      <c r="G15" s="40" t="s">
        <v>5261</v>
      </c>
      <c r="H15" s="40" t="s">
        <v>3767</v>
      </c>
      <c r="I15" s="774" t="s">
        <v>2603</v>
      </c>
      <c r="J15" s="108" t="s">
        <v>2603</v>
      </c>
      <c r="K15" s="775">
        <v>1</v>
      </c>
      <c r="L15" s="773" t="s">
        <v>4339</v>
      </c>
      <c r="M15" s="482">
        <v>22400</v>
      </c>
      <c r="N15" s="775"/>
      <c r="O15" s="773"/>
      <c r="P15" s="482"/>
      <c r="Q15" s="776"/>
      <c r="R15" s="480"/>
    </row>
    <row r="16" spans="1:22" s="110" customFormat="1" ht="23.25" x14ac:dyDescent="0.35">
      <c r="C16" s="108" t="s">
        <v>166</v>
      </c>
      <c r="D16" s="110" t="s">
        <v>5262</v>
      </c>
      <c r="E16" s="482">
        <v>8000</v>
      </c>
      <c r="F16" s="773" t="s">
        <v>5263</v>
      </c>
      <c r="G16" s="40" t="s">
        <v>5264</v>
      </c>
      <c r="H16" s="40" t="s">
        <v>1305</v>
      </c>
      <c r="I16" s="774" t="s">
        <v>3724</v>
      </c>
      <c r="J16" s="108" t="s">
        <v>3724</v>
      </c>
      <c r="K16" s="775"/>
      <c r="L16" s="480"/>
      <c r="M16" s="108"/>
      <c r="N16" s="773" t="s">
        <v>4338</v>
      </c>
      <c r="O16" s="773" t="s">
        <v>4339</v>
      </c>
      <c r="P16" s="482">
        <v>18933.330000000002</v>
      </c>
      <c r="Q16" s="370"/>
      <c r="R16" s="370"/>
    </row>
    <row r="17" spans="1:18" s="110" customFormat="1" x14ac:dyDescent="0.35">
      <c r="C17" s="108" t="s">
        <v>166</v>
      </c>
      <c r="D17" s="110" t="s">
        <v>5256</v>
      </c>
      <c r="E17" s="482">
        <v>8000</v>
      </c>
      <c r="F17" s="773" t="s">
        <v>5265</v>
      </c>
      <c r="G17" s="40" t="s">
        <v>5266</v>
      </c>
      <c r="H17" s="40" t="s">
        <v>5267</v>
      </c>
      <c r="I17" s="774" t="s">
        <v>5267</v>
      </c>
      <c r="J17" s="108" t="s">
        <v>5267</v>
      </c>
      <c r="K17" s="775"/>
      <c r="L17" s="773"/>
      <c r="M17" s="482"/>
      <c r="N17" s="773" t="s">
        <v>4338</v>
      </c>
      <c r="O17" s="773">
        <v>1</v>
      </c>
      <c r="P17" s="482">
        <v>8000</v>
      </c>
      <c r="Q17" s="370"/>
      <c r="R17" s="370"/>
    </row>
    <row r="18" spans="1:18" x14ac:dyDescent="0.35">
      <c r="A18" s="108" t="s">
        <v>5763</v>
      </c>
      <c r="B18" s="108" t="s">
        <v>1297</v>
      </c>
      <c r="C18" s="108" t="s">
        <v>5764</v>
      </c>
      <c r="D18" s="108" t="s">
        <v>1759</v>
      </c>
      <c r="E18" s="846">
        <v>1600</v>
      </c>
      <c r="F18" s="847">
        <v>71275892</v>
      </c>
      <c r="G18" s="848" t="s">
        <v>5765</v>
      </c>
      <c r="H18" s="849" t="s">
        <v>1310</v>
      </c>
      <c r="I18" s="849"/>
      <c r="J18" s="108" t="s">
        <v>4278</v>
      </c>
      <c r="K18" s="708">
        <v>3</v>
      </c>
      <c r="L18" s="708">
        <v>12</v>
      </c>
      <c r="M18" s="846">
        <f>E18*L18</f>
        <v>19200</v>
      </c>
      <c r="N18" s="708">
        <v>0</v>
      </c>
      <c r="O18" s="708">
        <v>6</v>
      </c>
      <c r="P18" s="846">
        <f>E18*O18</f>
        <v>9600</v>
      </c>
      <c r="Q18" s="708">
        <v>1</v>
      </c>
      <c r="R18" s="708">
        <v>12</v>
      </c>
    </row>
    <row r="19" spans="1:18" x14ac:dyDescent="0.35">
      <c r="A19" s="108" t="s">
        <v>5763</v>
      </c>
      <c r="B19" s="108" t="s">
        <v>1297</v>
      </c>
      <c r="C19" s="108" t="s">
        <v>5764</v>
      </c>
      <c r="D19" s="108" t="s">
        <v>1759</v>
      </c>
      <c r="E19" s="846">
        <v>1500</v>
      </c>
      <c r="F19" s="847">
        <v>70223865</v>
      </c>
      <c r="G19" s="848" t="s">
        <v>5766</v>
      </c>
      <c r="H19" s="849" t="s">
        <v>3991</v>
      </c>
      <c r="I19" s="849"/>
      <c r="J19" s="108" t="s">
        <v>3970</v>
      </c>
      <c r="K19" s="708">
        <v>2</v>
      </c>
      <c r="L19" s="708">
        <v>12</v>
      </c>
      <c r="M19" s="846">
        <f t="shared" ref="M19:M82" si="0">E19*L19</f>
        <v>18000</v>
      </c>
      <c r="N19" s="708">
        <v>0</v>
      </c>
      <c r="O19" s="708">
        <v>6</v>
      </c>
      <c r="P19" s="846">
        <f t="shared" ref="P19:P82" si="1">E19*O19</f>
        <v>9000</v>
      </c>
      <c r="Q19" s="708">
        <v>1</v>
      </c>
      <c r="R19" s="708">
        <v>12</v>
      </c>
    </row>
    <row r="20" spans="1:18" x14ac:dyDescent="0.35">
      <c r="A20" s="108" t="s">
        <v>5763</v>
      </c>
      <c r="B20" s="108" t="s">
        <v>1297</v>
      </c>
      <c r="C20" s="108" t="s">
        <v>5764</v>
      </c>
      <c r="D20" s="108" t="s">
        <v>1740</v>
      </c>
      <c r="E20" s="846">
        <v>1600</v>
      </c>
      <c r="F20" s="847">
        <v>4086207</v>
      </c>
      <c r="G20" s="848" t="s">
        <v>5767</v>
      </c>
      <c r="H20" s="849" t="s">
        <v>4277</v>
      </c>
      <c r="I20" s="849"/>
      <c r="J20" s="108" t="s">
        <v>4278</v>
      </c>
      <c r="K20" s="708">
        <v>3</v>
      </c>
      <c r="L20" s="708">
        <v>12</v>
      </c>
      <c r="M20" s="846">
        <f t="shared" si="0"/>
        <v>19200</v>
      </c>
      <c r="N20" s="708">
        <v>0</v>
      </c>
      <c r="O20" s="708">
        <v>6</v>
      </c>
      <c r="P20" s="846">
        <f t="shared" si="1"/>
        <v>9600</v>
      </c>
      <c r="Q20" s="708">
        <v>1</v>
      </c>
      <c r="R20" s="708">
        <v>12</v>
      </c>
    </row>
    <row r="21" spans="1:18" x14ac:dyDescent="0.35">
      <c r="A21" s="108" t="s">
        <v>5763</v>
      </c>
      <c r="B21" s="108" t="s">
        <v>1297</v>
      </c>
      <c r="C21" s="108" t="s">
        <v>5764</v>
      </c>
      <c r="D21" s="108" t="s">
        <v>5768</v>
      </c>
      <c r="E21" s="846">
        <v>1300</v>
      </c>
      <c r="F21" s="847">
        <v>72870814</v>
      </c>
      <c r="G21" s="848" t="s">
        <v>5769</v>
      </c>
      <c r="H21" s="108" t="s">
        <v>4277</v>
      </c>
      <c r="J21" s="849" t="s">
        <v>4097</v>
      </c>
      <c r="K21" s="708">
        <v>2</v>
      </c>
      <c r="L21" s="708">
        <v>12</v>
      </c>
      <c r="M21" s="846">
        <f t="shared" si="0"/>
        <v>15600</v>
      </c>
      <c r="N21" s="708">
        <v>0</v>
      </c>
      <c r="O21" s="708">
        <v>6</v>
      </c>
      <c r="P21" s="846">
        <f t="shared" si="1"/>
        <v>7800</v>
      </c>
      <c r="Q21" s="708">
        <v>1</v>
      </c>
      <c r="R21" s="708">
        <v>12</v>
      </c>
    </row>
    <row r="22" spans="1:18" x14ac:dyDescent="0.35">
      <c r="A22" s="108" t="s">
        <v>5763</v>
      </c>
      <c r="B22" s="108" t="s">
        <v>1297</v>
      </c>
      <c r="C22" s="108" t="s">
        <v>5764</v>
      </c>
      <c r="D22" s="108" t="s">
        <v>5768</v>
      </c>
      <c r="E22" s="846">
        <v>1700</v>
      </c>
      <c r="F22" s="847">
        <v>70976835</v>
      </c>
      <c r="G22" s="848" t="s">
        <v>5770</v>
      </c>
      <c r="H22" s="108" t="s">
        <v>5771</v>
      </c>
      <c r="I22" s="849" t="s">
        <v>1346</v>
      </c>
      <c r="J22" s="108"/>
      <c r="K22" s="708">
        <v>2</v>
      </c>
      <c r="L22" s="708">
        <v>12</v>
      </c>
      <c r="M22" s="846">
        <f t="shared" si="0"/>
        <v>20400</v>
      </c>
      <c r="N22" s="708">
        <v>0</v>
      </c>
      <c r="O22" s="708">
        <v>6</v>
      </c>
      <c r="P22" s="846">
        <f t="shared" si="1"/>
        <v>10200</v>
      </c>
      <c r="Q22" s="708">
        <v>1</v>
      </c>
      <c r="R22" s="708">
        <v>12</v>
      </c>
    </row>
    <row r="23" spans="1:18" x14ac:dyDescent="0.35">
      <c r="A23" s="108" t="s">
        <v>5763</v>
      </c>
      <c r="B23" s="108" t="s">
        <v>1297</v>
      </c>
      <c r="C23" s="108" t="s">
        <v>5764</v>
      </c>
      <c r="D23" s="108" t="s">
        <v>1759</v>
      </c>
      <c r="E23" s="846">
        <v>1700</v>
      </c>
      <c r="F23" s="847">
        <v>73476831</v>
      </c>
      <c r="G23" s="848" t="s">
        <v>5772</v>
      </c>
      <c r="H23" s="849" t="s">
        <v>3991</v>
      </c>
      <c r="I23" s="849"/>
      <c r="J23" s="849" t="s">
        <v>4097</v>
      </c>
      <c r="K23" s="708">
        <v>3</v>
      </c>
      <c r="L23" s="708">
        <v>12</v>
      </c>
      <c r="M23" s="846">
        <f t="shared" si="0"/>
        <v>20400</v>
      </c>
      <c r="N23" s="708">
        <v>0</v>
      </c>
      <c r="O23" s="708">
        <v>6</v>
      </c>
      <c r="P23" s="846">
        <f t="shared" si="1"/>
        <v>10200</v>
      </c>
      <c r="Q23" s="708">
        <v>1</v>
      </c>
      <c r="R23" s="708">
        <v>12</v>
      </c>
    </row>
    <row r="24" spans="1:18" x14ac:dyDescent="0.35">
      <c r="A24" s="108" t="s">
        <v>5763</v>
      </c>
      <c r="B24" s="108" t="s">
        <v>1297</v>
      </c>
      <c r="C24" s="108" t="s">
        <v>5764</v>
      </c>
      <c r="D24" s="108" t="s">
        <v>5773</v>
      </c>
      <c r="E24" s="846">
        <v>1300</v>
      </c>
      <c r="F24" s="847">
        <v>71980099</v>
      </c>
      <c r="G24" s="848" t="s">
        <v>5774</v>
      </c>
      <c r="H24" s="849" t="s">
        <v>4277</v>
      </c>
      <c r="J24" s="849" t="s">
        <v>4097</v>
      </c>
      <c r="K24" s="708">
        <v>3</v>
      </c>
      <c r="L24" s="708">
        <v>12</v>
      </c>
      <c r="M24" s="846">
        <f t="shared" si="0"/>
        <v>15600</v>
      </c>
      <c r="N24" s="708">
        <v>0</v>
      </c>
      <c r="O24" s="708">
        <v>6</v>
      </c>
      <c r="P24" s="846">
        <f t="shared" si="1"/>
        <v>7800</v>
      </c>
      <c r="Q24" s="708">
        <v>1</v>
      </c>
      <c r="R24" s="708">
        <v>12</v>
      </c>
    </row>
    <row r="25" spans="1:18" x14ac:dyDescent="0.35">
      <c r="A25" s="108" t="s">
        <v>5763</v>
      </c>
      <c r="B25" s="108" t="s">
        <v>1297</v>
      </c>
      <c r="C25" s="108" t="s">
        <v>5764</v>
      </c>
      <c r="D25" s="108" t="s">
        <v>1740</v>
      </c>
      <c r="E25" s="846">
        <v>1600</v>
      </c>
      <c r="F25" s="847">
        <v>21139805</v>
      </c>
      <c r="G25" s="848" t="s">
        <v>5775</v>
      </c>
      <c r="H25" s="849" t="s">
        <v>5776</v>
      </c>
      <c r="I25" s="849"/>
      <c r="J25" s="108" t="s">
        <v>4278</v>
      </c>
      <c r="K25" s="708">
        <v>2</v>
      </c>
      <c r="L25" s="708">
        <v>12</v>
      </c>
      <c r="M25" s="846">
        <f t="shared" si="0"/>
        <v>19200</v>
      </c>
      <c r="N25" s="708">
        <v>0</v>
      </c>
      <c r="O25" s="708">
        <v>6</v>
      </c>
      <c r="P25" s="846">
        <f t="shared" si="1"/>
        <v>9600</v>
      </c>
      <c r="Q25" s="708">
        <v>1</v>
      </c>
      <c r="R25" s="708">
        <v>12</v>
      </c>
    </row>
    <row r="26" spans="1:18" x14ac:dyDescent="0.35">
      <c r="A26" s="108" t="s">
        <v>5763</v>
      </c>
      <c r="B26" s="108" t="s">
        <v>1297</v>
      </c>
      <c r="C26" s="108" t="s">
        <v>5764</v>
      </c>
      <c r="D26" s="108" t="s">
        <v>5777</v>
      </c>
      <c r="E26" s="846">
        <v>1300</v>
      </c>
      <c r="F26" s="847">
        <v>80202104</v>
      </c>
      <c r="G26" s="848" t="s">
        <v>5778</v>
      </c>
      <c r="H26" s="108" t="s">
        <v>1327</v>
      </c>
      <c r="I26" s="849"/>
      <c r="J26" s="108"/>
      <c r="K26" s="708">
        <v>2</v>
      </c>
      <c r="L26" s="708">
        <v>12</v>
      </c>
      <c r="M26" s="846">
        <f t="shared" si="0"/>
        <v>15600</v>
      </c>
      <c r="N26" s="708">
        <v>0</v>
      </c>
      <c r="O26" s="708">
        <v>6</v>
      </c>
      <c r="P26" s="846">
        <f t="shared" si="1"/>
        <v>7800</v>
      </c>
      <c r="Q26" s="708">
        <v>1</v>
      </c>
      <c r="R26" s="708">
        <v>12</v>
      </c>
    </row>
    <row r="27" spans="1:18" x14ac:dyDescent="0.35">
      <c r="A27" s="108" t="s">
        <v>5763</v>
      </c>
      <c r="B27" s="108" t="s">
        <v>1297</v>
      </c>
      <c r="C27" s="108" t="s">
        <v>5764</v>
      </c>
      <c r="D27" s="108" t="s">
        <v>5768</v>
      </c>
      <c r="E27" s="846">
        <v>1500</v>
      </c>
      <c r="F27" s="847">
        <v>72963617</v>
      </c>
      <c r="G27" s="848" t="s">
        <v>5779</v>
      </c>
      <c r="H27" s="108" t="s">
        <v>5780</v>
      </c>
      <c r="I27" s="849"/>
      <c r="J27" s="108" t="s">
        <v>3970</v>
      </c>
      <c r="K27" s="708">
        <v>2</v>
      </c>
      <c r="L27" s="708">
        <v>12</v>
      </c>
      <c r="M27" s="846">
        <f t="shared" si="0"/>
        <v>18000</v>
      </c>
      <c r="N27" s="708">
        <v>0</v>
      </c>
      <c r="O27" s="708">
        <v>6</v>
      </c>
      <c r="P27" s="846">
        <f t="shared" si="1"/>
        <v>9000</v>
      </c>
      <c r="Q27" s="708">
        <v>1</v>
      </c>
      <c r="R27" s="708">
        <v>12</v>
      </c>
    </row>
    <row r="28" spans="1:18" x14ac:dyDescent="0.35">
      <c r="A28" s="108" t="s">
        <v>5763</v>
      </c>
      <c r="B28" s="108" t="s">
        <v>1297</v>
      </c>
      <c r="C28" s="108" t="s">
        <v>5764</v>
      </c>
      <c r="D28" s="108" t="s">
        <v>5781</v>
      </c>
      <c r="E28" s="846">
        <v>1500</v>
      </c>
      <c r="F28" s="847">
        <v>42439078</v>
      </c>
      <c r="G28" s="848" t="s">
        <v>5782</v>
      </c>
      <c r="H28" s="849" t="s">
        <v>1310</v>
      </c>
      <c r="I28" s="849"/>
      <c r="J28" s="108" t="s">
        <v>4278</v>
      </c>
      <c r="K28" s="708">
        <v>2</v>
      </c>
      <c r="L28" s="708">
        <v>12</v>
      </c>
      <c r="M28" s="846">
        <f t="shared" si="0"/>
        <v>18000</v>
      </c>
      <c r="N28" s="708">
        <v>0</v>
      </c>
      <c r="O28" s="708">
        <v>6</v>
      </c>
      <c r="P28" s="846">
        <f t="shared" si="1"/>
        <v>9000</v>
      </c>
      <c r="Q28" s="708">
        <v>1</v>
      </c>
      <c r="R28" s="708">
        <v>12</v>
      </c>
    </row>
    <row r="29" spans="1:18" x14ac:dyDescent="0.35">
      <c r="A29" s="108" t="s">
        <v>5763</v>
      </c>
      <c r="B29" s="108" t="s">
        <v>1297</v>
      </c>
      <c r="C29" s="108" t="s">
        <v>5764</v>
      </c>
      <c r="D29" s="108" t="s">
        <v>5783</v>
      </c>
      <c r="E29" s="846">
        <v>1800</v>
      </c>
      <c r="F29" s="847">
        <v>72613411</v>
      </c>
      <c r="G29" s="848" t="s">
        <v>5784</v>
      </c>
      <c r="H29" s="849" t="s">
        <v>5776</v>
      </c>
      <c r="I29" s="849"/>
      <c r="J29" s="108" t="s">
        <v>3970</v>
      </c>
      <c r="K29" s="708">
        <v>2</v>
      </c>
      <c r="L29" s="708">
        <v>12</v>
      </c>
      <c r="M29" s="846">
        <f t="shared" si="0"/>
        <v>21600</v>
      </c>
      <c r="N29" s="708">
        <v>0</v>
      </c>
      <c r="O29" s="708">
        <v>6</v>
      </c>
      <c r="P29" s="846">
        <f t="shared" si="1"/>
        <v>10800</v>
      </c>
      <c r="Q29" s="708">
        <v>1</v>
      </c>
      <c r="R29" s="708">
        <v>12</v>
      </c>
    </row>
    <row r="30" spans="1:18" x14ac:dyDescent="0.35">
      <c r="A30" s="108" t="s">
        <v>5763</v>
      </c>
      <c r="B30" s="108" t="s">
        <v>1297</v>
      </c>
      <c r="C30" s="108" t="s">
        <v>5764</v>
      </c>
      <c r="D30" s="108" t="s">
        <v>5785</v>
      </c>
      <c r="E30" s="846">
        <v>1400</v>
      </c>
      <c r="F30" s="847">
        <v>44112943</v>
      </c>
      <c r="G30" s="848" t="s">
        <v>5786</v>
      </c>
      <c r="H30" s="849" t="s">
        <v>4277</v>
      </c>
      <c r="I30" s="849"/>
      <c r="J30" s="108" t="s">
        <v>4278</v>
      </c>
      <c r="K30" s="708">
        <v>2</v>
      </c>
      <c r="L30" s="708">
        <v>12</v>
      </c>
      <c r="M30" s="846">
        <f t="shared" si="0"/>
        <v>16800</v>
      </c>
      <c r="N30" s="708">
        <v>0</v>
      </c>
      <c r="O30" s="708">
        <v>6</v>
      </c>
      <c r="P30" s="846">
        <f t="shared" si="1"/>
        <v>8400</v>
      </c>
      <c r="Q30" s="708">
        <v>1</v>
      </c>
      <c r="R30" s="708">
        <v>12</v>
      </c>
    </row>
    <row r="31" spans="1:18" x14ac:dyDescent="0.35">
      <c r="A31" s="108" t="s">
        <v>5763</v>
      </c>
      <c r="B31" s="108" t="s">
        <v>1297</v>
      </c>
      <c r="C31" s="108" t="s">
        <v>5764</v>
      </c>
      <c r="D31" s="108" t="s">
        <v>5787</v>
      </c>
      <c r="E31" s="846">
        <v>1500</v>
      </c>
      <c r="F31" s="847">
        <v>71101535</v>
      </c>
      <c r="G31" s="848" t="s">
        <v>5788</v>
      </c>
      <c r="H31" s="849" t="s">
        <v>4018</v>
      </c>
      <c r="I31" s="849" t="s">
        <v>1346</v>
      </c>
      <c r="J31" s="108"/>
      <c r="K31" s="708">
        <v>3</v>
      </c>
      <c r="L31" s="708">
        <v>12</v>
      </c>
      <c r="M31" s="846">
        <f t="shared" si="0"/>
        <v>18000</v>
      </c>
      <c r="N31" s="708">
        <v>0</v>
      </c>
      <c r="O31" s="708">
        <v>6</v>
      </c>
      <c r="P31" s="846">
        <f t="shared" si="1"/>
        <v>9000</v>
      </c>
      <c r="Q31" s="708">
        <v>1</v>
      </c>
      <c r="R31" s="708">
        <v>12</v>
      </c>
    </row>
    <row r="32" spans="1:18" x14ac:dyDescent="0.35">
      <c r="A32" s="108" t="s">
        <v>5763</v>
      </c>
      <c r="B32" s="108" t="s">
        <v>1297</v>
      </c>
      <c r="C32" s="108" t="s">
        <v>5764</v>
      </c>
      <c r="D32" s="108" t="s">
        <v>5789</v>
      </c>
      <c r="E32" s="846">
        <v>3500</v>
      </c>
      <c r="F32" s="847">
        <v>70766416</v>
      </c>
      <c r="G32" s="848" t="s">
        <v>5790</v>
      </c>
      <c r="H32" s="849" t="s">
        <v>5791</v>
      </c>
      <c r="I32" s="849" t="s">
        <v>5792</v>
      </c>
      <c r="J32" s="108" t="s">
        <v>3970</v>
      </c>
      <c r="K32" s="708">
        <v>2</v>
      </c>
      <c r="L32" s="708">
        <v>12</v>
      </c>
      <c r="M32" s="846">
        <f t="shared" si="0"/>
        <v>42000</v>
      </c>
      <c r="N32" s="708">
        <v>0</v>
      </c>
      <c r="O32" s="708">
        <v>6</v>
      </c>
      <c r="P32" s="846">
        <f t="shared" si="1"/>
        <v>21000</v>
      </c>
      <c r="Q32" s="708">
        <v>1</v>
      </c>
      <c r="R32" s="708">
        <v>12</v>
      </c>
    </row>
    <row r="33" spans="1:18" x14ac:dyDescent="0.35">
      <c r="A33" s="108" t="s">
        <v>5763</v>
      </c>
      <c r="B33" s="108" t="s">
        <v>1297</v>
      </c>
      <c r="C33" s="108" t="s">
        <v>5764</v>
      </c>
      <c r="D33" s="108" t="s">
        <v>5793</v>
      </c>
      <c r="E33" s="846">
        <v>1500</v>
      </c>
      <c r="F33" s="847">
        <v>42550186</v>
      </c>
      <c r="G33" s="848" t="s">
        <v>5794</v>
      </c>
      <c r="H33" s="849" t="s">
        <v>5776</v>
      </c>
      <c r="I33" s="849"/>
      <c r="J33" s="108" t="s">
        <v>4278</v>
      </c>
      <c r="K33" s="708">
        <v>2</v>
      </c>
      <c r="L33" s="708">
        <v>12</v>
      </c>
      <c r="M33" s="846">
        <f t="shared" si="0"/>
        <v>18000</v>
      </c>
      <c r="N33" s="708">
        <v>0</v>
      </c>
      <c r="O33" s="708">
        <v>6</v>
      </c>
      <c r="P33" s="846">
        <f t="shared" si="1"/>
        <v>9000</v>
      </c>
      <c r="Q33" s="708">
        <v>1</v>
      </c>
      <c r="R33" s="708">
        <v>12</v>
      </c>
    </row>
    <row r="34" spans="1:18" x14ac:dyDescent="0.35">
      <c r="A34" s="108" t="s">
        <v>5763</v>
      </c>
      <c r="B34" s="108" t="s">
        <v>1297</v>
      </c>
      <c r="C34" s="108" t="s">
        <v>5764</v>
      </c>
      <c r="D34" s="108" t="s">
        <v>5785</v>
      </c>
      <c r="E34" s="846">
        <v>1400</v>
      </c>
      <c r="F34" s="847">
        <v>76327128</v>
      </c>
      <c r="G34" s="848" t="s">
        <v>5795</v>
      </c>
      <c r="H34" s="849" t="s">
        <v>4277</v>
      </c>
      <c r="I34" s="849"/>
      <c r="J34" s="108" t="s">
        <v>4278</v>
      </c>
      <c r="K34" s="708">
        <v>2</v>
      </c>
      <c r="L34" s="708">
        <v>12</v>
      </c>
      <c r="M34" s="846">
        <f t="shared" si="0"/>
        <v>16800</v>
      </c>
      <c r="N34" s="708">
        <v>0</v>
      </c>
      <c r="O34" s="708">
        <v>6</v>
      </c>
      <c r="P34" s="846">
        <f t="shared" si="1"/>
        <v>8400</v>
      </c>
      <c r="Q34" s="708">
        <v>1</v>
      </c>
      <c r="R34" s="708">
        <v>12</v>
      </c>
    </row>
    <row r="35" spans="1:18" x14ac:dyDescent="0.35">
      <c r="A35" s="108" t="s">
        <v>5763</v>
      </c>
      <c r="B35" s="108" t="s">
        <v>1297</v>
      </c>
      <c r="C35" s="108" t="s">
        <v>5764</v>
      </c>
      <c r="D35" s="108" t="s">
        <v>1759</v>
      </c>
      <c r="E35" s="846">
        <v>1350</v>
      </c>
      <c r="F35" s="847">
        <v>46887312</v>
      </c>
      <c r="G35" s="848" t="s">
        <v>5796</v>
      </c>
      <c r="H35" s="849" t="s">
        <v>1310</v>
      </c>
      <c r="I35" s="849"/>
      <c r="J35" s="108" t="s">
        <v>4278</v>
      </c>
      <c r="K35" s="708">
        <v>2</v>
      </c>
      <c r="L35" s="708">
        <v>12</v>
      </c>
      <c r="M35" s="846">
        <f t="shared" si="0"/>
        <v>16200</v>
      </c>
      <c r="N35" s="708">
        <v>0</v>
      </c>
      <c r="O35" s="708">
        <v>6</v>
      </c>
      <c r="P35" s="846">
        <f t="shared" si="1"/>
        <v>8100</v>
      </c>
      <c r="Q35" s="708">
        <v>1</v>
      </c>
      <c r="R35" s="708">
        <v>12</v>
      </c>
    </row>
    <row r="36" spans="1:18" x14ac:dyDescent="0.35">
      <c r="A36" s="108" t="s">
        <v>5763</v>
      </c>
      <c r="B36" s="108" t="s">
        <v>1297</v>
      </c>
      <c r="C36" s="108" t="s">
        <v>5764</v>
      </c>
      <c r="D36" s="108" t="s">
        <v>1759</v>
      </c>
      <c r="E36" s="846">
        <v>1500</v>
      </c>
      <c r="F36" s="847">
        <v>48074618</v>
      </c>
      <c r="G36" s="848" t="s">
        <v>5797</v>
      </c>
      <c r="H36" s="849" t="s">
        <v>3991</v>
      </c>
      <c r="J36" s="849" t="s">
        <v>4097</v>
      </c>
      <c r="K36" s="708">
        <v>2</v>
      </c>
      <c r="L36" s="708">
        <v>12</v>
      </c>
      <c r="M36" s="846">
        <f t="shared" si="0"/>
        <v>18000</v>
      </c>
      <c r="N36" s="708">
        <v>0</v>
      </c>
      <c r="O36" s="708">
        <v>6</v>
      </c>
      <c r="P36" s="846">
        <f t="shared" si="1"/>
        <v>9000</v>
      </c>
      <c r="Q36" s="708">
        <v>1</v>
      </c>
      <c r="R36" s="708">
        <v>12</v>
      </c>
    </row>
    <row r="37" spans="1:18" x14ac:dyDescent="0.35">
      <c r="A37" s="108" t="s">
        <v>5763</v>
      </c>
      <c r="B37" s="108" t="s">
        <v>1297</v>
      </c>
      <c r="C37" s="108" t="s">
        <v>5764</v>
      </c>
      <c r="D37" s="108" t="s">
        <v>5798</v>
      </c>
      <c r="E37" s="846">
        <v>2500</v>
      </c>
      <c r="F37" s="847">
        <v>41533866</v>
      </c>
      <c r="G37" s="848" t="s">
        <v>5799</v>
      </c>
      <c r="H37" s="849" t="s">
        <v>5800</v>
      </c>
      <c r="I37" s="849" t="s">
        <v>5801</v>
      </c>
      <c r="J37" s="108"/>
      <c r="K37" s="708">
        <v>2</v>
      </c>
      <c r="L37" s="708">
        <v>12</v>
      </c>
      <c r="M37" s="846">
        <f t="shared" si="0"/>
        <v>30000</v>
      </c>
      <c r="N37" s="708">
        <v>0</v>
      </c>
      <c r="O37" s="708">
        <v>6</v>
      </c>
      <c r="P37" s="846">
        <f t="shared" si="1"/>
        <v>15000</v>
      </c>
      <c r="Q37" s="708">
        <v>1</v>
      </c>
      <c r="R37" s="708">
        <v>12</v>
      </c>
    </row>
    <row r="38" spans="1:18" x14ac:dyDescent="0.35">
      <c r="A38" s="108" t="s">
        <v>5763</v>
      </c>
      <c r="B38" s="108" t="s">
        <v>1297</v>
      </c>
      <c r="C38" s="108" t="s">
        <v>5764</v>
      </c>
      <c r="D38" s="108" t="s">
        <v>5802</v>
      </c>
      <c r="E38" s="846">
        <v>2500</v>
      </c>
      <c r="F38" s="847">
        <v>43913417</v>
      </c>
      <c r="G38" s="848" t="s">
        <v>5803</v>
      </c>
      <c r="H38" s="849" t="s">
        <v>3991</v>
      </c>
      <c r="I38" s="849"/>
      <c r="J38" s="108" t="s">
        <v>3970</v>
      </c>
      <c r="K38" s="708">
        <v>2</v>
      </c>
      <c r="L38" s="708">
        <v>12</v>
      </c>
      <c r="M38" s="846">
        <f t="shared" si="0"/>
        <v>30000</v>
      </c>
      <c r="N38" s="708">
        <v>0</v>
      </c>
      <c r="O38" s="708">
        <v>6</v>
      </c>
      <c r="P38" s="846">
        <f t="shared" si="1"/>
        <v>15000</v>
      </c>
      <c r="Q38" s="708">
        <v>1</v>
      </c>
      <c r="R38" s="708">
        <v>12</v>
      </c>
    </row>
    <row r="39" spans="1:18" x14ac:dyDescent="0.35">
      <c r="A39" s="108" t="s">
        <v>5763</v>
      </c>
      <c r="B39" s="108" t="s">
        <v>1297</v>
      </c>
      <c r="C39" s="108" t="s">
        <v>5764</v>
      </c>
      <c r="D39" s="108" t="s">
        <v>5785</v>
      </c>
      <c r="E39" s="846">
        <v>1500</v>
      </c>
      <c r="F39" s="847">
        <v>44280229</v>
      </c>
      <c r="G39" s="848" t="s">
        <v>5804</v>
      </c>
      <c r="H39" s="849" t="s">
        <v>4018</v>
      </c>
      <c r="I39" s="849"/>
      <c r="J39" s="108" t="s">
        <v>5805</v>
      </c>
      <c r="K39" s="708">
        <v>2</v>
      </c>
      <c r="L39" s="708">
        <v>12</v>
      </c>
      <c r="M39" s="846">
        <f t="shared" si="0"/>
        <v>18000</v>
      </c>
      <c r="N39" s="708">
        <v>0</v>
      </c>
      <c r="O39" s="708">
        <v>6</v>
      </c>
      <c r="P39" s="846">
        <f t="shared" si="1"/>
        <v>9000</v>
      </c>
      <c r="Q39" s="708">
        <v>1</v>
      </c>
      <c r="R39" s="708">
        <v>12</v>
      </c>
    </row>
    <row r="40" spans="1:18" x14ac:dyDescent="0.35">
      <c r="A40" s="108" t="s">
        <v>5763</v>
      </c>
      <c r="B40" s="108" t="s">
        <v>1297</v>
      </c>
      <c r="C40" s="108" t="s">
        <v>5764</v>
      </c>
      <c r="D40" s="108" t="s">
        <v>5806</v>
      </c>
      <c r="E40" s="846">
        <v>2500</v>
      </c>
      <c r="F40" s="847">
        <v>40575288</v>
      </c>
      <c r="G40" s="848" t="s">
        <v>5807</v>
      </c>
      <c r="H40" s="849" t="s">
        <v>3991</v>
      </c>
      <c r="I40" s="849"/>
      <c r="J40" s="108" t="s">
        <v>3970</v>
      </c>
      <c r="K40" s="708">
        <v>2</v>
      </c>
      <c r="L40" s="708">
        <v>12</v>
      </c>
      <c r="M40" s="846">
        <f t="shared" si="0"/>
        <v>30000</v>
      </c>
      <c r="N40" s="708">
        <v>0</v>
      </c>
      <c r="O40" s="708">
        <v>6</v>
      </c>
      <c r="P40" s="846">
        <f t="shared" si="1"/>
        <v>15000</v>
      </c>
      <c r="Q40" s="708">
        <v>1</v>
      </c>
      <c r="R40" s="708">
        <v>12</v>
      </c>
    </row>
    <row r="41" spans="1:18" x14ac:dyDescent="0.35">
      <c r="A41" s="108" t="s">
        <v>5763</v>
      </c>
      <c r="B41" s="108" t="s">
        <v>1297</v>
      </c>
      <c r="C41" s="108" t="s">
        <v>5764</v>
      </c>
      <c r="D41" s="108" t="s">
        <v>5808</v>
      </c>
      <c r="E41" s="846">
        <v>2100</v>
      </c>
      <c r="F41" s="847">
        <v>41977263</v>
      </c>
      <c r="G41" s="848" t="s">
        <v>5809</v>
      </c>
      <c r="H41" s="849" t="s">
        <v>1310</v>
      </c>
      <c r="I41" s="849"/>
      <c r="J41" s="108" t="s">
        <v>4278</v>
      </c>
      <c r="K41" s="708">
        <v>2</v>
      </c>
      <c r="L41" s="708">
        <v>12</v>
      </c>
      <c r="M41" s="846">
        <f t="shared" si="0"/>
        <v>25200</v>
      </c>
      <c r="N41" s="708">
        <v>0</v>
      </c>
      <c r="O41" s="708">
        <v>6</v>
      </c>
      <c r="P41" s="846">
        <f t="shared" si="1"/>
        <v>12600</v>
      </c>
      <c r="Q41" s="708">
        <v>1</v>
      </c>
      <c r="R41" s="708">
        <v>12</v>
      </c>
    </row>
    <row r="42" spans="1:18" x14ac:dyDescent="0.35">
      <c r="A42" s="108" t="s">
        <v>5763</v>
      </c>
      <c r="B42" s="108" t="s">
        <v>1297</v>
      </c>
      <c r="C42" s="108" t="s">
        <v>5764</v>
      </c>
      <c r="D42" s="108" t="s">
        <v>5787</v>
      </c>
      <c r="E42" s="846">
        <v>1500</v>
      </c>
      <c r="F42" s="847">
        <v>4085044</v>
      </c>
      <c r="G42" s="848" t="s">
        <v>5810</v>
      </c>
      <c r="H42" s="849" t="s">
        <v>5811</v>
      </c>
      <c r="I42" s="849" t="s">
        <v>4097</v>
      </c>
      <c r="J42" s="108"/>
      <c r="K42" s="708">
        <v>2</v>
      </c>
      <c r="L42" s="708">
        <v>12</v>
      </c>
      <c r="M42" s="846">
        <f t="shared" si="0"/>
        <v>18000</v>
      </c>
      <c r="N42" s="708">
        <v>0</v>
      </c>
      <c r="O42" s="708">
        <v>6</v>
      </c>
      <c r="P42" s="846">
        <f t="shared" si="1"/>
        <v>9000</v>
      </c>
      <c r="Q42" s="708">
        <v>1</v>
      </c>
      <c r="R42" s="708">
        <v>12</v>
      </c>
    </row>
    <row r="43" spans="1:18" x14ac:dyDescent="0.35">
      <c r="A43" s="108" t="s">
        <v>5763</v>
      </c>
      <c r="B43" s="108" t="s">
        <v>1297</v>
      </c>
      <c r="C43" s="108" t="s">
        <v>5764</v>
      </c>
      <c r="D43" s="108" t="s">
        <v>5802</v>
      </c>
      <c r="E43" s="846">
        <v>2100</v>
      </c>
      <c r="F43" s="847">
        <v>40483957</v>
      </c>
      <c r="G43" s="848" t="s">
        <v>5812</v>
      </c>
      <c r="H43" s="849" t="s">
        <v>5813</v>
      </c>
      <c r="I43" s="849"/>
      <c r="J43" s="108" t="s">
        <v>3970</v>
      </c>
      <c r="K43" s="708">
        <v>2</v>
      </c>
      <c r="L43" s="708">
        <v>12</v>
      </c>
      <c r="M43" s="846">
        <f t="shared" si="0"/>
        <v>25200</v>
      </c>
      <c r="N43" s="708">
        <v>0</v>
      </c>
      <c r="O43" s="708">
        <v>6</v>
      </c>
      <c r="P43" s="846">
        <f t="shared" si="1"/>
        <v>12600</v>
      </c>
      <c r="Q43" s="708">
        <v>1</v>
      </c>
      <c r="R43" s="708">
        <v>12</v>
      </c>
    </row>
    <row r="44" spans="1:18" x14ac:dyDescent="0.35">
      <c r="A44" s="108" t="s">
        <v>5763</v>
      </c>
      <c r="B44" s="108" t="s">
        <v>1297</v>
      </c>
      <c r="C44" s="108" t="s">
        <v>5764</v>
      </c>
      <c r="D44" s="108" t="s">
        <v>5785</v>
      </c>
      <c r="E44" s="846">
        <v>1700</v>
      </c>
      <c r="F44" s="847">
        <v>46984346</v>
      </c>
      <c r="G44" s="848" t="s">
        <v>5814</v>
      </c>
      <c r="H44" s="849" t="s">
        <v>4277</v>
      </c>
      <c r="I44" s="849"/>
      <c r="J44" s="108" t="s">
        <v>4278</v>
      </c>
      <c r="K44" s="708">
        <v>2</v>
      </c>
      <c r="L44" s="708">
        <v>12</v>
      </c>
      <c r="M44" s="846">
        <f t="shared" si="0"/>
        <v>20400</v>
      </c>
      <c r="N44" s="708">
        <v>0</v>
      </c>
      <c r="O44" s="708">
        <v>6</v>
      </c>
      <c r="P44" s="846">
        <f t="shared" si="1"/>
        <v>10200</v>
      </c>
      <c r="Q44" s="708">
        <v>1</v>
      </c>
      <c r="R44" s="708">
        <v>12</v>
      </c>
    </row>
    <row r="45" spans="1:18" x14ac:dyDescent="0.35">
      <c r="A45" s="108" t="s">
        <v>5763</v>
      </c>
      <c r="B45" s="108" t="s">
        <v>1297</v>
      </c>
      <c r="C45" s="108" t="s">
        <v>5764</v>
      </c>
      <c r="D45" s="108" t="s">
        <v>5815</v>
      </c>
      <c r="E45" s="846">
        <v>1900</v>
      </c>
      <c r="F45" s="847">
        <v>70248347</v>
      </c>
      <c r="G45" s="848" t="s">
        <v>5816</v>
      </c>
      <c r="H45" s="849" t="s">
        <v>4018</v>
      </c>
      <c r="I45" s="849"/>
      <c r="J45" s="108" t="s">
        <v>3970</v>
      </c>
      <c r="K45" s="708">
        <v>2</v>
      </c>
      <c r="L45" s="708">
        <v>12</v>
      </c>
      <c r="M45" s="846">
        <f t="shared" si="0"/>
        <v>22800</v>
      </c>
      <c r="N45" s="708">
        <v>0</v>
      </c>
      <c r="O45" s="708">
        <v>6</v>
      </c>
      <c r="P45" s="846">
        <f t="shared" si="1"/>
        <v>11400</v>
      </c>
      <c r="Q45" s="708">
        <v>1</v>
      </c>
      <c r="R45" s="708">
        <v>12</v>
      </c>
    </row>
    <row r="46" spans="1:18" x14ac:dyDescent="0.35">
      <c r="A46" s="108" t="s">
        <v>5763</v>
      </c>
      <c r="B46" s="108" t="s">
        <v>1297</v>
      </c>
      <c r="C46" s="108" t="s">
        <v>5764</v>
      </c>
      <c r="D46" s="108" t="s">
        <v>5785</v>
      </c>
      <c r="E46" s="846">
        <v>2100</v>
      </c>
      <c r="F46" s="847">
        <v>71431390</v>
      </c>
      <c r="G46" s="848" t="s">
        <v>5817</v>
      </c>
      <c r="H46" s="850" t="s">
        <v>4277</v>
      </c>
      <c r="I46" s="849"/>
      <c r="J46" s="108" t="s">
        <v>4278</v>
      </c>
      <c r="K46" s="708">
        <v>2</v>
      </c>
      <c r="L46" s="708">
        <v>12</v>
      </c>
      <c r="M46" s="846">
        <f t="shared" si="0"/>
        <v>25200</v>
      </c>
      <c r="N46" s="708">
        <v>0</v>
      </c>
      <c r="O46" s="708">
        <v>6</v>
      </c>
      <c r="P46" s="846">
        <f t="shared" si="1"/>
        <v>12600</v>
      </c>
      <c r="Q46" s="708">
        <v>1</v>
      </c>
      <c r="R46" s="708">
        <v>12</v>
      </c>
    </row>
    <row r="47" spans="1:18" x14ac:dyDescent="0.35">
      <c r="A47" s="108" t="s">
        <v>5763</v>
      </c>
      <c r="B47" s="108" t="s">
        <v>1297</v>
      </c>
      <c r="C47" s="108" t="s">
        <v>5764</v>
      </c>
      <c r="D47" s="108" t="s">
        <v>5818</v>
      </c>
      <c r="E47" s="846">
        <v>2500</v>
      </c>
      <c r="F47" s="847">
        <v>4340652</v>
      </c>
      <c r="G47" s="848" t="s">
        <v>5819</v>
      </c>
      <c r="H47" s="850" t="s">
        <v>5820</v>
      </c>
      <c r="I47" s="850" t="s">
        <v>4097</v>
      </c>
      <c r="J47" s="108"/>
      <c r="K47" s="708">
        <v>2</v>
      </c>
      <c r="L47" s="708">
        <v>12</v>
      </c>
      <c r="M47" s="846">
        <f t="shared" si="0"/>
        <v>30000</v>
      </c>
      <c r="N47" s="708">
        <v>0</v>
      </c>
      <c r="O47" s="708">
        <v>6</v>
      </c>
      <c r="P47" s="846">
        <f t="shared" si="1"/>
        <v>15000</v>
      </c>
      <c r="Q47" s="708">
        <v>1</v>
      </c>
      <c r="R47" s="708">
        <v>12</v>
      </c>
    </row>
    <row r="48" spans="1:18" x14ac:dyDescent="0.35">
      <c r="A48" s="108" t="s">
        <v>5763</v>
      </c>
      <c r="B48" s="108" t="s">
        <v>1297</v>
      </c>
      <c r="C48" s="108" t="s">
        <v>5764</v>
      </c>
      <c r="D48" s="108" t="s">
        <v>5821</v>
      </c>
      <c r="E48" s="846">
        <v>2500</v>
      </c>
      <c r="F48" s="847">
        <v>43172521</v>
      </c>
      <c r="G48" s="848" t="s">
        <v>5822</v>
      </c>
      <c r="H48" s="850" t="s">
        <v>1327</v>
      </c>
      <c r="I48" s="108"/>
      <c r="J48" s="108"/>
      <c r="K48" s="708">
        <v>2</v>
      </c>
      <c r="L48" s="708">
        <v>12</v>
      </c>
      <c r="M48" s="846">
        <f t="shared" si="0"/>
        <v>30000</v>
      </c>
      <c r="N48" s="708">
        <v>0</v>
      </c>
      <c r="O48" s="708">
        <v>6</v>
      </c>
      <c r="P48" s="846">
        <f t="shared" si="1"/>
        <v>15000</v>
      </c>
      <c r="Q48" s="708">
        <v>1</v>
      </c>
      <c r="R48" s="708">
        <v>12</v>
      </c>
    </row>
    <row r="49" spans="1:18" x14ac:dyDescent="0.35">
      <c r="A49" s="108" t="s">
        <v>5763</v>
      </c>
      <c r="B49" s="108" t="s">
        <v>1297</v>
      </c>
      <c r="C49" s="108" t="s">
        <v>5764</v>
      </c>
      <c r="D49" s="108" t="s">
        <v>2677</v>
      </c>
      <c r="E49" s="846">
        <v>1900</v>
      </c>
      <c r="F49" s="847">
        <v>72506469</v>
      </c>
      <c r="G49" s="848" t="s">
        <v>5823</v>
      </c>
      <c r="H49" s="849" t="s">
        <v>3991</v>
      </c>
      <c r="I49" s="849" t="s">
        <v>1346</v>
      </c>
      <c r="J49" s="108"/>
      <c r="K49" s="708">
        <v>2</v>
      </c>
      <c r="L49" s="708">
        <v>12</v>
      </c>
      <c r="M49" s="846">
        <f t="shared" si="0"/>
        <v>22800</v>
      </c>
      <c r="N49" s="708">
        <v>0</v>
      </c>
      <c r="O49" s="708">
        <v>6</v>
      </c>
      <c r="P49" s="846">
        <f t="shared" si="1"/>
        <v>11400</v>
      </c>
      <c r="Q49" s="708">
        <v>1</v>
      </c>
      <c r="R49" s="708">
        <v>12</v>
      </c>
    </row>
    <row r="50" spans="1:18" x14ac:dyDescent="0.35">
      <c r="A50" s="108" t="s">
        <v>5763</v>
      </c>
      <c r="B50" s="108" t="s">
        <v>1297</v>
      </c>
      <c r="C50" s="108" t="s">
        <v>5764</v>
      </c>
      <c r="D50" s="108" t="s">
        <v>5824</v>
      </c>
      <c r="E50" s="846">
        <v>2000</v>
      </c>
      <c r="F50" s="847">
        <v>4084223</v>
      </c>
      <c r="G50" s="848" t="s">
        <v>5825</v>
      </c>
      <c r="H50" s="849" t="s">
        <v>5813</v>
      </c>
      <c r="I50" s="849"/>
      <c r="J50" s="108" t="s">
        <v>3970</v>
      </c>
      <c r="K50" s="708">
        <v>2</v>
      </c>
      <c r="L50" s="708">
        <v>12</v>
      </c>
      <c r="M50" s="846">
        <f t="shared" si="0"/>
        <v>24000</v>
      </c>
      <c r="N50" s="708">
        <v>0</v>
      </c>
      <c r="O50" s="708">
        <v>6</v>
      </c>
      <c r="P50" s="846">
        <f t="shared" si="1"/>
        <v>12000</v>
      </c>
      <c r="Q50" s="708">
        <v>1</v>
      </c>
      <c r="R50" s="708">
        <v>12</v>
      </c>
    </row>
    <row r="51" spans="1:18" x14ac:dyDescent="0.35">
      <c r="A51" s="108" t="s">
        <v>5763</v>
      </c>
      <c r="B51" s="108" t="s">
        <v>1297</v>
      </c>
      <c r="C51" s="108" t="s">
        <v>5764</v>
      </c>
      <c r="D51" s="108" t="s">
        <v>5793</v>
      </c>
      <c r="E51" s="846">
        <v>1500</v>
      </c>
      <c r="F51" s="847">
        <v>43318042</v>
      </c>
      <c r="G51" s="848" t="s">
        <v>5826</v>
      </c>
      <c r="H51" s="108" t="s">
        <v>5827</v>
      </c>
      <c r="I51" s="849"/>
      <c r="J51" s="108" t="s">
        <v>4278</v>
      </c>
      <c r="K51" s="708">
        <v>2</v>
      </c>
      <c r="L51" s="708">
        <v>12</v>
      </c>
      <c r="M51" s="846">
        <f t="shared" si="0"/>
        <v>18000</v>
      </c>
      <c r="N51" s="708">
        <v>0</v>
      </c>
      <c r="O51" s="708">
        <v>6</v>
      </c>
      <c r="P51" s="846">
        <f t="shared" si="1"/>
        <v>9000</v>
      </c>
      <c r="Q51" s="708">
        <v>1</v>
      </c>
      <c r="R51" s="708">
        <v>12</v>
      </c>
    </row>
    <row r="52" spans="1:18" x14ac:dyDescent="0.35">
      <c r="A52" s="108" t="s">
        <v>5763</v>
      </c>
      <c r="B52" s="108" t="s">
        <v>1297</v>
      </c>
      <c r="C52" s="108" t="s">
        <v>5764</v>
      </c>
      <c r="D52" s="108" t="s">
        <v>5793</v>
      </c>
      <c r="E52" s="846">
        <v>1500</v>
      </c>
      <c r="F52" s="847">
        <v>70933791</v>
      </c>
      <c r="G52" s="848" t="s">
        <v>5828</v>
      </c>
      <c r="H52" s="108" t="s">
        <v>1310</v>
      </c>
      <c r="I52" s="849"/>
      <c r="J52" s="108" t="s">
        <v>4278</v>
      </c>
      <c r="K52" s="708">
        <v>2</v>
      </c>
      <c r="L52" s="708">
        <v>12</v>
      </c>
      <c r="M52" s="846">
        <f t="shared" si="0"/>
        <v>18000</v>
      </c>
      <c r="N52" s="708">
        <v>0</v>
      </c>
      <c r="O52" s="708">
        <v>6</v>
      </c>
      <c r="P52" s="846">
        <f t="shared" si="1"/>
        <v>9000</v>
      </c>
      <c r="Q52" s="708">
        <v>1</v>
      </c>
      <c r="R52" s="708">
        <v>12</v>
      </c>
    </row>
    <row r="53" spans="1:18" x14ac:dyDescent="0.35">
      <c r="A53" s="108" t="s">
        <v>5763</v>
      </c>
      <c r="B53" s="108" t="s">
        <v>1297</v>
      </c>
      <c r="C53" s="108" t="s">
        <v>5764</v>
      </c>
      <c r="D53" s="108" t="s">
        <v>1759</v>
      </c>
      <c r="E53" s="846">
        <v>1400</v>
      </c>
      <c r="F53" s="847">
        <v>71759476</v>
      </c>
      <c r="G53" s="848" t="s">
        <v>5829</v>
      </c>
      <c r="H53" s="849" t="s">
        <v>3991</v>
      </c>
      <c r="I53" s="849" t="s">
        <v>4103</v>
      </c>
      <c r="J53" s="108"/>
      <c r="K53" s="708">
        <v>2</v>
      </c>
      <c r="L53" s="708">
        <v>12</v>
      </c>
      <c r="M53" s="846">
        <f t="shared" si="0"/>
        <v>16800</v>
      </c>
      <c r="N53" s="708">
        <v>0</v>
      </c>
      <c r="O53" s="708">
        <v>6</v>
      </c>
      <c r="P53" s="846">
        <f t="shared" si="1"/>
        <v>8400</v>
      </c>
      <c r="Q53" s="708">
        <v>1</v>
      </c>
      <c r="R53" s="708">
        <v>12</v>
      </c>
    </row>
    <row r="54" spans="1:18" x14ac:dyDescent="0.35">
      <c r="A54" s="108" t="s">
        <v>5763</v>
      </c>
      <c r="B54" s="108" t="s">
        <v>1297</v>
      </c>
      <c r="C54" s="108" t="s">
        <v>5764</v>
      </c>
      <c r="D54" s="108" t="s">
        <v>5830</v>
      </c>
      <c r="E54" s="846">
        <v>1900</v>
      </c>
      <c r="F54" s="847">
        <v>45617171</v>
      </c>
      <c r="G54" s="848" t="s">
        <v>5831</v>
      </c>
      <c r="H54" s="849" t="s">
        <v>5780</v>
      </c>
      <c r="I54" s="849" t="s">
        <v>5792</v>
      </c>
      <c r="J54" s="108" t="s">
        <v>4097</v>
      </c>
      <c r="K54" s="708">
        <v>2</v>
      </c>
      <c r="L54" s="708">
        <v>12</v>
      </c>
      <c r="M54" s="846">
        <f t="shared" si="0"/>
        <v>22800</v>
      </c>
      <c r="N54" s="708">
        <v>0</v>
      </c>
      <c r="O54" s="708">
        <v>6</v>
      </c>
      <c r="P54" s="846">
        <f t="shared" si="1"/>
        <v>11400</v>
      </c>
      <c r="Q54" s="708">
        <v>1</v>
      </c>
      <c r="R54" s="708">
        <v>12</v>
      </c>
    </row>
    <row r="55" spans="1:18" x14ac:dyDescent="0.35">
      <c r="A55" s="108" t="s">
        <v>5763</v>
      </c>
      <c r="B55" s="108" t="s">
        <v>1297</v>
      </c>
      <c r="C55" s="108" t="s">
        <v>5764</v>
      </c>
      <c r="D55" s="108" t="s">
        <v>4374</v>
      </c>
      <c r="E55" s="846">
        <v>2400</v>
      </c>
      <c r="F55" s="847">
        <v>40599096</v>
      </c>
      <c r="G55" s="848" t="s">
        <v>5832</v>
      </c>
      <c r="H55" s="849" t="s">
        <v>5780</v>
      </c>
      <c r="I55" s="849" t="s">
        <v>5792</v>
      </c>
      <c r="J55" s="108" t="s">
        <v>4097</v>
      </c>
      <c r="K55" s="708">
        <v>2</v>
      </c>
      <c r="L55" s="708">
        <v>12</v>
      </c>
      <c r="M55" s="846">
        <f t="shared" si="0"/>
        <v>28800</v>
      </c>
      <c r="N55" s="708">
        <v>0</v>
      </c>
      <c r="O55" s="708">
        <v>6</v>
      </c>
      <c r="P55" s="846">
        <f t="shared" si="1"/>
        <v>14400</v>
      </c>
      <c r="Q55" s="708">
        <v>1</v>
      </c>
      <c r="R55" s="708">
        <v>12</v>
      </c>
    </row>
    <row r="56" spans="1:18" x14ac:dyDescent="0.35">
      <c r="A56" s="108" t="s">
        <v>5763</v>
      </c>
      <c r="B56" s="108" t="s">
        <v>1297</v>
      </c>
      <c r="C56" s="108" t="s">
        <v>5764</v>
      </c>
      <c r="D56" s="108" t="s">
        <v>5787</v>
      </c>
      <c r="E56" s="846">
        <v>1800</v>
      </c>
      <c r="F56" s="847">
        <v>71136229</v>
      </c>
      <c r="G56" s="848" t="s">
        <v>5833</v>
      </c>
      <c r="H56" s="849" t="s">
        <v>4018</v>
      </c>
      <c r="I56" s="849" t="s">
        <v>1346</v>
      </c>
      <c r="J56" s="108"/>
      <c r="K56" s="708">
        <v>2</v>
      </c>
      <c r="L56" s="708">
        <v>12</v>
      </c>
      <c r="M56" s="846">
        <f t="shared" si="0"/>
        <v>21600</v>
      </c>
      <c r="N56" s="708">
        <v>0</v>
      </c>
      <c r="O56" s="708">
        <v>6</v>
      </c>
      <c r="P56" s="846">
        <f t="shared" si="1"/>
        <v>10800</v>
      </c>
      <c r="Q56" s="708">
        <v>1</v>
      </c>
      <c r="R56" s="708">
        <v>12</v>
      </c>
    </row>
    <row r="57" spans="1:18" x14ac:dyDescent="0.35">
      <c r="A57" s="108" t="s">
        <v>5763</v>
      </c>
      <c r="B57" s="108" t="s">
        <v>1297</v>
      </c>
      <c r="C57" s="108" t="s">
        <v>5764</v>
      </c>
      <c r="D57" s="108" t="s">
        <v>5802</v>
      </c>
      <c r="E57" s="846">
        <v>2300</v>
      </c>
      <c r="F57" s="847">
        <v>41279768</v>
      </c>
      <c r="G57" s="848" t="s">
        <v>5834</v>
      </c>
      <c r="H57" s="849" t="s">
        <v>5835</v>
      </c>
      <c r="I57" s="849"/>
      <c r="J57" s="108" t="s">
        <v>3970</v>
      </c>
      <c r="K57" s="708">
        <v>2</v>
      </c>
      <c r="L57" s="708">
        <v>12</v>
      </c>
      <c r="M57" s="846">
        <f t="shared" si="0"/>
        <v>27600</v>
      </c>
      <c r="N57" s="708">
        <v>0</v>
      </c>
      <c r="O57" s="708">
        <v>6</v>
      </c>
      <c r="P57" s="846">
        <f t="shared" si="1"/>
        <v>13800</v>
      </c>
      <c r="Q57" s="708">
        <v>1</v>
      </c>
      <c r="R57" s="708">
        <v>12</v>
      </c>
    </row>
    <row r="58" spans="1:18" x14ac:dyDescent="0.35">
      <c r="A58" s="108" t="s">
        <v>5763</v>
      </c>
      <c r="B58" s="108" t="s">
        <v>1297</v>
      </c>
      <c r="C58" s="108" t="s">
        <v>5764</v>
      </c>
      <c r="D58" s="108" t="s">
        <v>1759</v>
      </c>
      <c r="E58" s="846">
        <v>1300</v>
      </c>
      <c r="F58" s="847">
        <v>41465901</v>
      </c>
      <c r="G58" s="848" t="s">
        <v>5836</v>
      </c>
      <c r="H58" s="574" t="s">
        <v>1327</v>
      </c>
      <c r="I58" s="108"/>
      <c r="J58" s="108"/>
      <c r="K58" s="708">
        <v>2</v>
      </c>
      <c r="L58" s="708">
        <v>12</v>
      </c>
      <c r="M58" s="846">
        <f t="shared" si="0"/>
        <v>15600</v>
      </c>
      <c r="N58" s="708">
        <v>0</v>
      </c>
      <c r="O58" s="708">
        <v>6</v>
      </c>
      <c r="P58" s="846">
        <f t="shared" si="1"/>
        <v>7800</v>
      </c>
      <c r="Q58" s="708">
        <v>1</v>
      </c>
      <c r="R58" s="708">
        <v>12</v>
      </c>
    </row>
    <row r="59" spans="1:18" x14ac:dyDescent="0.35">
      <c r="A59" s="108" t="s">
        <v>5763</v>
      </c>
      <c r="B59" s="108" t="s">
        <v>1297</v>
      </c>
      <c r="C59" s="108" t="s">
        <v>5764</v>
      </c>
      <c r="D59" s="108" t="s">
        <v>5785</v>
      </c>
      <c r="E59" s="846">
        <v>1500</v>
      </c>
      <c r="F59" s="847">
        <v>46270279</v>
      </c>
      <c r="G59" s="848" t="s">
        <v>5837</v>
      </c>
      <c r="H59" s="849" t="s">
        <v>4277</v>
      </c>
      <c r="I59" s="849"/>
      <c r="J59" s="108" t="s">
        <v>4278</v>
      </c>
      <c r="K59" s="708">
        <v>2</v>
      </c>
      <c r="L59" s="708">
        <v>12</v>
      </c>
      <c r="M59" s="846">
        <f t="shared" si="0"/>
        <v>18000</v>
      </c>
      <c r="N59" s="708">
        <v>0</v>
      </c>
      <c r="O59" s="708">
        <v>6</v>
      </c>
      <c r="P59" s="846">
        <f t="shared" si="1"/>
        <v>9000</v>
      </c>
      <c r="Q59" s="708">
        <v>1</v>
      </c>
      <c r="R59" s="708">
        <v>12</v>
      </c>
    </row>
    <row r="60" spans="1:18" x14ac:dyDescent="0.35">
      <c r="A60" s="108" t="s">
        <v>5763</v>
      </c>
      <c r="B60" s="108" t="s">
        <v>1297</v>
      </c>
      <c r="C60" s="108" t="s">
        <v>5764</v>
      </c>
      <c r="D60" s="108" t="s">
        <v>5781</v>
      </c>
      <c r="E60" s="846">
        <v>1800</v>
      </c>
      <c r="F60" s="847">
        <v>47496578</v>
      </c>
      <c r="G60" s="848" t="s">
        <v>5838</v>
      </c>
      <c r="H60" s="574" t="s">
        <v>4277</v>
      </c>
      <c r="I60" s="849"/>
      <c r="J60" s="108" t="s">
        <v>4278</v>
      </c>
      <c r="K60" s="708">
        <v>3</v>
      </c>
      <c r="L60" s="708">
        <v>12</v>
      </c>
      <c r="M60" s="846">
        <f t="shared" si="0"/>
        <v>21600</v>
      </c>
      <c r="N60" s="708">
        <v>0</v>
      </c>
      <c r="O60" s="708">
        <v>6</v>
      </c>
      <c r="P60" s="846">
        <f t="shared" si="1"/>
        <v>10800</v>
      </c>
      <c r="Q60" s="708">
        <v>1</v>
      </c>
      <c r="R60" s="708">
        <v>12</v>
      </c>
    </row>
    <row r="61" spans="1:18" x14ac:dyDescent="0.35">
      <c r="A61" s="108" t="s">
        <v>5763</v>
      </c>
      <c r="B61" s="108" t="s">
        <v>1297</v>
      </c>
      <c r="C61" s="108" t="s">
        <v>5764</v>
      </c>
      <c r="D61" s="108" t="s">
        <v>5787</v>
      </c>
      <c r="E61" s="846">
        <v>1400</v>
      </c>
      <c r="F61" s="847">
        <v>4050007</v>
      </c>
      <c r="G61" s="848" t="s">
        <v>5839</v>
      </c>
      <c r="H61" s="574" t="s">
        <v>1327</v>
      </c>
      <c r="I61" s="108"/>
      <c r="J61" s="108"/>
      <c r="K61" s="708">
        <v>2</v>
      </c>
      <c r="L61" s="708">
        <v>12</v>
      </c>
      <c r="M61" s="846">
        <f t="shared" si="0"/>
        <v>16800</v>
      </c>
      <c r="N61" s="708">
        <v>0</v>
      </c>
      <c r="O61" s="708">
        <v>6</v>
      </c>
      <c r="P61" s="846">
        <f t="shared" si="1"/>
        <v>8400</v>
      </c>
      <c r="Q61" s="708">
        <v>1</v>
      </c>
      <c r="R61" s="708">
        <v>12</v>
      </c>
    </row>
    <row r="62" spans="1:18" x14ac:dyDescent="0.35">
      <c r="A62" s="108" t="s">
        <v>5763</v>
      </c>
      <c r="B62" s="108" t="s">
        <v>1297</v>
      </c>
      <c r="C62" s="108" t="s">
        <v>5764</v>
      </c>
      <c r="D62" s="108" t="s">
        <v>5787</v>
      </c>
      <c r="E62" s="846">
        <v>1500</v>
      </c>
      <c r="F62" s="847">
        <v>43909223</v>
      </c>
      <c r="G62" s="848" t="s">
        <v>5840</v>
      </c>
      <c r="H62" s="849" t="s">
        <v>5776</v>
      </c>
      <c r="I62" s="849"/>
      <c r="J62" s="108" t="s">
        <v>3970</v>
      </c>
      <c r="K62" s="708">
        <v>2</v>
      </c>
      <c r="L62" s="708">
        <v>12</v>
      </c>
      <c r="M62" s="846">
        <f t="shared" si="0"/>
        <v>18000</v>
      </c>
      <c r="N62" s="708">
        <v>0</v>
      </c>
      <c r="O62" s="708">
        <v>6</v>
      </c>
      <c r="P62" s="846">
        <f t="shared" si="1"/>
        <v>9000</v>
      </c>
      <c r="Q62" s="708">
        <v>1</v>
      </c>
      <c r="R62" s="708">
        <v>12</v>
      </c>
    </row>
    <row r="63" spans="1:18" x14ac:dyDescent="0.35">
      <c r="A63" s="108" t="s">
        <v>5763</v>
      </c>
      <c r="B63" s="108" t="s">
        <v>1297</v>
      </c>
      <c r="C63" s="108" t="s">
        <v>5764</v>
      </c>
      <c r="D63" s="108" t="s">
        <v>5787</v>
      </c>
      <c r="E63" s="846">
        <v>1600</v>
      </c>
      <c r="F63" s="847">
        <v>43198081</v>
      </c>
      <c r="G63" s="848" t="s">
        <v>5841</v>
      </c>
      <c r="H63" s="849" t="s">
        <v>1305</v>
      </c>
      <c r="I63" s="849"/>
      <c r="J63" s="108" t="s">
        <v>3970</v>
      </c>
      <c r="K63" s="708">
        <v>3</v>
      </c>
      <c r="L63" s="708">
        <v>12</v>
      </c>
      <c r="M63" s="846">
        <f t="shared" si="0"/>
        <v>19200</v>
      </c>
      <c r="N63" s="708">
        <v>0</v>
      </c>
      <c r="O63" s="708">
        <v>6</v>
      </c>
      <c r="P63" s="846">
        <f t="shared" si="1"/>
        <v>9600</v>
      </c>
      <c r="Q63" s="708">
        <v>1</v>
      </c>
      <c r="R63" s="708">
        <v>12</v>
      </c>
    </row>
    <row r="64" spans="1:18" x14ac:dyDescent="0.35">
      <c r="A64" s="108" t="s">
        <v>5763</v>
      </c>
      <c r="B64" s="108" t="s">
        <v>1297</v>
      </c>
      <c r="C64" s="108" t="s">
        <v>5764</v>
      </c>
      <c r="D64" s="108" t="s">
        <v>5815</v>
      </c>
      <c r="E64" s="846">
        <v>1700</v>
      </c>
      <c r="F64" s="847">
        <v>71469917</v>
      </c>
      <c r="G64" s="848" t="s">
        <v>5842</v>
      </c>
      <c r="H64" s="849" t="s">
        <v>5776</v>
      </c>
      <c r="I64" s="849"/>
      <c r="J64" s="108" t="s">
        <v>3970</v>
      </c>
      <c r="K64" s="708">
        <v>2</v>
      </c>
      <c r="L64" s="708">
        <v>12</v>
      </c>
      <c r="M64" s="846">
        <f t="shared" si="0"/>
        <v>20400</v>
      </c>
      <c r="N64" s="708">
        <v>0</v>
      </c>
      <c r="O64" s="708">
        <v>6</v>
      </c>
      <c r="P64" s="846">
        <f t="shared" si="1"/>
        <v>10200</v>
      </c>
      <c r="Q64" s="708">
        <v>1</v>
      </c>
      <c r="R64" s="708">
        <v>12</v>
      </c>
    </row>
    <row r="65" spans="1:18" x14ac:dyDescent="0.35">
      <c r="A65" s="108" t="s">
        <v>5763</v>
      </c>
      <c r="B65" s="108" t="s">
        <v>1297</v>
      </c>
      <c r="C65" s="108" t="s">
        <v>5764</v>
      </c>
      <c r="D65" s="108" t="s">
        <v>5787</v>
      </c>
      <c r="E65" s="846">
        <v>1500</v>
      </c>
      <c r="F65" s="847">
        <v>70221580</v>
      </c>
      <c r="G65" s="848" t="s">
        <v>5843</v>
      </c>
      <c r="H65" s="849" t="s">
        <v>5776</v>
      </c>
      <c r="I65" s="849"/>
      <c r="J65" s="108" t="s">
        <v>3970</v>
      </c>
      <c r="K65" s="708">
        <v>2</v>
      </c>
      <c r="L65" s="708">
        <v>12</v>
      </c>
      <c r="M65" s="846">
        <f t="shared" si="0"/>
        <v>18000</v>
      </c>
      <c r="N65" s="708">
        <v>0</v>
      </c>
      <c r="O65" s="708">
        <v>6</v>
      </c>
      <c r="P65" s="846">
        <f t="shared" si="1"/>
        <v>9000</v>
      </c>
      <c r="Q65" s="708">
        <v>1</v>
      </c>
      <c r="R65" s="708">
        <v>12</v>
      </c>
    </row>
    <row r="66" spans="1:18" x14ac:dyDescent="0.35">
      <c r="A66" s="108" t="s">
        <v>5763</v>
      </c>
      <c r="B66" s="108" t="s">
        <v>1297</v>
      </c>
      <c r="C66" s="108" t="s">
        <v>5764</v>
      </c>
      <c r="D66" s="108" t="s">
        <v>3771</v>
      </c>
      <c r="E66" s="846">
        <v>2100</v>
      </c>
      <c r="F66" s="847">
        <v>4014258</v>
      </c>
      <c r="G66" s="848" t="s">
        <v>5844</v>
      </c>
      <c r="H66" s="849" t="s">
        <v>5776</v>
      </c>
      <c r="I66" s="849"/>
      <c r="J66" s="108" t="s">
        <v>3970</v>
      </c>
      <c r="K66" s="708">
        <v>2</v>
      </c>
      <c r="L66" s="708">
        <v>12</v>
      </c>
      <c r="M66" s="846">
        <f t="shared" si="0"/>
        <v>25200</v>
      </c>
      <c r="N66" s="708">
        <v>0</v>
      </c>
      <c r="O66" s="708">
        <v>6</v>
      </c>
      <c r="P66" s="846">
        <f t="shared" si="1"/>
        <v>12600</v>
      </c>
      <c r="Q66" s="708">
        <v>1</v>
      </c>
      <c r="R66" s="708">
        <v>12</v>
      </c>
    </row>
    <row r="67" spans="1:18" x14ac:dyDescent="0.35">
      <c r="A67" s="108" t="s">
        <v>5763</v>
      </c>
      <c r="B67" s="108" t="s">
        <v>1297</v>
      </c>
      <c r="C67" s="108" t="s">
        <v>5764</v>
      </c>
      <c r="D67" s="108" t="s">
        <v>5845</v>
      </c>
      <c r="E67" s="846">
        <v>1100</v>
      </c>
      <c r="F67" s="847">
        <v>4003857</v>
      </c>
      <c r="G67" s="848" t="s">
        <v>5846</v>
      </c>
      <c r="H67" s="574" t="s">
        <v>1327</v>
      </c>
      <c r="I67" s="108"/>
      <c r="J67" s="108"/>
      <c r="K67" s="708">
        <v>2</v>
      </c>
      <c r="L67" s="708">
        <v>12</v>
      </c>
      <c r="M67" s="846">
        <f t="shared" si="0"/>
        <v>13200</v>
      </c>
      <c r="N67" s="708">
        <v>0</v>
      </c>
      <c r="O67" s="708">
        <v>6</v>
      </c>
      <c r="P67" s="846">
        <f t="shared" si="1"/>
        <v>6600</v>
      </c>
      <c r="Q67" s="708">
        <v>1</v>
      </c>
      <c r="R67" s="708">
        <v>12</v>
      </c>
    </row>
    <row r="68" spans="1:18" x14ac:dyDescent="0.35">
      <c r="A68" s="108" t="s">
        <v>5763</v>
      </c>
      <c r="B68" s="108" t="s">
        <v>1297</v>
      </c>
      <c r="C68" s="108" t="s">
        <v>5764</v>
      </c>
      <c r="D68" s="851" t="s">
        <v>1913</v>
      </c>
      <c r="E68" s="846">
        <v>1700</v>
      </c>
      <c r="F68" s="847">
        <v>4322296</v>
      </c>
      <c r="G68" s="848" t="s">
        <v>5847</v>
      </c>
      <c r="H68" s="574" t="s">
        <v>1327</v>
      </c>
      <c r="I68" s="108"/>
      <c r="J68" s="108"/>
      <c r="K68" s="708">
        <v>3</v>
      </c>
      <c r="L68" s="708">
        <v>12</v>
      </c>
      <c r="M68" s="846">
        <f t="shared" si="0"/>
        <v>20400</v>
      </c>
      <c r="N68" s="708">
        <v>0</v>
      </c>
      <c r="O68" s="708">
        <v>6</v>
      </c>
      <c r="P68" s="846">
        <f t="shared" si="1"/>
        <v>10200</v>
      </c>
      <c r="Q68" s="708">
        <v>1</v>
      </c>
      <c r="R68" s="708">
        <v>12</v>
      </c>
    </row>
    <row r="69" spans="1:18" x14ac:dyDescent="0.35">
      <c r="A69" s="108" t="s">
        <v>5763</v>
      </c>
      <c r="B69" s="108" t="s">
        <v>1297</v>
      </c>
      <c r="C69" s="108" t="s">
        <v>5764</v>
      </c>
      <c r="D69" s="108" t="s">
        <v>5848</v>
      </c>
      <c r="E69" s="846">
        <v>2000</v>
      </c>
      <c r="F69" s="847">
        <v>70090568</v>
      </c>
      <c r="G69" s="848" t="s">
        <v>5849</v>
      </c>
      <c r="H69" s="849" t="s">
        <v>5771</v>
      </c>
      <c r="I69" s="849"/>
      <c r="J69" s="108" t="s">
        <v>3970</v>
      </c>
      <c r="K69" s="708">
        <v>2</v>
      </c>
      <c r="L69" s="708">
        <v>12</v>
      </c>
      <c r="M69" s="846">
        <f t="shared" si="0"/>
        <v>24000</v>
      </c>
      <c r="N69" s="708">
        <v>0</v>
      </c>
      <c r="O69" s="708">
        <v>6</v>
      </c>
      <c r="P69" s="846">
        <f t="shared" si="1"/>
        <v>12000</v>
      </c>
      <c r="Q69" s="708">
        <v>1</v>
      </c>
      <c r="R69" s="708">
        <v>12</v>
      </c>
    </row>
    <row r="70" spans="1:18" x14ac:dyDescent="0.35">
      <c r="A70" s="108" t="s">
        <v>5763</v>
      </c>
      <c r="B70" s="108" t="s">
        <v>1297</v>
      </c>
      <c r="C70" s="108" t="s">
        <v>5764</v>
      </c>
      <c r="D70" s="108" t="s">
        <v>2677</v>
      </c>
      <c r="E70" s="846">
        <v>1600</v>
      </c>
      <c r="F70" s="847">
        <v>71288644</v>
      </c>
      <c r="G70" s="848" t="s">
        <v>5850</v>
      </c>
      <c r="H70" s="849" t="s">
        <v>4018</v>
      </c>
      <c r="I70" s="849"/>
      <c r="J70" s="108" t="s">
        <v>3970</v>
      </c>
      <c r="K70" s="708">
        <v>2</v>
      </c>
      <c r="L70" s="708">
        <v>12</v>
      </c>
      <c r="M70" s="846">
        <f t="shared" si="0"/>
        <v>19200</v>
      </c>
      <c r="N70" s="708">
        <v>0</v>
      </c>
      <c r="O70" s="708">
        <v>6</v>
      </c>
      <c r="P70" s="846">
        <f t="shared" si="1"/>
        <v>9600</v>
      </c>
      <c r="Q70" s="708">
        <v>1</v>
      </c>
      <c r="R70" s="708">
        <v>12</v>
      </c>
    </row>
    <row r="71" spans="1:18" x14ac:dyDescent="0.35">
      <c r="A71" s="108" t="s">
        <v>5763</v>
      </c>
      <c r="B71" s="108" t="s">
        <v>1297</v>
      </c>
      <c r="C71" s="108" t="s">
        <v>5764</v>
      </c>
      <c r="D71" s="108" t="s">
        <v>5785</v>
      </c>
      <c r="E71" s="846">
        <v>1500</v>
      </c>
      <c r="F71" s="847">
        <v>47804024</v>
      </c>
      <c r="G71" s="848" t="s">
        <v>5851</v>
      </c>
      <c r="H71" s="849" t="s">
        <v>4277</v>
      </c>
      <c r="I71" s="849"/>
      <c r="J71" s="108" t="s">
        <v>4278</v>
      </c>
      <c r="K71" s="708">
        <v>2</v>
      </c>
      <c r="L71" s="708">
        <v>12</v>
      </c>
      <c r="M71" s="846">
        <f t="shared" si="0"/>
        <v>18000</v>
      </c>
      <c r="N71" s="708">
        <v>0</v>
      </c>
      <c r="O71" s="708">
        <v>6</v>
      </c>
      <c r="P71" s="846">
        <f t="shared" si="1"/>
        <v>9000</v>
      </c>
      <c r="Q71" s="708">
        <v>1</v>
      </c>
      <c r="R71" s="708">
        <v>12</v>
      </c>
    </row>
    <row r="72" spans="1:18" x14ac:dyDescent="0.35">
      <c r="A72" s="108" t="s">
        <v>5763</v>
      </c>
      <c r="B72" s="108" t="s">
        <v>1297</v>
      </c>
      <c r="C72" s="108" t="s">
        <v>5764</v>
      </c>
      <c r="D72" s="108" t="s">
        <v>3771</v>
      </c>
      <c r="E72" s="846">
        <v>2500</v>
      </c>
      <c r="F72" s="847">
        <v>72047116</v>
      </c>
      <c r="G72" s="848" t="s">
        <v>5852</v>
      </c>
      <c r="H72" s="849" t="s">
        <v>5853</v>
      </c>
      <c r="I72" s="849"/>
      <c r="J72" s="108" t="s">
        <v>3970</v>
      </c>
      <c r="K72" s="708">
        <v>3</v>
      </c>
      <c r="L72" s="708">
        <v>12</v>
      </c>
      <c r="M72" s="846">
        <f t="shared" si="0"/>
        <v>30000</v>
      </c>
      <c r="N72" s="708">
        <v>0</v>
      </c>
      <c r="O72" s="708">
        <v>6</v>
      </c>
      <c r="P72" s="846">
        <f t="shared" si="1"/>
        <v>15000</v>
      </c>
      <c r="Q72" s="708">
        <v>1</v>
      </c>
      <c r="R72" s="708">
        <v>12</v>
      </c>
    </row>
    <row r="73" spans="1:18" x14ac:dyDescent="0.35">
      <c r="A73" s="108" t="s">
        <v>5763</v>
      </c>
      <c r="B73" s="108" t="s">
        <v>1297</v>
      </c>
      <c r="C73" s="108" t="s">
        <v>5764</v>
      </c>
      <c r="D73" s="108" t="s">
        <v>1759</v>
      </c>
      <c r="E73" s="846">
        <v>1300</v>
      </c>
      <c r="F73" s="847">
        <v>71086595</v>
      </c>
      <c r="G73" s="848" t="s">
        <v>5854</v>
      </c>
      <c r="H73" s="849" t="s">
        <v>4018</v>
      </c>
      <c r="I73" s="849" t="s">
        <v>1346</v>
      </c>
      <c r="J73" s="108"/>
      <c r="K73" s="708">
        <v>2</v>
      </c>
      <c r="L73" s="708">
        <v>12</v>
      </c>
      <c r="M73" s="846">
        <f t="shared" si="0"/>
        <v>15600</v>
      </c>
      <c r="N73" s="708">
        <v>0</v>
      </c>
      <c r="O73" s="708">
        <v>6</v>
      </c>
      <c r="P73" s="846">
        <f t="shared" si="1"/>
        <v>7800</v>
      </c>
      <c r="Q73" s="708">
        <v>1</v>
      </c>
      <c r="R73" s="708">
        <v>12</v>
      </c>
    </row>
    <row r="74" spans="1:18" x14ac:dyDescent="0.35">
      <c r="A74" s="108" t="s">
        <v>5763</v>
      </c>
      <c r="B74" s="108" t="s">
        <v>1297</v>
      </c>
      <c r="C74" s="108" t="s">
        <v>5764</v>
      </c>
      <c r="D74" s="108" t="s">
        <v>5802</v>
      </c>
      <c r="E74" s="846">
        <v>2800</v>
      </c>
      <c r="F74" s="847">
        <v>40992355</v>
      </c>
      <c r="G74" s="848" t="s">
        <v>5855</v>
      </c>
      <c r="H74" s="849" t="s">
        <v>4084</v>
      </c>
      <c r="I74" s="849" t="s">
        <v>5792</v>
      </c>
      <c r="J74" s="108" t="s">
        <v>3970</v>
      </c>
      <c r="K74" s="708">
        <v>2</v>
      </c>
      <c r="L74" s="708">
        <v>12</v>
      </c>
      <c r="M74" s="846">
        <f t="shared" si="0"/>
        <v>33600</v>
      </c>
      <c r="N74" s="708">
        <v>0</v>
      </c>
      <c r="O74" s="708">
        <v>6</v>
      </c>
      <c r="P74" s="846">
        <f t="shared" si="1"/>
        <v>16800</v>
      </c>
      <c r="Q74" s="708">
        <v>1</v>
      </c>
      <c r="R74" s="708">
        <v>12</v>
      </c>
    </row>
    <row r="75" spans="1:18" x14ac:dyDescent="0.35">
      <c r="A75" s="108" t="s">
        <v>5763</v>
      </c>
      <c r="B75" s="108" t="s">
        <v>1297</v>
      </c>
      <c r="C75" s="108" t="s">
        <v>5764</v>
      </c>
      <c r="D75" s="108" t="s">
        <v>5787</v>
      </c>
      <c r="E75" s="846">
        <v>1700</v>
      </c>
      <c r="F75" s="847">
        <v>46307882</v>
      </c>
      <c r="G75" s="848" t="s">
        <v>5856</v>
      </c>
      <c r="H75" s="849" t="s">
        <v>3991</v>
      </c>
      <c r="I75" s="849" t="s">
        <v>4097</v>
      </c>
      <c r="J75" s="108"/>
      <c r="K75" s="708">
        <v>2</v>
      </c>
      <c r="L75" s="708">
        <v>12</v>
      </c>
      <c r="M75" s="846">
        <f t="shared" si="0"/>
        <v>20400</v>
      </c>
      <c r="N75" s="708">
        <v>0</v>
      </c>
      <c r="O75" s="708">
        <v>6</v>
      </c>
      <c r="P75" s="846">
        <f t="shared" si="1"/>
        <v>10200</v>
      </c>
      <c r="Q75" s="708">
        <v>1</v>
      </c>
      <c r="R75" s="708">
        <v>12</v>
      </c>
    </row>
    <row r="76" spans="1:18" x14ac:dyDescent="0.35">
      <c r="A76" s="108" t="s">
        <v>5763</v>
      </c>
      <c r="B76" s="108" t="s">
        <v>1297</v>
      </c>
      <c r="C76" s="108" t="s">
        <v>5764</v>
      </c>
      <c r="D76" s="108" t="s">
        <v>5857</v>
      </c>
      <c r="E76" s="846">
        <v>3000</v>
      </c>
      <c r="F76" s="847">
        <v>4221972</v>
      </c>
      <c r="G76" s="848" t="s">
        <v>5858</v>
      </c>
      <c r="H76" s="849" t="s">
        <v>1341</v>
      </c>
      <c r="I76" s="849"/>
      <c r="J76" s="108" t="s">
        <v>3970</v>
      </c>
      <c r="K76" s="708">
        <v>1</v>
      </c>
      <c r="L76" s="708">
        <v>12</v>
      </c>
      <c r="M76" s="846">
        <f t="shared" si="0"/>
        <v>36000</v>
      </c>
      <c r="N76" s="708">
        <v>0</v>
      </c>
      <c r="O76" s="708">
        <v>6</v>
      </c>
      <c r="P76" s="846">
        <f t="shared" si="1"/>
        <v>18000</v>
      </c>
      <c r="Q76" s="708">
        <v>1</v>
      </c>
      <c r="R76" s="708">
        <v>12</v>
      </c>
    </row>
    <row r="77" spans="1:18" x14ac:dyDescent="0.35">
      <c r="A77" s="108" t="s">
        <v>5763</v>
      </c>
      <c r="B77" s="108" t="s">
        <v>1297</v>
      </c>
      <c r="C77" s="108" t="s">
        <v>5764</v>
      </c>
      <c r="D77" s="108" t="s">
        <v>5859</v>
      </c>
      <c r="E77" s="846">
        <v>3000</v>
      </c>
      <c r="F77" s="847">
        <v>70942520</v>
      </c>
      <c r="G77" s="848" t="s">
        <v>5860</v>
      </c>
      <c r="H77" s="849" t="s">
        <v>4084</v>
      </c>
      <c r="I77" s="849" t="s">
        <v>5792</v>
      </c>
      <c r="J77" s="108" t="s">
        <v>3970</v>
      </c>
      <c r="K77" s="708">
        <v>3</v>
      </c>
      <c r="L77" s="708">
        <v>12</v>
      </c>
      <c r="M77" s="846">
        <f t="shared" si="0"/>
        <v>36000</v>
      </c>
      <c r="N77" s="708">
        <v>0</v>
      </c>
      <c r="O77" s="708">
        <v>6</v>
      </c>
      <c r="P77" s="846">
        <f t="shared" si="1"/>
        <v>18000</v>
      </c>
      <c r="Q77" s="708">
        <v>1</v>
      </c>
      <c r="R77" s="708">
        <v>12</v>
      </c>
    </row>
    <row r="78" spans="1:18" x14ac:dyDescent="0.35">
      <c r="A78" s="108" t="s">
        <v>5763</v>
      </c>
      <c r="B78" s="108" t="s">
        <v>1297</v>
      </c>
      <c r="C78" s="108" t="s">
        <v>5764</v>
      </c>
      <c r="D78" s="108" t="s">
        <v>5861</v>
      </c>
      <c r="E78" s="846">
        <v>3500</v>
      </c>
      <c r="F78" s="847">
        <v>10129566</v>
      </c>
      <c r="G78" s="848" t="s">
        <v>5862</v>
      </c>
      <c r="H78" s="849" t="s">
        <v>5863</v>
      </c>
      <c r="I78" s="849"/>
      <c r="J78" s="108" t="s">
        <v>3970</v>
      </c>
      <c r="K78" s="708">
        <v>3</v>
      </c>
      <c r="L78" s="708">
        <v>12</v>
      </c>
      <c r="M78" s="846">
        <f t="shared" si="0"/>
        <v>42000</v>
      </c>
      <c r="N78" s="708">
        <v>0</v>
      </c>
      <c r="O78" s="708">
        <v>6</v>
      </c>
      <c r="P78" s="846">
        <f t="shared" si="1"/>
        <v>21000</v>
      </c>
      <c r="Q78" s="708">
        <v>1</v>
      </c>
      <c r="R78" s="708">
        <v>12</v>
      </c>
    </row>
    <row r="79" spans="1:18" x14ac:dyDescent="0.35">
      <c r="A79" s="108" t="s">
        <v>5763</v>
      </c>
      <c r="B79" s="108" t="s">
        <v>1297</v>
      </c>
      <c r="C79" s="108" t="s">
        <v>5764</v>
      </c>
      <c r="D79" s="108" t="s">
        <v>5864</v>
      </c>
      <c r="E79" s="846">
        <v>1700</v>
      </c>
      <c r="F79" s="847">
        <v>47305374</v>
      </c>
      <c r="G79" s="848" t="s">
        <v>5865</v>
      </c>
      <c r="H79" s="849" t="s">
        <v>5866</v>
      </c>
      <c r="I79" s="849"/>
      <c r="J79" s="108" t="s">
        <v>4278</v>
      </c>
      <c r="K79" s="708">
        <v>2</v>
      </c>
      <c r="L79" s="708">
        <v>12</v>
      </c>
      <c r="M79" s="846">
        <f t="shared" si="0"/>
        <v>20400</v>
      </c>
      <c r="N79" s="708">
        <v>0</v>
      </c>
      <c r="O79" s="708">
        <v>6</v>
      </c>
      <c r="P79" s="846">
        <f t="shared" si="1"/>
        <v>10200</v>
      </c>
      <c r="Q79" s="708">
        <v>1</v>
      </c>
      <c r="R79" s="708">
        <v>12</v>
      </c>
    </row>
    <row r="80" spans="1:18" x14ac:dyDescent="0.35">
      <c r="A80" s="108" t="s">
        <v>5763</v>
      </c>
      <c r="B80" s="108" t="s">
        <v>1297</v>
      </c>
      <c r="C80" s="108" t="s">
        <v>5764</v>
      </c>
      <c r="D80" s="108" t="s">
        <v>5785</v>
      </c>
      <c r="E80" s="846">
        <v>1400</v>
      </c>
      <c r="F80" s="847">
        <v>44678343</v>
      </c>
      <c r="G80" s="848" t="s">
        <v>5867</v>
      </c>
      <c r="H80" s="849" t="s">
        <v>4277</v>
      </c>
      <c r="I80" s="849"/>
      <c r="J80" s="108" t="s">
        <v>4278</v>
      </c>
      <c r="K80" s="708">
        <v>2</v>
      </c>
      <c r="L80" s="708">
        <v>12</v>
      </c>
      <c r="M80" s="846">
        <f t="shared" si="0"/>
        <v>16800</v>
      </c>
      <c r="N80" s="708">
        <v>0</v>
      </c>
      <c r="O80" s="708">
        <v>6</v>
      </c>
      <c r="P80" s="846">
        <f t="shared" si="1"/>
        <v>8400</v>
      </c>
      <c r="Q80" s="708">
        <v>1</v>
      </c>
      <c r="R80" s="708">
        <v>12</v>
      </c>
    </row>
    <row r="81" spans="1:18" x14ac:dyDescent="0.35">
      <c r="A81" s="108" t="s">
        <v>5763</v>
      </c>
      <c r="B81" s="108" t="s">
        <v>1297</v>
      </c>
      <c r="C81" s="108" t="s">
        <v>5764</v>
      </c>
      <c r="D81" s="108" t="s">
        <v>5868</v>
      </c>
      <c r="E81" s="846">
        <v>2100</v>
      </c>
      <c r="F81" s="847">
        <v>72647100</v>
      </c>
      <c r="G81" s="848" t="s">
        <v>5869</v>
      </c>
      <c r="H81" s="849" t="s">
        <v>5870</v>
      </c>
      <c r="I81" s="849"/>
      <c r="J81" s="108" t="s">
        <v>3970</v>
      </c>
      <c r="K81" s="708">
        <v>3</v>
      </c>
      <c r="L81" s="708">
        <v>12</v>
      </c>
      <c r="M81" s="846">
        <f t="shared" si="0"/>
        <v>25200</v>
      </c>
      <c r="N81" s="708">
        <v>0</v>
      </c>
      <c r="O81" s="708">
        <v>6</v>
      </c>
      <c r="P81" s="846">
        <f t="shared" si="1"/>
        <v>12600</v>
      </c>
      <c r="Q81" s="708">
        <v>1</v>
      </c>
      <c r="R81" s="708">
        <v>12</v>
      </c>
    </row>
    <row r="82" spans="1:18" x14ac:dyDescent="0.35">
      <c r="A82" s="108" t="s">
        <v>5763</v>
      </c>
      <c r="B82" s="108" t="s">
        <v>1297</v>
      </c>
      <c r="C82" s="108" t="s">
        <v>5764</v>
      </c>
      <c r="D82" s="108" t="s">
        <v>5871</v>
      </c>
      <c r="E82" s="846">
        <v>2100</v>
      </c>
      <c r="F82" s="847">
        <v>71879193</v>
      </c>
      <c r="G82" s="848" t="s">
        <v>5872</v>
      </c>
      <c r="H82" s="849" t="s">
        <v>5873</v>
      </c>
      <c r="I82" s="849" t="s">
        <v>1346</v>
      </c>
      <c r="J82" s="108"/>
      <c r="K82" s="708">
        <v>3</v>
      </c>
      <c r="L82" s="708">
        <v>12</v>
      </c>
      <c r="M82" s="846">
        <f t="shared" si="0"/>
        <v>25200</v>
      </c>
      <c r="N82" s="708">
        <v>0</v>
      </c>
      <c r="O82" s="708">
        <v>6</v>
      </c>
      <c r="P82" s="846">
        <f t="shared" si="1"/>
        <v>12600</v>
      </c>
      <c r="Q82" s="708">
        <v>1</v>
      </c>
      <c r="R82" s="708">
        <v>12</v>
      </c>
    </row>
    <row r="83" spans="1:18" x14ac:dyDescent="0.35">
      <c r="A83" s="108" t="s">
        <v>5763</v>
      </c>
      <c r="B83" s="108" t="s">
        <v>1297</v>
      </c>
      <c r="C83" s="108" t="s">
        <v>5764</v>
      </c>
      <c r="D83" s="108" t="s">
        <v>1855</v>
      </c>
      <c r="E83" s="846">
        <v>1500</v>
      </c>
      <c r="F83" s="847">
        <v>80050026</v>
      </c>
      <c r="G83" s="848" t="s">
        <v>5874</v>
      </c>
      <c r="H83" s="574" t="s">
        <v>1327</v>
      </c>
      <c r="I83" s="108"/>
      <c r="J83" s="108"/>
      <c r="K83" s="708">
        <v>2</v>
      </c>
      <c r="L83" s="708">
        <v>12</v>
      </c>
      <c r="M83" s="846">
        <f t="shared" ref="M83:M134" si="2">E83*L83</f>
        <v>18000</v>
      </c>
      <c r="N83" s="708">
        <v>0</v>
      </c>
      <c r="O83" s="708">
        <v>6</v>
      </c>
      <c r="P83" s="846">
        <f t="shared" ref="P83:P134" si="3">E83*O83</f>
        <v>9000</v>
      </c>
      <c r="Q83" s="708">
        <v>1</v>
      </c>
      <c r="R83" s="708">
        <v>12</v>
      </c>
    </row>
    <row r="84" spans="1:18" x14ac:dyDescent="0.35">
      <c r="A84" s="108" t="s">
        <v>5763</v>
      </c>
      <c r="B84" s="108" t="s">
        <v>1297</v>
      </c>
      <c r="C84" s="108" t="s">
        <v>5764</v>
      </c>
      <c r="D84" s="108" t="s">
        <v>5845</v>
      </c>
      <c r="E84" s="846">
        <v>1200</v>
      </c>
      <c r="F84" s="847">
        <v>4030806</v>
      </c>
      <c r="G84" s="848" t="s">
        <v>5875</v>
      </c>
      <c r="H84" s="574" t="s">
        <v>1327</v>
      </c>
      <c r="I84" s="108"/>
      <c r="J84" s="108"/>
      <c r="K84" s="708">
        <v>2</v>
      </c>
      <c r="L84" s="708">
        <v>12</v>
      </c>
      <c r="M84" s="846">
        <f t="shared" si="2"/>
        <v>14400</v>
      </c>
      <c r="N84" s="708">
        <v>0</v>
      </c>
      <c r="O84" s="708">
        <v>6</v>
      </c>
      <c r="P84" s="846">
        <f t="shared" si="3"/>
        <v>7200</v>
      </c>
      <c r="Q84" s="708">
        <v>1</v>
      </c>
      <c r="R84" s="708">
        <v>12</v>
      </c>
    </row>
    <row r="85" spans="1:18" x14ac:dyDescent="0.35">
      <c r="A85" s="108" t="s">
        <v>5763</v>
      </c>
      <c r="B85" s="108" t="s">
        <v>1297</v>
      </c>
      <c r="C85" s="108" t="s">
        <v>5764</v>
      </c>
      <c r="D85" s="108" t="s">
        <v>1855</v>
      </c>
      <c r="E85" s="846">
        <v>1500</v>
      </c>
      <c r="F85" s="847">
        <v>22758520</v>
      </c>
      <c r="G85" s="848" t="s">
        <v>5876</v>
      </c>
      <c r="H85" s="108" t="s">
        <v>1327</v>
      </c>
      <c r="I85" s="108"/>
      <c r="J85" s="108"/>
      <c r="K85" s="708">
        <v>2</v>
      </c>
      <c r="L85" s="708">
        <v>12</v>
      </c>
      <c r="M85" s="846">
        <f t="shared" si="2"/>
        <v>18000</v>
      </c>
      <c r="N85" s="708">
        <v>0</v>
      </c>
      <c r="O85" s="708">
        <v>6</v>
      </c>
      <c r="P85" s="846">
        <f t="shared" si="3"/>
        <v>9000</v>
      </c>
      <c r="Q85" s="708">
        <v>1</v>
      </c>
      <c r="R85" s="708">
        <v>12</v>
      </c>
    </row>
    <row r="86" spans="1:18" x14ac:dyDescent="0.35">
      <c r="A86" s="108" t="s">
        <v>5763</v>
      </c>
      <c r="B86" s="108" t="s">
        <v>1297</v>
      </c>
      <c r="C86" s="108" t="s">
        <v>5764</v>
      </c>
      <c r="D86" s="108" t="s">
        <v>5787</v>
      </c>
      <c r="E86" s="846">
        <v>1500</v>
      </c>
      <c r="F86" s="847">
        <v>47289402</v>
      </c>
      <c r="G86" s="848" t="s">
        <v>5877</v>
      </c>
      <c r="H86" s="849" t="s">
        <v>1310</v>
      </c>
      <c r="I86" s="849"/>
      <c r="J86" s="108" t="s">
        <v>4278</v>
      </c>
      <c r="K86" s="708">
        <v>2</v>
      </c>
      <c r="L86" s="708">
        <v>12</v>
      </c>
      <c r="M86" s="846">
        <f t="shared" si="2"/>
        <v>18000</v>
      </c>
      <c r="N86" s="708">
        <v>0</v>
      </c>
      <c r="O86" s="708">
        <v>6</v>
      </c>
      <c r="P86" s="846">
        <f t="shared" si="3"/>
        <v>9000</v>
      </c>
      <c r="Q86" s="708">
        <v>1</v>
      </c>
      <c r="R86" s="708">
        <v>12</v>
      </c>
    </row>
    <row r="87" spans="1:18" x14ac:dyDescent="0.35">
      <c r="A87" s="108" t="s">
        <v>5763</v>
      </c>
      <c r="B87" s="108" t="s">
        <v>1297</v>
      </c>
      <c r="C87" s="108" t="s">
        <v>5764</v>
      </c>
      <c r="D87" s="108" t="s">
        <v>1341</v>
      </c>
      <c r="E87" s="846">
        <v>3000</v>
      </c>
      <c r="F87" s="847">
        <v>46767009</v>
      </c>
      <c r="G87" s="848" t="s">
        <v>5878</v>
      </c>
      <c r="H87" s="849" t="s">
        <v>1341</v>
      </c>
      <c r="I87" s="849"/>
      <c r="J87" s="108" t="s">
        <v>3970</v>
      </c>
      <c r="K87" s="708">
        <v>3</v>
      </c>
      <c r="L87" s="708">
        <v>12</v>
      </c>
      <c r="M87" s="846">
        <f t="shared" si="2"/>
        <v>36000</v>
      </c>
      <c r="N87" s="708">
        <v>0</v>
      </c>
      <c r="O87" s="708">
        <v>6</v>
      </c>
      <c r="P87" s="846">
        <f t="shared" si="3"/>
        <v>18000</v>
      </c>
      <c r="Q87" s="708">
        <v>1</v>
      </c>
      <c r="R87" s="708">
        <v>12</v>
      </c>
    </row>
    <row r="88" spans="1:18" x14ac:dyDescent="0.35">
      <c r="A88" s="108" t="s">
        <v>5763</v>
      </c>
      <c r="B88" s="108" t="s">
        <v>1297</v>
      </c>
      <c r="C88" s="108" t="s">
        <v>5764</v>
      </c>
      <c r="D88" s="108" t="s">
        <v>5879</v>
      </c>
      <c r="E88" s="846">
        <v>5000</v>
      </c>
      <c r="F88" s="847">
        <v>4070064</v>
      </c>
      <c r="G88" s="848" t="s">
        <v>5880</v>
      </c>
      <c r="H88" s="849" t="s">
        <v>5791</v>
      </c>
      <c r="I88" s="849" t="s">
        <v>5792</v>
      </c>
      <c r="J88" s="108" t="s">
        <v>3970</v>
      </c>
      <c r="K88" s="708">
        <v>2</v>
      </c>
      <c r="L88" s="708">
        <v>12</v>
      </c>
      <c r="M88" s="846">
        <f t="shared" si="2"/>
        <v>60000</v>
      </c>
      <c r="N88" s="708">
        <v>0</v>
      </c>
      <c r="O88" s="708">
        <v>6</v>
      </c>
      <c r="P88" s="846">
        <f t="shared" si="3"/>
        <v>30000</v>
      </c>
      <c r="Q88" s="708">
        <v>1</v>
      </c>
      <c r="R88" s="708">
        <v>12</v>
      </c>
    </row>
    <row r="89" spans="1:18" x14ac:dyDescent="0.35">
      <c r="A89" s="108" t="s">
        <v>5763</v>
      </c>
      <c r="B89" s="108" t="s">
        <v>1297</v>
      </c>
      <c r="C89" s="108" t="s">
        <v>5764</v>
      </c>
      <c r="D89" s="108" t="s">
        <v>5881</v>
      </c>
      <c r="E89" s="846">
        <v>3800</v>
      </c>
      <c r="F89" s="847">
        <v>42993937</v>
      </c>
      <c r="G89" s="848" t="s">
        <v>5882</v>
      </c>
      <c r="H89" s="849" t="s">
        <v>5791</v>
      </c>
      <c r="I89" s="849" t="s">
        <v>5792</v>
      </c>
      <c r="J89" s="108" t="s">
        <v>3970</v>
      </c>
      <c r="K89" s="708">
        <v>2</v>
      </c>
      <c r="L89" s="708">
        <v>12</v>
      </c>
      <c r="M89" s="846">
        <f t="shared" si="2"/>
        <v>45600</v>
      </c>
      <c r="N89" s="708">
        <v>0</v>
      </c>
      <c r="O89" s="708">
        <v>6</v>
      </c>
      <c r="P89" s="846">
        <f t="shared" si="3"/>
        <v>22800</v>
      </c>
      <c r="Q89" s="708">
        <v>1</v>
      </c>
      <c r="R89" s="708">
        <v>12</v>
      </c>
    </row>
    <row r="90" spans="1:18" x14ac:dyDescent="0.35">
      <c r="A90" s="108" t="s">
        <v>5763</v>
      </c>
      <c r="B90" s="108" t="s">
        <v>1297</v>
      </c>
      <c r="C90" s="108" t="s">
        <v>5764</v>
      </c>
      <c r="D90" s="108" t="s">
        <v>5785</v>
      </c>
      <c r="E90" s="846">
        <v>1700</v>
      </c>
      <c r="F90" s="847">
        <v>72645053</v>
      </c>
      <c r="G90" s="848" t="s">
        <v>5883</v>
      </c>
      <c r="H90" s="574" t="s">
        <v>4277</v>
      </c>
      <c r="I90" s="849"/>
      <c r="J90" s="108" t="s">
        <v>4278</v>
      </c>
      <c r="K90" s="708">
        <v>2</v>
      </c>
      <c r="L90" s="708">
        <v>12</v>
      </c>
      <c r="M90" s="846">
        <f t="shared" si="2"/>
        <v>20400</v>
      </c>
      <c r="N90" s="708">
        <v>0</v>
      </c>
      <c r="O90" s="708">
        <v>6</v>
      </c>
      <c r="P90" s="846">
        <f t="shared" si="3"/>
        <v>10200</v>
      </c>
      <c r="Q90" s="708">
        <v>1</v>
      </c>
      <c r="R90" s="708">
        <v>12</v>
      </c>
    </row>
    <row r="91" spans="1:18" x14ac:dyDescent="0.35">
      <c r="A91" s="108" t="s">
        <v>5763</v>
      </c>
      <c r="B91" s="108" t="s">
        <v>1297</v>
      </c>
      <c r="C91" s="108" t="s">
        <v>5764</v>
      </c>
      <c r="D91" s="108" t="s">
        <v>4571</v>
      </c>
      <c r="E91" s="846">
        <v>3500</v>
      </c>
      <c r="F91" s="847">
        <v>40601562</v>
      </c>
      <c r="G91" s="848" t="s">
        <v>5884</v>
      </c>
      <c r="H91" s="108" t="s">
        <v>4018</v>
      </c>
      <c r="I91" s="108"/>
      <c r="J91" s="108" t="s">
        <v>3970</v>
      </c>
      <c r="K91" s="708">
        <v>3</v>
      </c>
      <c r="L91" s="708">
        <v>12</v>
      </c>
      <c r="M91" s="846">
        <f t="shared" si="2"/>
        <v>42000</v>
      </c>
      <c r="N91" s="708">
        <v>0</v>
      </c>
      <c r="O91" s="708">
        <v>6</v>
      </c>
      <c r="P91" s="846">
        <f t="shared" si="3"/>
        <v>21000</v>
      </c>
      <c r="Q91" s="708">
        <v>1</v>
      </c>
      <c r="R91" s="708">
        <v>12</v>
      </c>
    </row>
    <row r="92" spans="1:18" x14ac:dyDescent="0.35">
      <c r="A92" s="108" t="s">
        <v>5763</v>
      </c>
      <c r="B92" s="108" t="s">
        <v>1297</v>
      </c>
      <c r="C92" s="108" t="s">
        <v>5764</v>
      </c>
      <c r="D92" s="108" t="s">
        <v>5885</v>
      </c>
      <c r="E92" s="846">
        <v>4000</v>
      </c>
      <c r="F92" s="847">
        <v>47393985</v>
      </c>
      <c r="G92" s="848" t="s">
        <v>5886</v>
      </c>
      <c r="H92" s="849" t="s">
        <v>5887</v>
      </c>
      <c r="I92" s="849"/>
      <c r="J92" s="108" t="s">
        <v>3970</v>
      </c>
      <c r="K92" s="708">
        <v>2</v>
      </c>
      <c r="L92" s="708">
        <v>12</v>
      </c>
      <c r="M92" s="846">
        <f t="shared" si="2"/>
        <v>48000</v>
      </c>
      <c r="N92" s="708">
        <v>0</v>
      </c>
      <c r="O92" s="708">
        <v>6</v>
      </c>
      <c r="P92" s="846">
        <f t="shared" si="3"/>
        <v>24000</v>
      </c>
      <c r="Q92" s="708">
        <v>1</v>
      </c>
      <c r="R92" s="708">
        <v>12</v>
      </c>
    </row>
    <row r="93" spans="1:18" x14ac:dyDescent="0.35">
      <c r="A93" s="108" t="s">
        <v>5763</v>
      </c>
      <c r="B93" s="108" t="s">
        <v>1297</v>
      </c>
      <c r="C93" s="108" t="s">
        <v>5764</v>
      </c>
      <c r="D93" s="108" t="s">
        <v>4084</v>
      </c>
      <c r="E93" s="846">
        <v>2100</v>
      </c>
      <c r="F93" s="847">
        <v>4020818</v>
      </c>
      <c r="G93" s="848" t="s">
        <v>5888</v>
      </c>
      <c r="H93" s="849" t="s">
        <v>3991</v>
      </c>
      <c r="I93" s="849"/>
      <c r="J93" s="108" t="s">
        <v>3970</v>
      </c>
      <c r="K93" s="708">
        <v>2</v>
      </c>
      <c r="L93" s="708">
        <v>12</v>
      </c>
      <c r="M93" s="846">
        <f t="shared" si="2"/>
        <v>25200</v>
      </c>
      <c r="N93" s="708">
        <v>0</v>
      </c>
      <c r="O93" s="708">
        <v>6</v>
      </c>
      <c r="P93" s="846">
        <f t="shared" si="3"/>
        <v>12600</v>
      </c>
      <c r="Q93" s="708">
        <v>1</v>
      </c>
      <c r="R93" s="708">
        <v>12</v>
      </c>
    </row>
    <row r="94" spans="1:18" x14ac:dyDescent="0.35">
      <c r="A94" s="108" t="s">
        <v>5763</v>
      </c>
      <c r="B94" s="108" t="s">
        <v>1297</v>
      </c>
      <c r="C94" s="108" t="s">
        <v>5764</v>
      </c>
      <c r="D94" s="108" t="s">
        <v>5889</v>
      </c>
      <c r="E94" s="846">
        <v>3000</v>
      </c>
      <c r="F94" s="847">
        <v>70766548</v>
      </c>
      <c r="G94" s="848" t="s">
        <v>5890</v>
      </c>
      <c r="H94" s="849" t="s">
        <v>4018</v>
      </c>
      <c r="I94" s="849" t="s">
        <v>5792</v>
      </c>
      <c r="J94" s="108" t="s">
        <v>3970</v>
      </c>
      <c r="K94" s="708">
        <v>2</v>
      </c>
      <c r="L94" s="708">
        <v>12</v>
      </c>
      <c r="M94" s="846">
        <f t="shared" si="2"/>
        <v>36000</v>
      </c>
      <c r="N94" s="708">
        <v>0</v>
      </c>
      <c r="O94" s="708">
        <v>6</v>
      </c>
      <c r="P94" s="846">
        <f t="shared" si="3"/>
        <v>18000</v>
      </c>
      <c r="Q94" s="708">
        <v>1</v>
      </c>
      <c r="R94" s="708">
        <v>12</v>
      </c>
    </row>
    <row r="95" spans="1:18" x14ac:dyDescent="0.35">
      <c r="A95" s="108" t="s">
        <v>5763</v>
      </c>
      <c r="B95" s="108" t="s">
        <v>1297</v>
      </c>
      <c r="C95" s="108" t="s">
        <v>5764</v>
      </c>
      <c r="D95" s="108" t="s">
        <v>5891</v>
      </c>
      <c r="E95" s="846">
        <v>2100</v>
      </c>
      <c r="F95" s="847">
        <v>70496154</v>
      </c>
      <c r="G95" s="848" t="s">
        <v>5892</v>
      </c>
      <c r="H95" s="849" t="s">
        <v>5893</v>
      </c>
      <c r="I95" s="849"/>
      <c r="J95" s="108" t="s">
        <v>3970</v>
      </c>
      <c r="K95" s="708">
        <v>3</v>
      </c>
      <c r="L95" s="708">
        <v>12</v>
      </c>
      <c r="M95" s="846">
        <f t="shared" si="2"/>
        <v>25200</v>
      </c>
      <c r="N95" s="708">
        <v>0</v>
      </c>
      <c r="O95" s="708">
        <v>6</v>
      </c>
      <c r="P95" s="846">
        <f t="shared" si="3"/>
        <v>12600</v>
      </c>
      <c r="Q95" s="708">
        <v>1</v>
      </c>
      <c r="R95" s="708">
        <v>12</v>
      </c>
    </row>
    <row r="96" spans="1:18" x14ac:dyDescent="0.35">
      <c r="A96" s="108" t="s">
        <v>5763</v>
      </c>
      <c r="B96" s="108" t="s">
        <v>1297</v>
      </c>
      <c r="C96" s="108" t="s">
        <v>5764</v>
      </c>
      <c r="D96" s="108" t="s">
        <v>5894</v>
      </c>
      <c r="E96" s="846">
        <v>1900</v>
      </c>
      <c r="F96" s="847">
        <v>41925797</v>
      </c>
      <c r="G96" s="848" t="s">
        <v>5895</v>
      </c>
      <c r="H96" s="849" t="s">
        <v>5896</v>
      </c>
      <c r="I96" s="849"/>
      <c r="J96" s="108" t="s">
        <v>3970</v>
      </c>
      <c r="K96" s="708">
        <v>3</v>
      </c>
      <c r="L96" s="708">
        <v>12</v>
      </c>
      <c r="M96" s="846">
        <f t="shared" si="2"/>
        <v>22800</v>
      </c>
      <c r="N96" s="708">
        <v>0</v>
      </c>
      <c r="O96" s="708">
        <v>6</v>
      </c>
      <c r="P96" s="846">
        <f t="shared" si="3"/>
        <v>11400</v>
      </c>
      <c r="Q96" s="708">
        <v>1</v>
      </c>
      <c r="R96" s="708">
        <v>12</v>
      </c>
    </row>
    <row r="97" spans="1:18" x14ac:dyDescent="0.35">
      <c r="A97" s="108" t="s">
        <v>5763</v>
      </c>
      <c r="B97" s="108" t="s">
        <v>1297</v>
      </c>
      <c r="C97" s="108" t="s">
        <v>5764</v>
      </c>
      <c r="D97" s="108" t="s">
        <v>5845</v>
      </c>
      <c r="E97" s="846">
        <v>1200</v>
      </c>
      <c r="F97" s="847">
        <v>42016217</v>
      </c>
      <c r="G97" s="848" t="s">
        <v>5897</v>
      </c>
      <c r="H97" s="574" t="s">
        <v>1327</v>
      </c>
      <c r="I97" s="108"/>
      <c r="J97" s="108"/>
      <c r="K97" s="708">
        <v>2</v>
      </c>
      <c r="L97" s="708">
        <v>12</v>
      </c>
      <c r="M97" s="846">
        <f t="shared" si="2"/>
        <v>14400</v>
      </c>
      <c r="N97" s="708">
        <v>0</v>
      </c>
      <c r="O97" s="708">
        <v>6</v>
      </c>
      <c r="P97" s="846">
        <f t="shared" si="3"/>
        <v>7200</v>
      </c>
      <c r="Q97" s="708">
        <v>1</v>
      </c>
      <c r="R97" s="708">
        <v>12</v>
      </c>
    </row>
    <row r="98" spans="1:18" x14ac:dyDescent="0.35">
      <c r="A98" s="108" t="s">
        <v>5763</v>
      </c>
      <c r="B98" s="108" t="s">
        <v>1297</v>
      </c>
      <c r="C98" s="108" t="s">
        <v>5764</v>
      </c>
      <c r="D98" s="108" t="s">
        <v>2677</v>
      </c>
      <c r="E98" s="846">
        <v>1800</v>
      </c>
      <c r="F98" s="847">
        <v>4080680</v>
      </c>
      <c r="G98" s="848" t="s">
        <v>5898</v>
      </c>
      <c r="H98" s="849" t="s">
        <v>5899</v>
      </c>
      <c r="I98" s="849"/>
      <c r="J98" s="108" t="s">
        <v>3970</v>
      </c>
      <c r="K98" s="708">
        <v>1</v>
      </c>
      <c r="L98" s="708">
        <v>12</v>
      </c>
      <c r="M98" s="846">
        <f t="shared" si="2"/>
        <v>21600</v>
      </c>
      <c r="N98" s="708">
        <v>0</v>
      </c>
      <c r="O98" s="708">
        <v>6</v>
      </c>
      <c r="P98" s="846">
        <f t="shared" si="3"/>
        <v>10800</v>
      </c>
      <c r="Q98" s="708">
        <v>1</v>
      </c>
      <c r="R98" s="708">
        <v>12</v>
      </c>
    </row>
    <row r="99" spans="1:18" x14ac:dyDescent="0.35">
      <c r="A99" s="108" t="s">
        <v>5763</v>
      </c>
      <c r="B99" s="108" t="s">
        <v>1297</v>
      </c>
      <c r="C99" s="108" t="s">
        <v>5764</v>
      </c>
      <c r="D99" s="108" t="s">
        <v>5785</v>
      </c>
      <c r="E99" s="846">
        <v>1600</v>
      </c>
      <c r="F99" s="847">
        <v>72386600</v>
      </c>
      <c r="G99" s="848" t="s">
        <v>5900</v>
      </c>
      <c r="H99" s="849" t="s">
        <v>4277</v>
      </c>
      <c r="I99" s="849"/>
      <c r="J99" s="108" t="s">
        <v>4278</v>
      </c>
      <c r="K99" s="708">
        <v>2</v>
      </c>
      <c r="L99" s="708">
        <v>12</v>
      </c>
      <c r="M99" s="846">
        <f t="shared" si="2"/>
        <v>19200</v>
      </c>
      <c r="N99" s="708">
        <v>0</v>
      </c>
      <c r="O99" s="708">
        <v>6</v>
      </c>
      <c r="P99" s="846">
        <f t="shared" si="3"/>
        <v>9600</v>
      </c>
      <c r="Q99" s="708">
        <v>1</v>
      </c>
      <c r="R99" s="708">
        <v>12</v>
      </c>
    </row>
    <row r="100" spans="1:18" x14ac:dyDescent="0.35">
      <c r="A100" s="108" t="s">
        <v>5763</v>
      </c>
      <c r="B100" s="108" t="s">
        <v>1297</v>
      </c>
      <c r="C100" s="108" t="s">
        <v>5764</v>
      </c>
      <c r="D100" s="108" t="s">
        <v>5785</v>
      </c>
      <c r="E100" s="846">
        <v>1500</v>
      </c>
      <c r="F100" s="847">
        <v>70525744</v>
      </c>
      <c r="G100" s="848" t="s">
        <v>5901</v>
      </c>
      <c r="H100" s="849" t="s">
        <v>4277</v>
      </c>
      <c r="I100" s="849"/>
      <c r="J100" s="108" t="s">
        <v>4278</v>
      </c>
      <c r="K100" s="708">
        <v>2</v>
      </c>
      <c r="L100" s="708">
        <v>12</v>
      </c>
      <c r="M100" s="846">
        <f t="shared" si="2"/>
        <v>18000</v>
      </c>
      <c r="N100" s="708">
        <v>0</v>
      </c>
      <c r="O100" s="708">
        <v>6</v>
      </c>
      <c r="P100" s="846">
        <f t="shared" si="3"/>
        <v>9000</v>
      </c>
      <c r="Q100" s="708">
        <v>1</v>
      </c>
      <c r="R100" s="708">
        <v>12</v>
      </c>
    </row>
    <row r="101" spans="1:18" x14ac:dyDescent="0.35">
      <c r="A101" s="108" t="s">
        <v>5763</v>
      </c>
      <c r="B101" s="108" t="s">
        <v>1297</v>
      </c>
      <c r="C101" s="108" t="s">
        <v>5764</v>
      </c>
      <c r="D101" s="108" t="s">
        <v>5902</v>
      </c>
      <c r="E101" s="846">
        <v>2500</v>
      </c>
      <c r="F101" s="847">
        <v>43110799</v>
      </c>
      <c r="G101" s="848" t="s">
        <v>5903</v>
      </c>
      <c r="H101" s="849" t="s">
        <v>5904</v>
      </c>
      <c r="I101" s="849" t="s">
        <v>1346</v>
      </c>
      <c r="J101" s="108"/>
      <c r="K101" s="708">
        <v>3</v>
      </c>
      <c r="L101" s="708">
        <v>12</v>
      </c>
      <c r="M101" s="846">
        <f t="shared" si="2"/>
        <v>30000</v>
      </c>
      <c r="N101" s="708">
        <v>0</v>
      </c>
      <c r="O101" s="708">
        <v>6</v>
      </c>
      <c r="P101" s="846">
        <f t="shared" si="3"/>
        <v>15000</v>
      </c>
      <c r="Q101" s="708">
        <v>1</v>
      </c>
      <c r="R101" s="708">
        <v>12</v>
      </c>
    </row>
    <row r="102" spans="1:18" x14ac:dyDescent="0.35">
      <c r="A102" s="108" t="s">
        <v>5763</v>
      </c>
      <c r="B102" s="108" t="s">
        <v>1297</v>
      </c>
      <c r="C102" s="108" t="s">
        <v>5764</v>
      </c>
      <c r="D102" s="108" t="s">
        <v>5821</v>
      </c>
      <c r="E102" s="846">
        <v>1700</v>
      </c>
      <c r="F102" s="847">
        <v>43457705</v>
      </c>
      <c r="G102" s="848" t="s">
        <v>5905</v>
      </c>
      <c r="H102" s="574" t="s">
        <v>1327</v>
      </c>
      <c r="I102" s="108"/>
      <c r="J102" s="108"/>
      <c r="K102" s="708">
        <v>2</v>
      </c>
      <c r="L102" s="708">
        <v>12</v>
      </c>
      <c r="M102" s="846">
        <f t="shared" si="2"/>
        <v>20400</v>
      </c>
      <c r="N102" s="708">
        <v>0</v>
      </c>
      <c r="O102" s="708">
        <v>6</v>
      </c>
      <c r="P102" s="846">
        <f t="shared" si="3"/>
        <v>10200</v>
      </c>
      <c r="Q102" s="708">
        <v>1</v>
      </c>
      <c r="R102" s="708">
        <v>12</v>
      </c>
    </row>
    <row r="103" spans="1:18" x14ac:dyDescent="0.35">
      <c r="A103" s="108" t="s">
        <v>5763</v>
      </c>
      <c r="B103" s="108" t="s">
        <v>1297</v>
      </c>
      <c r="C103" s="108" t="s">
        <v>5764</v>
      </c>
      <c r="D103" s="108" t="s">
        <v>5906</v>
      </c>
      <c r="E103" s="846">
        <v>4000</v>
      </c>
      <c r="F103" s="847">
        <v>45045476</v>
      </c>
      <c r="G103" s="848" t="s">
        <v>5907</v>
      </c>
      <c r="H103" s="849" t="s">
        <v>5908</v>
      </c>
      <c r="I103" s="849"/>
      <c r="J103" s="108" t="s">
        <v>3970</v>
      </c>
      <c r="K103" s="708">
        <v>2</v>
      </c>
      <c r="L103" s="708">
        <v>12</v>
      </c>
      <c r="M103" s="846">
        <f t="shared" si="2"/>
        <v>48000</v>
      </c>
      <c r="N103" s="708">
        <v>0</v>
      </c>
      <c r="O103" s="708">
        <v>6</v>
      </c>
      <c r="P103" s="846">
        <f t="shared" si="3"/>
        <v>24000</v>
      </c>
      <c r="Q103" s="708">
        <v>1</v>
      </c>
      <c r="R103" s="708">
        <v>12</v>
      </c>
    </row>
    <row r="104" spans="1:18" x14ac:dyDescent="0.35">
      <c r="A104" s="108" t="s">
        <v>5763</v>
      </c>
      <c r="B104" s="108" t="s">
        <v>1297</v>
      </c>
      <c r="C104" s="108" t="s">
        <v>5764</v>
      </c>
      <c r="D104" s="108" t="s">
        <v>5909</v>
      </c>
      <c r="E104" s="846">
        <v>3500</v>
      </c>
      <c r="F104" s="847">
        <v>45240050</v>
      </c>
      <c r="G104" s="848" t="s">
        <v>5910</v>
      </c>
      <c r="H104" s="108" t="s">
        <v>1341</v>
      </c>
      <c r="I104" s="849"/>
      <c r="J104" s="108" t="s">
        <v>3970</v>
      </c>
      <c r="K104" s="708">
        <v>2</v>
      </c>
      <c r="L104" s="708">
        <v>12</v>
      </c>
      <c r="M104" s="846">
        <f t="shared" si="2"/>
        <v>42000</v>
      </c>
      <c r="N104" s="708">
        <v>0</v>
      </c>
      <c r="O104" s="708">
        <v>6</v>
      </c>
      <c r="P104" s="846">
        <f t="shared" si="3"/>
        <v>21000</v>
      </c>
      <c r="Q104" s="708">
        <v>1</v>
      </c>
      <c r="R104" s="708">
        <v>12</v>
      </c>
    </row>
    <row r="105" spans="1:18" x14ac:dyDescent="0.35">
      <c r="A105" s="108" t="s">
        <v>5763</v>
      </c>
      <c r="B105" s="108" t="s">
        <v>1297</v>
      </c>
      <c r="C105" s="108" t="s">
        <v>5764</v>
      </c>
      <c r="D105" s="108" t="s">
        <v>5891</v>
      </c>
      <c r="E105" s="846">
        <v>3500</v>
      </c>
      <c r="F105" s="847">
        <v>71712122</v>
      </c>
      <c r="G105" s="848" t="s">
        <v>5911</v>
      </c>
      <c r="H105" s="849" t="s">
        <v>5771</v>
      </c>
      <c r="I105" s="849"/>
      <c r="J105" s="108" t="s">
        <v>3970</v>
      </c>
      <c r="K105" s="708">
        <v>2</v>
      </c>
      <c r="L105" s="708">
        <v>12</v>
      </c>
      <c r="M105" s="846">
        <f t="shared" si="2"/>
        <v>42000</v>
      </c>
      <c r="N105" s="708">
        <v>0</v>
      </c>
      <c r="O105" s="708">
        <v>6</v>
      </c>
      <c r="P105" s="846">
        <f t="shared" si="3"/>
        <v>21000</v>
      </c>
      <c r="Q105" s="708">
        <v>1</v>
      </c>
      <c r="R105" s="708">
        <v>12</v>
      </c>
    </row>
    <row r="106" spans="1:18" x14ac:dyDescent="0.35">
      <c r="A106" s="108" t="s">
        <v>5763</v>
      </c>
      <c r="B106" s="108" t="s">
        <v>1297</v>
      </c>
      <c r="C106" s="108" t="s">
        <v>5764</v>
      </c>
      <c r="D106" s="108" t="s">
        <v>5912</v>
      </c>
      <c r="E106" s="846">
        <v>1700</v>
      </c>
      <c r="F106" s="847">
        <v>40721019</v>
      </c>
      <c r="G106" s="848" t="s">
        <v>5913</v>
      </c>
      <c r="H106" s="849" t="s">
        <v>4277</v>
      </c>
      <c r="I106" s="849"/>
      <c r="J106" s="108" t="s">
        <v>4278</v>
      </c>
      <c r="K106" s="708">
        <v>3</v>
      </c>
      <c r="L106" s="708">
        <v>12</v>
      </c>
      <c r="M106" s="846">
        <f t="shared" si="2"/>
        <v>20400</v>
      </c>
      <c r="N106" s="708">
        <v>0</v>
      </c>
      <c r="O106" s="708">
        <v>6</v>
      </c>
      <c r="P106" s="846">
        <f t="shared" si="3"/>
        <v>10200</v>
      </c>
      <c r="Q106" s="708">
        <v>1</v>
      </c>
      <c r="R106" s="708">
        <v>12</v>
      </c>
    </row>
    <row r="107" spans="1:18" x14ac:dyDescent="0.35">
      <c r="A107" s="108" t="s">
        <v>5763</v>
      </c>
      <c r="B107" s="108" t="s">
        <v>1297</v>
      </c>
      <c r="C107" s="108" t="s">
        <v>5764</v>
      </c>
      <c r="D107" s="108" t="s">
        <v>5785</v>
      </c>
      <c r="E107" s="846">
        <v>1600</v>
      </c>
      <c r="F107" s="847">
        <v>42722564</v>
      </c>
      <c r="G107" s="848" t="s">
        <v>5914</v>
      </c>
      <c r="H107" s="849" t="s">
        <v>4277</v>
      </c>
      <c r="I107" s="849"/>
      <c r="J107" s="108" t="s">
        <v>4278</v>
      </c>
      <c r="K107" s="708">
        <v>2</v>
      </c>
      <c r="L107" s="708">
        <v>12</v>
      </c>
      <c r="M107" s="846">
        <f t="shared" si="2"/>
        <v>19200</v>
      </c>
      <c r="N107" s="708">
        <v>0</v>
      </c>
      <c r="O107" s="708">
        <v>6</v>
      </c>
      <c r="P107" s="846">
        <f t="shared" si="3"/>
        <v>9600</v>
      </c>
      <c r="Q107" s="708">
        <v>1</v>
      </c>
      <c r="R107" s="708">
        <v>12</v>
      </c>
    </row>
    <row r="108" spans="1:18" x14ac:dyDescent="0.35">
      <c r="A108" s="108" t="s">
        <v>5763</v>
      </c>
      <c r="B108" s="108" t="s">
        <v>1297</v>
      </c>
      <c r="C108" s="108" t="s">
        <v>5764</v>
      </c>
      <c r="D108" s="108" t="s">
        <v>5768</v>
      </c>
      <c r="E108" s="846">
        <v>1900</v>
      </c>
      <c r="F108" s="847">
        <v>71256936</v>
      </c>
      <c r="G108" s="848" t="s">
        <v>5915</v>
      </c>
      <c r="H108" s="849" t="s">
        <v>5791</v>
      </c>
      <c r="I108" s="849" t="s">
        <v>1346</v>
      </c>
      <c r="J108" s="108"/>
      <c r="K108" s="708">
        <v>2</v>
      </c>
      <c r="L108" s="708">
        <v>12</v>
      </c>
      <c r="M108" s="846">
        <f t="shared" si="2"/>
        <v>22800</v>
      </c>
      <c r="N108" s="708">
        <v>0</v>
      </c>
      <c r="O108" s="708">
        <v>6</v>
      </c>
      <c r="P108" s="846">
        <f t="shared" si="3"/>
        <v>11400</v>
      </c>
      <c r="Q108" s="708">
        <v>1</v>
      </c>
      <c r="R108" s="708">
        <v>12</v>
      </c>
    </row>
    <row r="109" spans="1:18" x14ac:dyDescent="0.35">
      <c r="A109" s="108" t="s">
        <v>5763</v>
      </c>
      <c r="B109" s="108" t="s">
        <v>1297</v>
      </c>
      <c r="C109" s="108" t="s">
        <v>5764</v>
      </c>
      <c r="D109" s="108" t="s">
        <v>5916</v>
      </c>
      <c r="E109" s="846">
        <v>1900</v>
      </c>
      <c r="F109" s="847">
        <v>72320259</v>
      </c>
      <c r="G109" s="848" t="s">
        <v>5917</v>
      </c>
      <c r="H109" s="849" t="s">
        <v>4018</v>
      </c>
      <c r="I109" s="849" t="s">
        <v>1346</v>
      </c>
      <c r="J109" s="108"/>
      <c r="K109" s="708">
        <v>2</v>
      </c>
      <c r="L109" s="708">
        <v>12</v>
      </c>
      <c r="M109" s="846">
        <f t="shared" si="2"/>
        <v>22800</v>
      </c>
      <c r="N109" s="708">
        <v>0</v>
      </c>
      <c r="O109" s="708">
        <v>6</v>
      </c>
      <c r="P109" s="846">
        <f t="shared" si="3"/>
        <v>11400</v>
      </c>
      <c r="Q109" s="708">
        <v>1</v>
      </c>
      <c r="R109" s="708">
        <v>12</v>
      </c>
    </row>
    <row r="110" spans="1:18" x14ac:dyDescent="0.35">
      <c r="A110" s="108" t="s">
        <v>5763</v>
      </c>
      <c r="B110" s="108" t="s">
        <v>1297</v>
      </c>
      <c r="C110" s="108" t="s">
        <v>5764</v>
      </c>
      <c r="D110" s="108" t="s">
        <v>5768</v>
      </c>
      <c r="E110" s="846">
        <v>1900</v>
      </c>
      <c r="F110" s="847">
        <v>42625593</v>
      </c>
      <c r="G110" s="848" t="s">
        <v>5918</v>
      </c>
      <c r="H110" s="849" t="s">
        <v>5791</v>
      </c>
      <c r="I110" s="849" t="s">
        <v>1346</v>
      </c>
      <c r="J110" s="108"/>
      <c r="K110" s="708">
        <v>2</v>
      </c>
      <c r="L110" s="708">
        <v>12</v>
      </c>
      <c r="M110" s="846">
        <f t="shared" si="2"/>
        <v>22800</v>
      </c>
      <c r="N110" s="708">
        <v>0</v>
      </c>
      <c r="O110" s="708">
        <v>6</v>
      </c>
      <c r="P110" s="846">
        <f t="shared" si="3"/>
        <v>11400</v>
      </c>
      <c r="Q110" s="708">
        <v>1</v>
      </c>
      <c r="R110" s="708">
        <v>12</v>
      </c>
    </row>
    <row r="111" spans="1:18" x14ac:dyDescent="0.35">
      <c r="A111" s="108" t="s">
        <v>5763</v>
      </c>
      <c r="B111" s="108" t="s">
        <v>1297</v>
      </c>
      <c r="C111" s="108" t="s">
        <v>5764</v>
      </c>
      <c r="D111" s="108" t="s">
        <v>5768</v>
      </c>
      <c r="E111" s="846">
        <v>1900</v>
      </c>
      <c r="F111" s="847">
        <v>72204928</v>
      </c>
      <c r="G111" s="848" t="s">
        <v>5919</v>
      </c>
      <c r="H111" s="849" t="s">
        <v>5920</v>
      </c>
      <c r="I111" s="849" t="s">
        <v>1346</v>
      </c>
      <c r="J111" s="108"/>
      <c r="K111" s="708">
        <v>2</v>
      </c>
      <c r="L111" s="708">
        <v>12</v>
      </c>
      <c r="M111" s="846">
        <f t="shared" si="2"/>
        <v>22800</v>
      </c>
      <c r="N111" s="708">
        <v>0</v>
      </c>
      <c r="O111" s="708">
        <v>6</v>
      </c>
      <c r="P111" s="846">
        <f t="shared" si="3"/>
        <v>11400</v>
      </c>
      <c r="Q111" s="708">
        <v>1</v>
      </c>
      <c r="R111" s="708">
        <v>12</v>
      </c>
    </row>
    <row r="112" spans="1:18" x14ac:dyDescent="0.35">
      <c r="A112" s="108" t="s">
        <v>5763</v>
      </c>
      <c r="B112" s="108" t="s">
        <v>1297</v>
      </c>
      <c r="C112" s="108" t="s">
        <v>5764</v>
      </c>
      <c r="D112" s="108" t="s">
        <v>5768</v>
      </c>
      <c r="E112" s="846">
        <v>1900</v>
      </c>
      <c r="F112" s="847">
        <v>16753889</v>
      </c>
      <c r="G112" s="848" t="s">
        <v>5921</v>
      </c>
      <c r="H112" s="849" t="s">
        <v>5922</v>
      </c>
      <c r="I112" s="849" t="s">
        <v>1346</v>
      </c>
      <c r="J112" s="108"/>
      <c r="K112" s="708">
        <v>2</v>
      </c>
      <c r="L112" s="708">
        <v>12</v>
      </c>
      <c r="M112" s="846">
        <f t="shared" si="2"/>
        <v>22800</v>
      </c>
      <c r="N112" s="708">
        <v>0</v>
      </c>
      <c r="O112" s="708">
        <v>6</v>
      </c>
      <c r="P112" s="846">
        <f t="shared" si="3"/>
        <v>11400</v>
      </c>
      <c r="Q112" s="708">
        <v>1</v>
      </c>
      <c r="R112" s="708">
        <v>12</v>
      </c>
    </row>
    <row r="113" spans="1:18" x14ac:dyDescent="0.35">
      <c r="A113" s="108" t="s">
        <v>5763</v>
      </c>
      <c r="B113" s="108" t="s">
        <v>1297</v>
      </c>
      <c r="C113" s="108" t="s">
        <v>5764</v>
      </c>
      <c r="D113" s="108" t="s">
        <v>5923</v>
      </c>
      <c r="E113" s="846">
        <v>1900</v>
      </c>
      <c r="F113" s="847">
        <v>71875099</v>
      </c>
      <c r="G113" s="848" t="s">
        <v>5924</v>
      </c>
      <c r="H113" s="849" t="s">
        <v>4018</v>
      </c>
      <c r="I113" s="849" t="s">
        <v>1346</v>
      </c>
      <c r="J113" s="108"/>
      <c r="K113" s="708">
        <v>2</v>
      </c>
      <c r="L113" s="708">
        <v>12</v>
      </c>
      <c r="M113" s="846">
        <f t="shared" si="2"/>
        <v>22800</v>
      </c>
      <c r="N113" s="708">
        <v>0</v>
      </c>
      <c r="O113" s="708">
        <v>6</v>
      </c>
      <c r="P113" s="846">
        <f t="shared" si="3"/>
        <v>11400</v>
      </c>
      <c r="Q113" s="708">
        <v>1</v>
      </c>
      <c r="R113" s="708">
        <v>12</v>
      </c>
    </row>
    <row r="114" spans="1:18" x14ac:dyDescent="0.35">
      <c r="A114" s="108" t="s">
        <v>5763</v>
      </c>
      <c r="B114" s="108" t="s">
        <v>1297</v>
      </c>
      <c r="C114" s="108" t="s">
        <v>5764</v>
      </c>
      <c r="D114" s="108" t="s">
        <v>5925</v>
      </c>
      <c r="E114" s="846">
        <v>1500</v>
      </c>
      <c r="F114" s="847">
        <v>15580564</v>
      </c>
      <c r="G114" s="848" t="s">
        <v>5926</v>
      </c>
      <c r="H114" s="574" t="s">
        <v>1327</v>
      </c>
      <c r="I114" s="108"/>
      <c r="J114" s="108"/>
      <c r="K114" s="708">
        <v>3</v>
      </c>
      <c r="L114" s="708">
        <v>12</v>
      </c>
      <c r="M114" s="846">
        <f t="shared" si="2"/>
        <v>18000</v>
      </c>
      <c r="N114" s="708">
        <v>0</v>
      </c>
      <c r="O114" s="708">
        <v>6</v>
      </c>
      <c r="P114" s="846">
        <f t="shared" si="3"/>
        <v>9000</v>
      </c>
      <c r="Q114" s="708">
        <v>1</v>
      </c>
      <c r="R114" s="708">
        <v>12</v>
      </c>
    </row>
    <row r="115" spans="1:18" x14ac:dyDescent="0.35">
      <c r="A115" s="108" t="s">
        <v>5763</v>
      </c>
      <c r="B115" s="108" t="s">
        <v>1297</v>
      </c>
      <c r="C115" s="108" t="s">
        <v>5764</v>
      </c>
      <c r="D115" s="108" t="s">
        <v>1845</v>
      </c>
      <c r="E115" s="846">
        <v>2100</v>
      </c>
      <c r="F115" s="847">
        <v>71288639</v>
      </c>
      <c r="G115" s="848" t="s">
        <v>5927</v>
      </c>
      <c r="H115" s="849" t="s">
        <v>5928</v>
      </c>
      <c r="I115" s="849"/>
      <c r="J115" s="108" t="s">
        <v>3970</v>
      </c>
      <c r="K115" s="708">
        <v>3</v>
      </c>
      <c r="L115" s="708">
        <v>12</v>
      </c>
      <c r="M115" s="846">
        <f t="shared" si="2"/>
        <v>25200</v>
      </c>
      <c r="N115" s="708">
        <v>0</v>
      </c>
      <c r="O115" s="708">
        <v>6</v>
      </c>
      <c r="P115" s="846">
        <f t="shared" si="3"/>
        <v>12600</v>
      </c>
      <c r="Q115" s="708">
        <v>1</v>
      </c>
      <c r="R115" s="708">
        <v>12</v>
      </c>
    </row>
    <row r="116" spans="1:18" x14ac:dyDescent="0.35">
      <c r="A116" s="108" t="s">
        <v>5763</v>
      </c>
      <c r="B116" s="108" t="s">
        <v>1297</v>
      </c>
      <c r="C116" s="108" t="s">
        <v>5764</v>
      </c>
      <c r="D116" s="108" t="s">
        <v>5925</v>
      </c>
      <c r="E116" s="846">
        <v>1500</v>
      </c>
      <c r="F116" s="847">
        <v>80489531</v>
      </c>
      <c r="G116" s="848" t="s">
        <v>5929</v>
      </c>
      <c r="H116" s="849" t="s">
        <v>5930</v>
      </c>
      <c r="I116" s="849"/>
      <c r="J116" s="108" t="s">
        <v>3970</v>
      </c>
      <c r="K116" s="708">
        <v>2</v>
      </c>
      <c r="L116" s="708">
        <v>12</v>
      </c>
      <c r="M116" s="846">
        <f t="shared" si="2"/>
        <v>18000</v>
      </c>
      <c r="N116" s="708">
        <v>0</v>
      </c>
      <c r="O116" s="708">
        <v>6</v>
      </c>
      <c r="P116" s="846">
        <f t="shared" si="3"/>
        <v>9000</v>
      </c>
      <c r="Q116" s="708">
        <v>1</v>
      </c>
      <c r="R116" s="708">
        <v>12</v>
      </c>
    </row>
    <row r="117" spans="1:18" x14ac:dyDescent="0.35">
      <c r="A117" s="108" t="s">
        <v>5763</v>
      </c>
      <c r="B117" s="108" t="s">
        <v>1297</v>
      </c>
      <c r="C117" s="108" t="s">
        <v>5764</v>
      </c>
      <c r="D117" s="108" t="s">
        <v>5925</v>
      </c>
      <c r="E117" s="846">
        <v>1500</v>
      </c>
      <c r="F117" s="847">
        <v>4205272</v>
      </c>
      <c r="G117" s="848" t="s">
        <v>5931</v>
      </c>
      <c r="H117" s="574" t="s">
        <v>1327</v>
      </c>
      <c r="I117" s="108"/>
      <c r="J117" s="108"/>
      <c r="K117" s="708">
        <v>2</v>
      </c>
      <c r="L117" s="708">
        <v>12</v>
      </c>
      <c r="M117" s="846">
        <f t="shared" si="2"/>
        <v>18000</v>
      </c>
      <c r="N117" s="708">
        <v>0</v>
      </c>
      <c r="O117" s="708">
        <v>6</v>
      </c>
      <c r="P117" s="846">
        <f t="shared" si="3"/>
        <v>9000</v>
      </c>
      <c r="Q117" s="708">
        <v>1</v>
      </c>
      <c r="R117" s="708">
        <v>12</v>
      </c>
    </row>
    <row r="118" spans="1:18" x14ac:dyDescent="0.35">
      <c r="A118" s="108" t="s">
        <v>5763</v>
      </c>
      <c r="B118" s="108" t="s">
        <v>1297</v>
      </c>
      <c r="C118" s="108" t="s">
        <v>5764</v>
      </c>
      <c r="D118" s="108" t="s">
        <v>5925</v>
      </c>
      <c r="E118" s="846">
        <v>1500</v>
      </c>
      <c r="F118" s="847">
        <v>4064584</v>
      </c>
      <c r="G118" s="848" t="s">
        <v>5932</v>
      </c>
      <c r="H118" s="574" t="s">
        <v>1327</v>
      </c>
      <c r="I118" s="108"/>
      <c r="J118" s="108"/>
      <c r="K118" s="708">
        <v>2</v>
      </c>
      <c r="L118" s="708">
        <v>12</v>
      </c>
      <c r="M118" s="846">
        <f t="shared" si="2"/>
        <v>18000</v>
      </c>
      <c r="N118" s="708">
        <v>0</v>
      </c>
      <c r="O118" s="708">
        <v>6</v>
      </c>
      <c r="P118" s="846">
        <f t="shared" si="3"/>
        <v>9000</v>
      </c>
      <c r="Q118" s="708">
        <v>1</v>
      </c>
      <c r="R118" s="708">
        <v>12</v>
      </c>
    </row>
    <row r="119" spans="1:18" x14ac:dyDescent="0.35">
      <c r="A119" s="108" t="s">
        <v>5763</v>
      </c>
      <c r="B119" s="108" t="s">
        <v>1297</v>
      </c>
      <c r="C119" s="108" t="s">
        <v>5764</v>
      </c>
      <c r="D119" s="108" t="s">
        <v>1759</v>
      </c>
      <c r="E119" s="846">
        <v>1600</v>
      </c>
      <c r="F119" s="847">
        <v>4214177</v>
      </c>
      <c r="G119" s="848" t="s">
        <v>5933</v>
      </c>
      <c r="H119" s="849" t="s">
        <v>5928</v>
      </c>
      <c r="J119" s="849" t="s">
        <v>4097</v>
      </c>
      <c r="K119" s="708">
        <v>3</v>
      </c>
      <c r="L119" s="708">
        <v>12</v>
      </c>
      <c r="M119" s="846">
        <f t="shared" si="2"/>
        <v>19200</v>
      </c>
      <c r="N119" s="708">
        <v>0</v>
      </c>
      <c r="O119" s="708">
        <v>6</v>
      </c>
      <c r="P119" s="846">
        <f t="shared" si="3"/>
        <v>9600</v>
      </c>
      <c r="Q119" s="708">
        <v>1</v>
      </c>
      <c r="R119" s="708">
        <v>12</v>
      </c>
    </row>
    <row r="120" spans="1:18" x14ac:dyDescent="0.35">
      <c r="A120" s="108" t="s">
        <v>5763</v>
      </c>
      <c r="B120" s="108" t="s">
        <v>1297</v>
      </c>
      <c r="C120" s="108" t="s">
        <v>5764</v>
      </c>
      <c r="D120" s="108" t="s">
        <v>5934</v>
      </c>
      <c r="E120" s="846">
        <v>1200</v>
      </c>
      <c r="F120" s="847">
        <v>47531137</v>
      </c>
      <c r="G120" s="848" t="s">
        <v>5935</v>
      </c>
      <c r="H120" s="574" t="s">
        <v>1327</v>
      </c>
      <c r="I120" s="108"/>
      <c r="J120" s="108"/>
      <c r="K120" s="708">
        <v>2</v>
      </c>
      <c r="L120" s="708">
        <v>12</v>
      </c>
      <c r="M120" s="846">
        <f t="shared" si="2"/>
        <v>14400</v>
      </c>
      <c r="N120" s="708">
        <v>0</v>
      </c>
      <c r="O120" s="708">
        <v>6</v>
      </c>
      <c r="P120" s="846">
        <f t="shared" si="3"/>
        <v>7200</v>
      </c>
      <c r="Q120" s="708">
        <v>1</v>
      </c>
      <c r="R120" s="708">
        <v>12</v>
      </c>
    </row>
    <row r="121" spans="1:18" x14ac:dyDescent="0.35">
      <c r="A121" s="108" t="s">
        <v>5763</v>
      </c>
      <c r="B121" s="108" t="s">
        <v>1297</v>
      </c>
      <c r="C121" s="108" t="s">
        <v>5764</v>
      </c>
      <c r="D121" s="108" t="s">
        <v>5936</v>
      </c>
      <c r="E121" s="846">
        <v>4000</v>
      </c>
      <c r="F121" s="847">
        <v>20055226</v>
      </c>
      <c r="G121" s="848" t="s">
        <v>5937</v>
      </c>
      <c r="H121" s="849" t="s">
        <v>5791</v>
      </c>
      <c r="I121" s="849"/>
      <c r="J121" s="108" t="s">
        <v>5938</v>
      </c>
      <c r="K121" s="708">
        <v>2</v>
      </c>
      <c r="L121" s="708">
        <v>12</v>
      </c>
      <c r="M121" s="846">
        <f t="shared" si="2"/>
        <v>48000</v>
      </c>
      <c r="N121" s="708">
        <v>0</v>
      </c>
      <c r="O121" s="708">
        <v>6</v>
      </c>
      <c r="P121" s="846">
        <f t="shared" si="3"/>
        <v>24000</v>
      </c>
      <c r="Q121" s="708">
        <v>1</v>
      </c>
      <c r="R121" s="708">
        <v>12</v>
      </c>
    </row>
    <row r="122" spans="1:18" x14ac:dyDescent="0.35">
      <c r="A122" s="108" t="s">
        <v>5763</v>
      </c>
      <c r="B122" s="108" t="s">
        <v>1297</v>
      </c>
      <c r="C122" s="108" t="s">
        <v>5764</v>
      </c>
      <c r="D122" s="108" t="s">
        <v>5785</v>
      </c>
      <c r="E122" s="846">
        <v>1500</v>
      </c>
      <c r="F122" s="847">
        <v>4078967</v>
      </c>
      <c r="G122" s="848" t="s">
        <v>5939</v>
      </c>
      <c r="H122" s="849" t="s">
        <v>4277</v>
      </c>
      <c r="I122" s="849"/>
      <c r="J122" s="108" t="s">
        <v>4278</v>
      </c>
      <c r="K122" s="708">
        <v>2</v>
      </c>
      <c r="L122" s="708">
        <v>12</v>
      </c>
      <c r="M122" s="846">
        <f t="shared" si="2"/>
        <v>18000</v>
      </c>
      <c r="N122" s="708">
        <v>0</v>
      </c>
      <c r="O122" s="708">
        <v>6</v>
      </c>
      <c r="P122" s="846">
        <f t="shared" si="3"/>
        <v>9000</v>
      </c>
      <c r="Q122" s="708">
        <v>1</v>
      </c>
      <c r="R122" s="708">
        <v>12</v>
      </c>
    </row>
    <row r="123" spans="1:18" x14ac:dyDescent="0.35">
      <c r="A123" s="108" t="s">
        <v>5763</v>
      </c>
      <c r="B123" s="108" t="s">
        <v>1297</v>
      </c>
      <c r="C123" s="108" t="s">
        <v>5764</v>
      </c>
      <c r="D123" s="108" t="s">
        <v>5940</v>
      </c>
      <c r="E123" s="846">
        <v>1200</v>
      </c>
      <c r="F123" s="847">
        <v>71092385</v>
      </c>
      <c r="G123" s="848" t="s">
        <v>5941</v>
      </c>
      <c r="H123" s="849" t="s">
        <v>5791</v>
      </c>
      <c r="I123" s="849" t="s">
        <v>5942</v>
      </c>
      <c r="J123" s="108"/>
      <c r="K123" s="708">
        <v>3</v>
      </c>
      <c r="L123" s="708">
        <v>12</v>
      </c>
      <c r="M123" s="846">
        <f t="shared" si="2"/>
        <v>14400</v>
      </c>
      <c r="N123" s="708">
        <v>0</v>
      </c>
      <c r="O123" s="708">
        <v>6</v>
      </c>
      <c r="P123" s="846">
        <f t="shared" si="3"/>
        <v>7200</v>
      </c>
      <c r="Q123" s="708">
        <v>1</v>
      </c>
      <c r="R123" s="708">
        <v>12</v>
      </c>
    </row>
    <row r="124" spans="1:18" x14ac:dyDescent="0.35">
      <c r="A124" s="108" t="s">
        <v>5763</v>
      </c>
      <c r="B124" s="108" t="s">
        <v>1297</v>
      </c>
      <c r="C124" s="108" t="s">
        <v>5764</v>
      </c>
      <c r="D124" s="108" t="s">
        <v>1759</v>
      </c>
      <c r="E124" s="846">
        <v>1200</v>
      </c>
      <c r="F124" s="847">
        <v>4084578</v>
      </c>
      <c r="G124" s="848" t="s">
        <v>5943</v>
      </c>
      <c r="H124" s="849" t="s">
        <v>1310</v>
      </c>
      <c r="I124" s="849"/>
      <c r="J124" s="108" t="s">
        <v>4278</v>
      </c>
      <c r="K124" s="708">
        <v>2</v>
      </c>
      <c r="L124" s="708">
        <v>12</v>
      </c>
      <c r="M124" s="846">
        <f t="shared" si="2"/>
        <v>14400</v>
      </c>
      <c r="N124" s="708">
        <v>0</v>
      </c>
      <c r="O124" s="708">
        <v>6</v>
      </c>
      <c r="P124" s="846">
        <f t="shared" si="3"/>
        <v>7200</v>
      </c>
      <c r="Q124" s="708">
        <v>1</v>
      </c>
      <c r="R124" s="708">
        <v>12</v>
      </c>
    </row>
    <row r="125" spans="1:18" x14ac:dyDescent="0.35">
      <c r="A125" s="108" t="s">
        <v>5763</v>
      </c>
      <c r="B125" s="108" t="s">
        <v>1297</v>
      </c>
      <c r="C125" s="108" t="s">
        <v>5764</v>
      </c>
      <c r="D125" s="108" t="s">
        <v>1913</v>
      </c>
      <c r="E125" s="846">
        <v>1700</v>
      </c>
      <c r="F125" s="847">
        <v>44280247</v>
      </c>
      <c r="G125" s="848" t="s">
        <v>5944</v>
      </c>
      <c r="H125" s="574" t="s">
        <v>1327</v>
      </c>
      <c r="I125" s="108"/>
      <c r="J125" s="108"/>
      <c r="K125" s="708">
        <v>2</v>
      </c>
      <c r="L125" s="708">
        <v>12</v>
      </c>
      <c r="M125" s="846">
        <f t="shared" si="2"/>
        <v>20400</v>
      </c>
      <c r="N125" s="708">
        <v>0</v>
      </c>
      <c r="O125" s="708">
        <v>6</v>
      </c>
      <c r="P125" s="846">
        <f t="shared" si="3"/>
        <v>10200</v>
      </c>
      <c r="Q125" s="708">
        <v>1</v>
      </c>
      <c r="R125" s="708">
        <v>12</v>
      </c>
    </row>
    <row r="126" spans="1:18" x14ac:dyDescent="0.35">
      <c r="A126" s="108" t="s">
        <v>5763</v>
      </c>
      <c r="B126" s="108" t="s">
        <v>1297</v>
      </c>
      <c r="C126" s="108" t="s">
        <v>5764</v>
      </c>
      <c r="D126" s="108" t="s">
        <v>5909</v>
      </c>
      <c r="E126" s="846">
        <v>2100</v>
      </c>
      <c r="F126" s="847">
        <v>42443785</v>
      </c>
      <c r="G126" s="848" t="s">
        <v>5945</v>
      </c>
      <c r="H126" s="849" t="s">
        <v>1318</v>
      </c>
      <c r="I126" s="849"/>
      <c r="J126" s="108" t="s">
        <v>3970</v>
      </c>
      <c r="K126" s="708">
        <v>3</v>
      </c>
      <c r="L126" s="708">
        <v>12</v>
      </c>
      <c r="M126" s="846">
        <f t="shared" si="2"/>
        <v>25200</v>
      </c>
      <c r="N126" s="708">
        <v>0</v>
      </c>
      <c r="O126" s="708">
        <v>6</v>
      </c>
      <c r="P126" s="846">
        <f t="shared" si="3"/>
        <v>12600</v>
      </c>
      <c r="Q126" s="708">
        <v>1</v>
      </c>
      <c r="R126" s="708">
        <v>12</v>
      </c>
    </row>
    <row r="127" spans="1:18" x14ac:dyDescent="0.35">
      <c r="A127" s="108" t="s">
        <v>5763</v>
      </c>
      <c r="B127" s="108" t="s">
        <v>1297</v>
      </c>
      <c r="C127" s="108" t="s">
        <v>5764</v>
      </c>
      <c r="D127" s="108" t="s">
        <v>1759</v>
      </c>
      <c r="E127" s="846">
        <v>1300</v>
      </c>
      <c r="F127" s="847">
        <v>42759938</v>
      </c>
      <c r="G127" s="848" t="s">
        <v>5946</v>
      </c>
      <c r="H127" s="849" t="s">
        <v>3991</v>
      </c>
      <c r="I127" s="849" t="s">
        <v>1346</v>
      </c>
      <c r="J127" s="108"/>
      <c r="K127" s="708">
        <v>3</v>
      </c>
      <c r="L127" s="708">
        <v>12</v>
      </c>
      <c r="M127" s="846">
        <f t="shared" si="2"/>
        <v>15600</v>
      </c>
      <c r="N127" s="708">
        <v>0</v>
      </c>
      <c r="O127" s="708">
        <v>6</v>
      </c>
      <c r="P127" s="846">
        <f t="shared" si="3"/>
        <v>7800</v>
      </c>
      <c r="Q127" s="708">
        <v>1</v>
      </c>
      <c r="R127" s="708">
        <v>12</v>
      </c>
    </row>
    <row r="128" spans="1:18" x14ac:dyDescent="0.35">
      <c r="A128" s="108" t="s">
        <v>5763</v>
      </c>
      <c r="B128" s="108" t="s">
        <v>1297</v>
      </c>
      <c r="C128" s="108" t="s">
        <v>5764</v>
      </c>
      <c r="D128" s="108" t="s">
        <v>5947</v>
      </c>
      <c r="E128" s="846">
        <v>2100</v>
      </c>
      <c r="F128" s="847">
        <v>73567642</v>
      </c>
      <c r="G128" s="848" t="s">
        <v>5948</v>
      </c>
      <c r="H128" s="849" t="s">
        <v>5870</v>
      </c>
      <c r="I128" s="849" t="s">
        <v>1346</v>
      </c>
      <c r="J128" s="108"/>
      <c r="K128" s="708">
        <v>2</v>
      </c>
      <c r="L128" s="708">
        <v>12</v>
      </c>
      <c r="M128" s="846">
        <f t="shared" si="2"/>
        <v>25200</v>
      </c>
      <c r="N128" s="708">
        <v>0</v>
      </c>
      <c r="O128" s="708">
        <v>6</v>
      </c>
      <c r="P128" s="846">
        <f t="shared" si="3"/>
        <v>12600</v>
      </c>
      <c r="Q128" s="708">
        <v>1</v>
      </c>
      <c r="R128" s="708">
        <v>12</v>
      </c>
    </row>
    <row r="129" spans="1:18" x14ac:dyDescent="0.35">
      <c r="A129" s="108" t="s">
        <v>5763</v>
      </c>
      <c r="B129" s="108" t="s">
        <v>1297</v>
      </c>
      <c r="C129" s="108" t="s">
        <v>5764</v>
      </c>
      <c r="D129" s="108" t="s">
        <v>3984</v>
      </c>
      <c r="E129" s="846">
        <v>1500</v>
      </c>
      <c r="F129" s="847">
        <v>40550113</v>
      </c>
      <c r="G129" s="848" t="s">
        <v>5949</v>
      </c>
      <c r="H129" s="849" t="s">
        <v>1341</v>
      </c>
      <c r="I129" s="849"/>
      <c r="J129" s="108" t="s">
        <v>3970</v>
      </c>
      <c r="K129" s="708">
        <v>1</v>
      </c>
      <c r="L129" s="708">
        <v>12</v>
      </c>
      <c r="M129" s="846">
        <f t="shared" si="2"/>
        <v>18000</v>
      </c>
      <c r="N129" s="708">
        <v>0</v>
      </c>
      <c r="O129" s="708">
        <v>6</v>
      </c>
      <c r="P129" s="846">
        <f t="shared" si="3"/>
        <v>9000</v>
      </c>
      <c r="Q129" s="708">
        <v>1</v>
      </c>
      <c r="R129" s="708">
        <v>12</v>
      </c>
    </row>
    <row r="130" spans="1:18" x14ac:dyDescent="0.35">
      <c r="A130" s="108" t="s">
        <v>5763</v>
      </c>
      <c r="B130" s="108" t="s">
        <v>1297</v>
      </c>
      <c r="C130" s="108" t="s">
        <v>5764</v>
      </c>
      <c r="D130" s="108" t="s">
        <v>5768</v>
      </c>
      <c r="E130" s="846">
        <v>2100</v>
      </c>
      <c r="F130" s="847">
        <v>4045036</v>
      </c>
      <c r="G130" s="848" t="s">
        <v>5950</v>
      </c>
      <c r="H130" s="849" t="s">
        <v>5951</v>
      </c>
      <c r="I130" s="849" t="s">
        <v>5792</v>
      </c>
      <c r="J130" s="108" t="s">
        <v>3970</v>
      </c>
      <c r="K130" s="708">
        <v>2</v>
      </c>
      <c r="L130" s="708">
        <v>12</v>
      </c>
      <c r="M130" s="846">
        <f t="shared" si="2"/>
        <v>25200</v>
      </c>
      <c r="N130" s="708">
        <v>0</v>
      </c>
      <c r="O130" s="708">
        <v>6</v>
      </c>
      <c r="P130" s="846">
        <f t="shared" si="3"/>
        <v>12600</v>
      </c>
      <c r="Q130" s="708">
        <v>1</v>
      </c>
      <c r="R130" s="708">
        <v>12</v>
      </c>
    </row>
    <row r="131" spans="1:18" x14ac:dyDescent="0.35">
      <c r="A131" s="108" t="s">
        <v>5763</v>
      </c>
      <c r="B131" s="108" t="s">
        <v>1297</v>
      </c>
      <c r="C131" s="108" t="s">
        <v>5764</v>
      </c>
      <c r="D131" s="108" t="s">
        <v>5952</v>
      </c>
      <c r="E131" s="846">
        <v>1700</v>
      </c>
      <c r="F131" s="847">
        <v>4041926</v>
      </c>
      <c r="G131" s="848" t="s">
        <v>5953</v>
      </c>
      <c r="H131" s="574" t="s">
        <v>1327</v>
      </c>
      <c r="I131" s="108"/>
      <c r="J131" s="108"/>
      <c r="K131" s="708">
        <v>3</v>
      </c>
      <c r="L131" s="708">
        <v>12</v>
      </c>
      <c r="M131" s="846">
        <f t="shared" si="2"/>
        <v>20400</v>
      </c>
      <c r="N131" s="708">
        <v>0</v>
      </c>
      <c r="O131" s="708">
        <v>6</v>
      </c>
      <c r="P131" s="846">
        <f t="shared" si="3"/>
        <v>10200</v>
      </c>
      <c r="Q131" s="708">
        <v>1</v>
      </c>
      <c r="R131" s="708">
        <v>12</v>
      </c>
    </row>
    <row r="132" spans="1:18" x14ac:dyDescent="0.35">
      <c r="A132" s="108" t="s">
        <v>5763</v>
      </c>
      <c r="B132" s="108" t="s">
        <v>1297</v>
      </c>
      <c r="C132" s="108" t="s">
        <v>5764</v>
      </c>
      <c r="D132" s="108" t="s">
        <v>2677</v>
      </c>
      <c r="E132" s="846">
        <v>1700</v>
      </c>
      <c r="F132" s="847">
        <v>10683653</v>
      </c>
      <c r="G132" s="848" t="s">
        <v>5954</v>
      </c>
      <c r="H132" s="849" t="s">
        <v>5776</v>
      </c>
      <c r="I132" s="849"/>
      <c r="J132" s="108" t="s">
        <v>3970</v>
      </c>
      <c r="K132" s="708">
        <v>3</v>
      </c>
      <c r="L132" s="708">
        <v>12</v>
      </c>
      <c r="M132" s="846">
        <f t="shared" si="2"/>
        <v>20400</v>
      </c>
      <c r="N132" s="708">
        <v>0</v>
      </c>
      <c r="O132" s="708">
        <v>6</v>
      </c>
      <c r="P132" s="846">
        <f t="shared" si="3"/>
        <v>10200</v>
      </c>
      <c r="Q132" s="708">
        <v>1</v>
      </c>
      <c r="R132" s="708">
        <v>12</v>
      </c>
    </row>
    <row r="133" spans="1:18" x14ac:dyDescent="0.35">
      <c r="A133" s="108" t="s">
        <v>5763</v>
      </c>
      <c r="B133" s="108" t="s">
        <v>1297</v>
      </c>
      <c r="C133" s="108" t="s">
        <v>5764</v>
      </c>
      <c r="D133" s="108" t="s">
        <v>5818</v>
      </c>
      <c r="E133" s="846">
        <v>1700</v>
      </c>
      <c r="F133" s="847">
        <v>46653903</v>
      </c>
      <c r="G133" s="848" t="s">
        <v>5955</v>
      </c>
      <c r="H133" s="849" t="s">
        <v>5791</v>
      </c>
      <c r="I133" s="849" t="s">
        <v>5942</v>
      </c>
      <c r="J133" s="108"/>
      <c r="K133" s="708">
        <v>2</v>
      </c>
      <c r="L133" s="708">
        <v>12</v>
      </c>
      <c r="M133" s="846">
        <f t="shared" si="2"/>
        <v>20400</v>
      </c>
      <c r="N133" s="708">
        <v>0</v>
      </c>
      <c r="O133" s="708">
        <v>6</v>
      </c>
      <c r="P133" s="846">
        <f t="shared" si="3"/>
        <v>10200</v>
      </c>
      <c r="Q133" s="708">
        <v>1</v>
      </c>
      <c r="R133" s="708">
        <v>12</v>
      </c>
    </row>
    <row r="134" spans="1:18" x14ac:dyDescent="0.35">
      <c r="A134" s="108" t="s">
        <v>5763</v>
      </c>
      <c r="B134" s="108" t="s">
        <v>1297</v>
      </c>
      <c r="C134" s="108" t="s">
        <v>5764</v>
      </c>
      <c r="D134" s="108" t="s">
        <v>5818</v>
      </c>
      <c r="E134" s="846">
        <v>1700</v>
      </c>
      <c r="F134" s="847">
        <v>80077461</v>
      </c>
      <c r="G134" s="848" t="s">
        <v>5956</v>
      </c>
      <c r="H134" s="574" t="s">
        <v>1327</v>
      </c>
      <c r="I134" s="108"/>
      <c r="J134" s="108"/>
      <c r="K134" s="708">
        <v>3</v>
      </c>
      <c r="L134" s="708">
        <v>12</v>
      </c>
      <c r="M134" s="846">
        <f t="shared" si="2"/>
        <v>20400</v>
      </c>
      <c r="N134" s="708">
        <v>0</v>
      </c>
      <c r="O134" s="708">
        <v>6</v>
      </c>
      <c r="P134" s="846">
        <f t="shared" si="3"/>
        <v>10200</v>
      </c>
      <c r="Q134" s="708">
        <v>1</v>
      </c>
      <c r="R134" s="708">
        <v>12</v>
      </c>
    </row>
    <row r="135" spans="1:18" ht="12.75" x14ac:dyDescent="0.35">
      <c r="A135" s="28"/>
      <c r="B135" s="28"/>
      <c r="C135" s="28"/>
      <c r="D135" s="28"/>
      <c r="E135" s="28"/>
      <c r="F135" s="28"/>
      <c r="G135" s="28"/>
      <c r="H135" s="28"/>
      <c r="I135" s="28"/>
      <c r="J135" s="28"/>
      <c r="K135" s="401"/>
      <c r="L135" s="401"/>
      <c r="M135" s="28"/>
      <c r="N135" s="401"/>
      <c r="O135" s="401"/>
      <c r="P135" s="401"/>
      <c r="Q135" s="401"/>
      <c r="R135" s="401"/>
    </row>
    <row r="136" spans="1:18" ht="12.75" x14ac:dyDescent="0.35">
      <c r="A136" s="402"/>
      <c r="B136" s="402"/>
      <c r="C136" s="402"/>
      <c r="D136" s="403"/>
      <c r="E136" s="403"/>
      <c r="F136" s="402"/>
      <c r="G136" s="403"/>
      <c r="H136" s="403"/>
      <c r="I136" s="403"/>
      <c r="J136" s="403"/>
      <c r="K136" s="404"/>
      <c r="L136" s="404"/>
      <c r="M136" s="403"/>
      <c r="N136" s="404"/>
      <c r="O136" s="404"/>
      <c r="P136" s="404"/>
      <c r="Q136" s="404"/>
      <c r="R136" s="404"/>
    </row>
    <row r="137" spans="1:18" ht="12.75" x14ac:dyDescent="0.35">
      <c r="A137" s="72"/>
      <c r="B137" s="72"/>
      <c r="C137" s="72"/>
      <c r="D137" s="72"/>
      <c r="E137" s="72"/>
      <c r="F137" s="72"/>
      <c r="G137" s="72"/>
      <c r="H137" s="72"/>
      <c r="I137" s="72"/>
      <c r="J137" s="72"/>
      <c r="K137" s="378"/>
      <c r="L137" s="378"/>
      <c r="M137" s="72"/>
      <c r="N137" s="72"/>
      <c r="O137" s="72"/>
      <c r="P137" s="72"/>
      <c r="Q137" s="72"/>
      <c r="R137" s="72"/>
    </row>
    <row r="138" spans="1:18" ht="12.75" x14ac:dyDescent="0.35">
      <c r="A138" s="1052" t="s">
        <v>263</v>
      </c>
      <c r="B138" s="1053"/>
      <c r="C138" s="1053"/>
      <c r="D138" s="1053"/>
      <c r="E138" s="1053"/>
      <c r="F138" s="1053"/>
      <c r="G138" s="1053"/>
      <c r="H138" s="1053"/>
      <c r="I138" s="1053"/>
      <c r="J138" s="1053"/>
      <c r="K138" s="1053"/>
      <c r="L138" s="1053"/>
      <c r="M138" s="1053"/>
      <c r="N138" s="1053"/>
      <c r="O138" s="1053"/>
      <c r="P138" s="1053"/>
      <c r="Q138" s="1053"/>
      <c r="R138" s="1053"/>
    </row>
    <row r="139" spans="1:18" ht="12.75" x14ac:dyDescent="0.35">
      <c r="A139" s="989" t="s">
        <v>234</v>
      </c>
      <c r="B139" s="989"/>
      <c r="C139" s="1050" t="s">
        <v>1077</v>
      </c>
      <c r="D139" s="1051"/>
      <c r="E139" s="1051"/>
      <c r="F139" s="1051"/>
      <c r="G139" s="1051"/>
      <c r="H139" s="1051"/>
      <c r="I139" s="1051"/>
      <c r="J139" s="1051"/>
      <c r="K139" s="1051"/>
      <c r="L139" s="1051"/>
      <c r="M139" s="1051"/>
      <c r="N139" s="1051"/>
      <c r="O139" s="1051"/>
      <c r="P139" s="1051"/>
      <c r="Q139" s="1051"/>
      <c r="R139" s="1051"/>
    </row>
    <row r="140" spans="1:18" ht="12.75" x14ac:dyDescent="0.35">
      <c r="A140" s="994" t="s">
        <v>152</v>
      </c>
      <c r="B140" s="994"/>
      <c r="C140" s="994"/>
      <c r="D140" s="994"/>
      <c r="E140" s="994"/>
      <c r="F140" s="994" t="s">
        <v>153</v>
      </c>
      <c r="G140" s="994"/>
      <c r="H140" s="994"/>
      <c r="I140" s="994"/>
      <c r="J140" s="994"/>
      <c r="K140" s="1049" t="s">
        <v>247</v>
      </c>
      <c r="L140" s="1049"/>
      <c r="M140" s="1049"/>
      <c r="N140" s="1049" t="s">
        <v>248</v>
      </c>
      <c r="O140" s="1049"/>
      <c r="P140" s="1049"/>
      <c r="Q140" s="994" t="s">
        <v>276</v>
      </c>
      <c r="R140" s="994"/>
    </row>
    <row r="141" spans="1:18" ht="64.5" customHeight="1" x14ac:dyDescent="0.35">
      <c r="A141" s="195" t="s">
        <v>145</v>
      </c>
      <c r="B141" s="195" t="s">
        <v>154</v>
      </c>
      <c r="C141" s="195" t="s">
        <v>155</v>
      </c>
      <c r="D141" s="195" t="s">
        <v>156</v>
      </c>
      <c r="E141" s="195" t="s">
        <v>157</v>
      </c>
      <c r="F141" s="195" t="s">
        <v>158</v>
      </c>
      <c r="G141" s="195" t="s">
        <v>159</v>
      </c>
      <c r="H141" s="195" t="s">
        <v>160</v>
      </c>
      <c r="I141" s="195" t="s">
        <v>161</v>
      </c>
      <c r="J141" s="195" t="s">
        <v>162</v>
      </c>
      <c r="K141" s="400" t="s">
        <v>163</v>
      </c>
      <c r="L141" s="400" t="s">
        <v>164</v>
      </c>
      <c r="M141" s="400" t="s">
        <v>165</v>
      </c>
      <c r="N141" s="400" t="s">
        <v>163</v>
      </c>
      <c r="O141" s="400" t="s">
        <v>164</v>
      </c>
      <c r="P141" s="400" t="s">
        <v>165</v>
      </c>
      <c r="Q141" s="400" t="s">
        <v>163</v>
      </c>
      <c r="R141" s="400" t="s">
        <v>277</v>
      </c>
    </row>
    <row r="142" spans="1:18" ht="12.75" x14ac:dyDescent="0.35">
      <c r="A142" s="28"/>
      <c r="B142" s="28"/>
      <c r="C142" s="28"/>
      <c r="D142" s="28"/>
      <c r="E142" s="28"/>
      <c r="F142" s="28"/>
      <c r="G142" s="234"/>
      <c r="H142" s="234"/>
      <c r="I142" s="234"/>
      <c r="J142" s="28"/>
      <c r="K142" s="401"/>
      <c r="L142" s="401"/>
      <c r="M142" s="28"/>
      <c r="N142" s="401"/>
      <c r="O142" s="401"/>
      <c r="P142" s="401"/>
      <c r="Q142" s="401"/>
      <c r="R142" s="401"/>
    </row>
    <row r="143" spans="1:18" ht="12.75" x14ac:dyDescent="0.35">
      <c r="A143" s="28"/>
      <c r="B143" s="28"/>
      <c r="C143" s="28" t="s">
        <v>166</v>
      </c>
      <c r="D143" s="28"/>
      <c r="E143" s="28"/>
      <c r="F143" s="28"/>
      <c r="G143" s="28"/>
      <c r="H143" s="28"/>
      <c r="I143" s="28"/>
      <c r="J143" s="28"/>
      <c r="K143" s="401"/>
      <c r="L143" s="401"/>
      <c r="M143" s="28"/>
      <c r="N143" s="401"/>
      <c r="O143" s="401"/>
      <c r="P143" s="401"/>
      <c r="Q143" s="401"/>
      <c r="R143" s="401"/>
    </row>
    <row r="144" spans="1:18" ht="12.75" x14ac:dyDescent="0.35">
      <c r="A144" s="28"/>
      <c r="B144" s="28"/>
      <c r="C144" s="28" t="s">
        <v>136</v>
      </c>
      <c r="D144" s="28"/>
      <c r="E144" s="28"/>
      <c r="F144" s="28"/>
      <c r="G144" s="28"/>
      <c r="H144" s="28"/>
      <c r="I144" s="28"/>
      <c r="J144" s="28"/>
      <c r="K144" s="401"/>
      <c r="L144" s="401"/>
      <c r="M144" s="28"/>
      <c r="N144" s="401"/>
      <c r="O144" s="401"/>
      <c r="P144" s="401"/>
      <c r="Q144" s="401"/>
      <c r="R144" s="401"/>
    </row>
    <row r="145" spans="1:18" ht="12.75" x14ac:dyDescent="0.35">
      <c r="A145" s="28"/>
      <c r="B145" s="28"/>
      <c r="C145" s="28" t="s">
        <v>167</v>
      </c>
      <c r="D145" s="28"/>
      <c r="E145" s="28"/>
      <c r="F145" s="28"/>
      <c r="G145" s="28"/>
      <c r="H145" s="28"/>
      <c r="I145" s="28"/>
      <c r="J145" s="28"/>
      <c r="K145" s="401"/>
      <c r="L145" s="401"/>
      <c r="M145" s="28"/>
      <c r="N145" s="401"/>
      <c r="O145" s="401"/>
      <c r="P145" s="401"/>
      <c r="Q145" s="401"/>
      <c r="R145" s="401"/>
    </row>
    <row r="146" spans="1:18" ht="12.75" x14ac:dyDescent="0.35">
      <c r="A146" s="28"/>
      <c r="B146" s="28"/>
      <c r="C146" s="28" t="s">
        <v>136</v>
      </c>
      <c r="D146" s="28"/>
      <c r="E146" s="28"/>
      <c r="F146" s="28"/>
      <c r="G146" s="28"/>
      <c r="H146" s="28"/>
      <c r="I146" s="28"/>
      <c r="J146" s="28"/>
      <c r="K146" s="401"/>
      <c r="L146" s="401"/>
      <c r="M146" s="28"/>
      <c r="N146" s="401"/>
      <c r="O146" s="401"/>
      <c r="P146" s="401"/>
      <c r="Q146" s="401"/>
      <c r="R146" s="401"/>
    </row>
    <row r="147" spans="1:18" ht="12.75" x14ac:dyDescent="0.35">
      <c r="A147" s="28" t="s">
        <v>1096</v>
      </c>
      <c r="B147" s="28" t="s">
        <v>1097</v>
      </c>
      <c r="C147" s="28" t="s">
        <v>168</v>
      </c>
      <c r="D147" s="28" t="s">
        <v>1098</v>
      </c>
      <c r="E147" s="168">
        <v>2200</v>
      </c>
      <c r="F147" s="28" t="s">
        <v>1099</v>
      </c>
      <c r="G147" s="28" t="s">
        <v>1100</v>
      </c>
      <c r="H147" s="28" t="s">
        <v>1101</v>
      </c>
      <c r="I147" s="28" t="s">
        <v>1102</v>
      </c>
      <c r="J147" s="28" t="s">
        <v>1103</v>
      </c>
      <c r="K147" s="28">
        <v>4</v>
      </c>
      <c r="L147" s="28">
        <v>12</v>
      </c>
      <c r="M147" s="28">
        <v>26400</v>
      </c>
      <c r="N147" s="401" t="s">
        <v>1104</v>
      </c>
      <c r="O147" s="28">
        <v>9</v>
      </c>
      <c r="P147" s="28">
        <v>19800</v>
      </c>
      <c r="Q147" s="401" t="s">
        <v>1104</v>
      </c>
      <c r="R147" s="28">
        <v>12</v>
      </c>
    </row>
    <row r="148" spans="1:18" ht="12.75" x14ac:dyDescent="0.35">
      <c r="A148" s="28" t="s">
        <v>1096</v>
      </c>
      <c r="B148" s="28" t="s">
        <v>1097</v>
      </c>
      <c r="C148" s="28" t="s">
        <v>168</v>
      </c>
      <c r="D148" s="28" t="s">
        <v>1105</v>
      </c>
      <c r="E148" s="168">
        <v>3000</v>
      </c>
      <c r="F148" s="28" t="s">
        <v>1106</v>
      </c>
      <c r="G148" s="28" t="s">
        <v>1107</v>
      </c>
      <c r="H148" s="28" t="s">
        <v>1108</v>
      </c>
      <c r="I148" s="28" t="s">
        <v>1109</v>
      </c>
      <c r="J148" s="28" t="s">
        <v>1108</v>
      </c>
      <c r="K148" s="28">
        <v>4</v>
      </c>
      <c r="L148" s="28">
        <v>12</v>
      </c>
      <c r="M148" s="28">
        <v>36000</v>
      </c>
      <c r="N148" s="401" t="s">
        <v>1104</v>
      </c>
      <c r="O148" s="28">
        <v>9</v>
      </c>
      <c r="P148" s="28">
        <v>27000</v>
      </c>
      <c r="Q148" s="401" t="s">
        <v>1104</v>
      </c>
      <c r="R148" s="28">
        <v>12</v>
      </c>
    </row>
    <row r="149" spans="1:18" ht="12.75" x14ac:dyDescent="0.35">
      <c r="A149" s="28" t="s">
        <v>1096</v>
      </c>
      <c r="B149" s="28" t="s">
        <v>1097</v>
      </c>
      <c r="C149" s="28" t="s">
        <v>168</v>
      </c>
      <c r="D149" s="28" t="s">
        <v>1110</v>
      </c>
      <c r="E149" s="168">
        <v>2500</v>
      </c>
      <c r="F149" s="28" t="s">
        <v>1111</v>
      </c>
      <c r="G149" s="28" t="s">
        <v>1112</v>
      </c>
      <c r="H149" s="28" t="s">
        <v>1113</v>
      </c>
      <c r="I149" s="28" t="s">
        <v>1109</v>
      </c>
      <c r="J149" s="28" t="s">
        <v>1113</v>
      </c>
      <c r="K149" s="28">
        <v>4</v>
      </c>
      <c r="L149" s="28">
        <v>12</v>
      </c>
      <c r="M149" s="28">
        <v>30000</v>
      </c>
      <c r="N149" s="401" t="s">
        <v>1104</v>
      </c>
      <c r="O149" s="28">
        <v>9</v>
      </c>
      <c r="P149" s="28">
        <v>22500</v>
      </c>
      <c r="Q149" s="401" t="s">
        <v>1104</v>
      </c>
      <c r="R149" s="28">
        <v>12</v>
      </c>
    </row>
    <row r="150" spans="1:18" ht="12.75" x14ac:dyDescent="0.35">
      <c r="A150" s="28" t="s">
        <v>1096</v>
      </c>
      <c r="B150" s="28" t="s">
        <v>1097</v>
      </c>
      <c r="C150" s="28" t="s">
        <v>168</v>
      </c>
      <c r="D150" s="28" t="s">
        <v>1114</v>
      </c>
      <c r="E150" s="168">
        <v>2500</v>
      </c>
      <c r="F150" s="28" t="s">
        <v>1115</v>
      </c>
      <c r="G150" s="28" t="s">
        <v>1116</v>
      </c>
      <c r="H150" s="28" t="s">
        <v>1117</v>
      </c>
      <c r="I150" s="28" t="s">
        <v>1109</v>
      </c>
      <c r="J150" s="28" t="s">
        <v>1117</v>
      </c>
      <c r="K150" s="28">
        <v>4</v>
      </c>
      <c r="L150" s="28">
        <v>12</v>
      </c>
      <c r="M150" s="28">
        <v>30000</v>
      </c>
      <c r="N150" s="401" t="s">
        <v>1104</v>
      </c>
      <c r="O150" s="28">
        <v>9</v>
      </c>
      <c r="P150" s="28">
        <v>22500</v>
      </c>
      <c r="Q150" s="401" t="s">
        <v>1104</v>
      </c>
      <c r="R150" s="28">
        <v>12</v>
      </c>
    </row>
    <row r="151" spans="1:18" ht="12.75" x14ac:dyDescent="0.35">
      <c r="A151" s="28" t="s">
        <v>1096</v>
      </c>
      <c r="B151" s="28" t="s">
        <v>1097</v>
      </c>
      <c r="C151" s="28" t="s">
        <v>168</v>
      </c>
      <c r="D151" s="28" t="s">
        <v>1118</v>
      </c>
      <c r="E151" s="168">
        <v>1500</v>
      </c>
      <c r="F151" s="28" t="s">
        <v>1119</v>
      </c>
      <c r="G151" s="28" t="s">
        <v>1120</v>
      </c>
      <c r="H151" s="28" t="s">
        <v>1121</v>
      </c>
      <c r="I151" s="28" t="s">
        <v>1102</v>
      </c>
      <c r="J151" s="28" t="s">
        <v>1121</v>
      </c>
      <c r="K151" s="28">
        <v>4</v>
      </c>
      <c r="L151" s="28">
        <v>12</v>
      </c>
      <c r="M151" s="28">
        <v>18000</v>
      </c>
      <c r="N151" s="401" t="s">
        <v>1104</v>
      </c>
      <c r="O151" s="28">
        <v>9</v>
      </c>
      <c r="P151" s="28">
        <v>13500</v>
      </c>
      <c r="Q151" s="401" t="s">
        <v>1104</v>
      </c>
      <c r="R151" s="28">
        <v>12</v>
      </c>
    </row>
    <row r="152" spans="1:18" ht="12.75" x14ac:dyDescent="0.35">
      <c r="A152" s="28" t="s">
        <v>1096</v>
      </c>
      <c r="B152" s="28" t="s">
        <v>1097</v>
      </c>
      <c r="C152" s="28" t="s">
        <v>168</v>
      </c>
      <c r="D152" s="28" t="s">
        <v>1122</v>
      </c>
      <c r="E152" s="168">
        <v>2300</v>
      </c>
      <c r="F152" s="28" t="s">
        <v>1123</v>
      </c>
      <c r="G152" s="28" t="s">
        <v>1124</v>
      </c>
      <c r="H152" s="28" t="s">
        <v>1125</v>
      </c>
      <c r="I152" s="28" t="s">
        <v>1109</v>
      </c>
      <c r="J152" s="28" t="s">
        <v>1126</v>
      </c>
      <c r="K152" s="28">
        <v>4</v>
      </c>
      <c r="L152" s="28">
        <v>12</v>
      </c>
      <c r="M152" s="28">
        <v>27600</v>
      </c>
      <c r="N152" s="401" t="s">
        <v>1104</v>
      </c>
      <c r="O152" s="28">
        <v>9</v>
      </c>
      <c r="P152" s="28">
        <v>20700</v>
      </c>
      <c r="Q152" s="401" t="s">
        <v>1104</v>
      </c>
      <c r="R152" s="28">
        <v>12</v>
      </c>
    </row>
    <row r="153" spans="1:18" ht="12.75" x14ac:dyDescent="0.35">
      <c r="A153" s="28" t="s">
        <v>1096</v>
      </c>
      <c r="B153" s="28" t="s">
        <v>1097</v>
      </c>
      <c r="C153" s="28" t="s">
        <v>168</v>
      </c>
      <c r="D153" s="28" t="s">
        <v>1127</v>
      </c>
      <c r="E153" s="168">
        <v>1500</v>
      </c>
      <c r="F153" s="28" t="s">
        <v>1128</v>
      </c>
      <c r="G153" s="28" t="s">
        <v>1129</v>
      </c>
      <c r="H153" s="28" t="s">
        <v>1121</v>
      </c>
      <c r="I153" s="28" t="s">
        <v>1102</v>
      </c>
      <c r="J153" s="28" t="s">
        <v>1121</v>
      </c>
      <c r="K153" s="28">
        <v>4</v>
      </c>
      <c r="L153" s="28">
        <v>12</v>
      </c>
      <c r="M153" s="28">
        <v>18000</v>
      </c>
      <c r="N153" s="401" t="s">
        <v>1104</v>
      </c>
      <c r="O153" s="28">
        <v>9</v>
      </c>
      <c r="P153" s="28">
        <v>13500</v>
      </c>
      <c r="Q153" s="401" t="s">
        <v>1104</v>
      </c>
      <c r="R153" s="28">
        <v>12</v>
      </c>
    </row>
    <row r="154" spans="1:18" ht="12.75" x14ac:dyDescent="0.35">
      <c r="A154" s="28" t="s">
        <v>1096</v>
      </c>
      <c r="B154" s="28" t="s">
        <v>1097</v>
      </c>
      <c r="C154" s="28" t="s">
        <v>168</v>
      </c>
      <c r="D154" s="28" t="s">
        <v>1130</v>
      </c>
      <c r="E154" s="168">
        <v>2000</v>
      </c>
      <c r="F154" s="28" t="s">
        <v>1131</v>
      </c>
      <c r="G154" s="28" t="s">
        <v>1132</v>
      </c>
      <c r="H154" s="28"/>
      <c r="I154" s="28" t="s">
        <v>1133</v>
      </c>
      <c r="J154" s="28"/>
      <c r="K154" s="28">
        <v>4</v>
      </c>
      <c r="L154" s="28">
        <v>12</v>
      </c>
      <c r="M154" s="28">
        <v>24000</v>
      </c>
      <c r="N154" s="401" t="s">
        <v>1104</v>
      </c>
      <c r="O154" s="28">
        <v>9</v>
      </c>
      <c r="P154" s="28">
        <v>18000</v>
      </c>
      <c r="Q154" s="401" t="s">
        <v>1104</v>
      </c>
      <c r="R154" s="28">
        <v>12</v>
      </c>
    </row>
    <row r="155" spans="1:18" ht="12.75" x14ac:dyDescent="0.35">
      <c r="A155" s="28" t="s">
        <v>1096</v>
      </c>
      <c r="B155" s="28" t="s">
        <v>1097</v>
      </c>
      <c r="C155" s="28" t="s">
        <v>168</v>
      </c>
      <c r="D155" s="28" t="s">
        <v>1134</v>
      </c>
      <c r="E155" s="168">
        <v>1300</v>
      </c>
      <c r="F155" s="28" t="s">
        <v>1135</v>
      </c>
      <c r="G155" s="28" t="s">
        <v>1136</v>
      </c>
      <c r="H155" s="28"/>
      <c r="I155" s="28" t="s">
        <v>1133</v>
      </c>
      <c r="J155" s="28"/>
      <c r="K155" s="28">
        <v>4</v>
      </c>
      <c r="L155" s="28">
        <v>12</v>
      </c>
      <c r="M155" s="28">
        <v>15600</v>
      </c>
      <c r="N155" s="401" t="s">
        <v>1104</v>
      </c>
      <c r="O155" s="28">
        <v>9</v>
      </c>
      <c r="P155" s="28">
        <v>11700</v>
      </c>
      <c r="Q155" s="401" t="s">
        <v>1104</v>
      </c>
      <c r="R155" s="28">
        <v>12</v>
      </c>
    </row>
    <row r="156" spans="1:18" ht="12.75" x14ac:dyDescent="0.35">
      <c r="A156" s="28" t="s">
        <v>1096</v>
      </c>
      <c r="B156" s="28" t="s">
        <v>1097</v>
      </c>
      <c r="C156" s="28" t="s">
        <v>168</v>
      </c>
      <c r="D156" s="28" t="s">
        <v>1137</v>
      </c>
      <c r="E156" s="168">
        <v>2500</v>
      </c>
      <c r="F156" s="28" t="s">
        <v>1138</v>
      </c>
      <c r="G156" s="28" t="s">
        <v>1139</v>
      </c>
      <c r="H156" s="28" t="s">
        <v>1140</v>
      </c>
      <c r="I156" s="28" t="s">
        <v>1109</v>
      </c>
      <c r="J156" s="28" t="s">
        <v>1141</v>
      </c>
      <c r="K156" s="28">
        <v>4</v>
      </c>
      <c r="L156" s="28">
        <v>12</v>
      </c>
      <c r="M156" s="28">
        <v>30000</v>
      </c>
      <c r="N156" s="401" t="s">
        <v>1104</v>
      </c>
      <c r="O156" s="28">
        <v>9</v>
      </c>
      <c r="P156" s="28">
        <v>22500</v>
      </c>
      <c r="Q156" s="401" t="s">
        <v>1104</v>
      </c>
      <c r="R156" s="28">
        <v>12</v>
      </c>
    </row>
    <row r="157" spans="1:18" ht="12.75" x14ac:dyDescent="0.35">
      <c r="A157" s="28" t="s">
        <v>1096</v>
      </c>
      <c r="B157" s="28" t="s">
        <v>1097</v>
      </c>
      <c r="C157" s="28" t="s">
        <v>168</v>
      </c>
      <c r="D157" s="28" t="s">
        <v>1134</v>
      </c>
      <c r="E157" s="168">
        <v>1300</v>
      </c>
      <c r="F157" s="28" t="s">
        <v>1142</v>
      </c>
      <c r="G157" s="28" t="s">
        <v>1143</v>
      </c>
      <c r="H157" s="28"/>
      <c r="I157" s="28" t="s">
        <v>1133</v>
      </c>
      <c r="J157" s="28"/>
      <c r="K157" s="28">
        <v>4</v>
      </c>
      <c r="L157" s="28">
        <v>12</v>
      </c>
      <c r="M157" s="28">
        <v>15600</v>
      </c>
      <c r="N157" s="401" t="s">
        <v>1104</v>
      </c>
      <c r="O157" s="28">
        <v>9</v>
      </c>
      <c r="P157" s="28">
        <v>11700</v>
      </c>
      <c r="Q157" s="401" t="s">
        <v>1104</v>
      </c>
      <c r="R157" s="28">
        <v>12</v>
      </c>
    </row>
    <row r="158" spans="1:18" ht="12.75" x14ac:dyDescent="0.35">
      <c r="A158" s="28" t="s">
        <v>1096</v>
      </c>
      <c r="B158" s="28" t="s">
        <v>1097</v>
      </c>
      <c r="C158" s="28" t="s">
        <v>168</v>
      </c>
      <c r="D158" s="28" t="s">
        <v>1134</v>
      </c>
      <c r="E158" s="168">
        <v>1300</v>
      </c>
      <c r="F158" s="28" t="s">
        <v>1144</v>
      </c>
      <c r="G158" s="28" t="s">
        <v>1145</v>
      </c>
      <c r="H158" s="28"/>
      <c r="I158" s="28" t="s">
        <v>1133</v>
      </c>
      <c r="J158" s="28"/>
      <c r="K158" s="28">
        <v>4</v>
      </c>
      <c r="L158" s="28">
        <v>12</v>
      </c>
      <c r="M158" s="28">
        <v>15600</v>
      </c>
      <c r="N158" s="401" t="s">
        <v>1104</v>
      </c>
      <c r="O158" s="28">
        <v>9</v>
      </c>
      <c r="P158" s="28">
        <v>11700</v>
      </c>
      <c r="Q158" s="401" t="s">
        <v>1104</v>
      </c>
      <c r="R158" s="28">
        <v>12</v>
      </c>
    </row>
    <row r="159" spans="1:18" ht="12.75" x14ac:dyDescent="0.35">
      <c r="A159" s="28" t="s">
        <v>1096</v>
      </c>
      <c r="B159" s="28" t="s">
        <v>1097</v>
      </c>
      <c r="C159" s="28" t="s">
        <v>168</v>
      </c>
      <c r="D159" s="28" t="s">
        <v>1146</v>
      </c>
      <c r="E159" s="168">
        <v>1200</v>
      </c>
      <c r="F159" s="28" t="s">
        <v>1147</v>
      </c>
      <c r="G159" s="28" t="s">
        <v>1148</v>
      </c>
      <c r="H159" s="28"/>
      <c r="I159" s="28" t="s">
        <v>1133</v>
      </c>
      <c r="J159" s="28"/>
      <c r="K159" s="28">
        <v>4</v>
      </c>
      <c r="L159" s="28">
        <v>12</v>
      </c>
      <c r="M159" s="28">
        <v>14400</v>
      </c>
      <c r="N159" s="401" t="s">
        <v>1104</v>
      </c>
      <c r="O159" s="28">
        <v>9</v>
      </c>
      <c r="P159" s="28">
        <v>10800</v>
      </c>
      <c r="Q159" s="401" t="s">
        <v>1104</v>
      </c>
      <c r="R159" s="28">
        <v>12</v>
      </c>
    </row>
    <row r="160" spans="1:18" ht="12.75" x14ac:dyDescent="0.35">
      <c r="A160" s="28" t="s">
        <v>1096</v>
      </c>
      <c r="B160" s="28" t="s">
        <v>1097</v>
      </c>
      <c r="C160" s="28" t="s">
        <v>168</v>
      </c>
      <c r="D160" s="28" t="s">
        <v>1149</v>
      </c>
      <c r="E160" s="168">
        <v>2500</v>
      </c>
      <c r="F160" s="28" t="s">
        <v>1150</v>
      </c>
      <c r="G160" s="28" t="s">
        <v>1151</v>
      </c>
      <c r="H160" s="28" t="s">
        <v>1152</v>
      </c>
      <c r="I160" s="28" t="s">
        <v>1109</v>
      </c>
      <c r="J160" s="28" t="s">
        <v>1153</v>
      </c>
      <c r="K160" s="28">
        <v>1</v>
      </c>
      <c r="L160" s="28">
        <v>8</v>
      </c>
      <c r="M160" s="28">
        <v>18750</v>
      </c>
      <c r="N160" s="28">
        <v>1</v>
      </c>
      <c r="O160" s="28">
        <v>8</v>
      </c>
      <c r="P160" s="28">
        <v>20000</v>
      </c>
      <c r="Q160" s="401"/>
      <c r="R160" s="401"/>
    </row>
    <row r="161" spans="1:18" ht="12.75" x14ac:dyDescent="0.35">
      <c r="A161" s="28" t="s">
        <v>1096</v>
      </c>
      <c r="B161" s="28" t="s">
        <v>1097</v>
      </c>
      <c r="C161" s="28" t="s">
        <v>168</v>
      </c>
      <c r="D161" s="28" t="s">
        <v>1154</v>
      </c>
      <c r="E161" s="168">
        <v>1400</v>
      </c>
      <c r="F161" s="28" t="s">
        <v>1155</v>
      </c>
      <c r="G161" s="28" t="s">
        <v>1156</v>
      </c>
      <c r="H161" s="28" t="s">
        <v>1157</v>
      </c>
      <c r="I161" s="28" t="s">
        <v>1102</v>
      </c>
      <c r="J161" s="28" t="s">
        <v>1157</v>
      </c>
      <c r="K161" s="28">
        <v>1</v>
      </c>
      <c r="L161" s="28">
        <v>8</v>
      </c>
      <c r="M161" s="28">
        <v>10500</v>
      </c>
      <c r="N161" s="28">
        <v>1</v>
      </c>
      <c r="O161" s="28">
        <v>5</v>
      </c>
      <c r="P161" s="28">
        <v>7000</v>
      </c>
      <c r="Q161" s="401"/>
      <c r="R161" s="401"/>
    </row>
    <row r="162" spans="1:18" ht="12.75" x14ac:dyDescent="0.35">
      <c r="A162" s="28" t="s">
        <v>1096</v>
      </c>
      <c r="B162" s="28" t="s">
        <v>1097</v>
      </c>
      <c r="C162" s="28" t="s">
        <v>168</v>
      </c>
      <c r="D162" s="28" t="s">
        <v>1158</v>
      </c>
      <c r="E162" s="168">
        <v>2500</v>
      </c>
      <c r="F162" s="28" t="s">
        <v>1159</v>
      </c>
      <c r="G162" s="28" t="s">
        <v>1160</v>
      </c>
      <c r="H162" s="28" t="s">
        <v>1161</v>
      </c>
      <c r="I162" s="28" t="s">
        <v>1109</v>
      </c>
      <c r="J162" s="28" t="s">
        <v>1161</v>
      </c>
      <c r="K162" s="28">
        <v>1</v>
      </c>
      <c r="L162" s="28">
        <v>8</v>
      </c>
      <c r="M162" s="28">
        <v>18750</v>
      </c>
      <c r="N162" s="28">
        <v>1</v>
      </c>
      <c r="O162" s="28">
        <v>5</v>
      </c>
      <c r="P162" s="28">
        <v>12500</v>
      </c>
      <c r="Q162" s="401"/>
      <c r="R162" s="401"/>
    </row>
    <row r="163" spans="1:18" ht="12.75" x14ac:dyDescent="0.35">
      <c r="A163" s="28" t="s">
        <v>1096</v>
      </c>
      <c r="B163" s="28" t="s">
        <v>1097</v>
      </c>
      <c r="C163" s="28" t="s">
        <v>168</v>
      </c>
      <c r="D163" s="28" t="s">
        <v>1162</v>
      </c>
      <c r="E163" s="168">
        <v>3000</v>
      </c>
      <c r="F163" s="28" t="s">
        <v>1163</v>
      </c>
      <c r="G163" s="28" t="s">
        <v>1164</v>
      </c>
      <c r="H163" s="28" t="s">
        <v>1108</v>
      </c>
      <c r="I163" s="28" t="s">
        <v>1109</v>
      </c>
      <c r="J163" s="28" t="s">
        <v>1108</v>
      </c>
      <c r="K163" s="28">
        <v>1</v>
      </c>
      <c r="L163" s="28">
        <v>12</v>
      </c>
      <c r="M163" s="28">
        <v>36000</v>
      </c>
      <c r="N163" s="28">
        <v>1</v>
      </c>
      <c r="O163" s="28">
        <v>9</v>
      </c>
      <c r="P163" s="28">
        <v>27000</v>
      </c>
      <c r="Q163" s="28">
        <v>1</v>
      </c>
      <c r="R163" s="28">
        <v>12</v>
      </c>
    </row>
    <row r="164" spans="1:18" ht="12.75" x14ac:dyDescent="0.35">
      <c r="A164" s="28" t="s">
        <v>1096</v>
      </c>
      <c r="B164" s="28" t="s">
        <v>1097</v>
      </c>
      <c r="C164" s="28" t="s">
        <v>168</v>
      </c>
      <c r="D164" s="28" t="s">
        <v>1165</v>
      </c>
      <c r="E164" s="168">
        <v>3000</v>
      </c>
      <c r="F164" s="28" t="s">
        <v>1166</v>
      </c>
      <c r="G164" s="28" t="s">
        <v>1167</v>
      </c>
      <c r="H164" s="28" t="s">
        <v>1168</v>
      </c>
      <c r="I164" s="28" t="s">
        <v>1109</v>
      </c>
      <c r="J164" s="28" t="s">
        <v>1169</v>
      </c>
      <c r="K164" s="28">
        <v>1</v>
      </c>
      <c r="L164" s="28">
        <v>8</v>
      </c>
      <c r="M164" s="28">
        <v>24000</v>
      </c>
      <c r="N164" s="28">
        <v>1</v>
      </c>
      <c r="O164" s="28">
        <v>9</v>
      </c>
      <c r="P164" s="28">
        <v>26000</v>
      </c>
      <c r="Q164" s="28">
        <v>1</v>
      </c>
      <c r="R164" s="28">
        <v>12</v>
      </c>
    </row>
    <row r="165" spans="1:18" ht="12.75" x14ac:dyDescent="0.35">
      <c r="A165" s="28" t="s">
        <v>1096</v>
      </c>
      <c r="B165" s="28" t="s">
        <v>1097</v>
      </c>
      <c r="C165" s="28" t="s">
        <v>168</v>
      </c>
      <c r="D165" s="28" t="s">
        <v>1170</v>
      </c>
      <c r="E165" s="168">
        <v>2000</v>
      </c>
      <c r="F165" s="405">
        <v>71202119</v>
      </c>
      <c r="G165" s="28" t="s">
        <v>1171</v>
      </c>
      <c r="H165" s="28" t="s">
        <v>1157</v>
      </c>
      <c r="I165" s="28" t="s">
        <v>1102</v>
      </c>
      <c r="J165" s="28" t="s">
        <v>1157</v>
      </c>
      <c r="K165" s="28">
        <v>2</v>
      </c>
      <c r="L165" s="28">
        <v>2</v>
      </c>
      <c r="M165" s="28">
        <v>4000</v>
      </c>
      <c r="N165" s="401"/>
      <c r="O165" s="28"/>
      <c r="P165" s="401"/>
      <c r="Q165" s="401"/>
      <c r="R165" s="401"/>
    </row>
    <row r="166" spans="1:18" ht="12.75" x14ac:dyDescent="0.35">
      <c r="A166" s="28" t="s">
        <v>1096</v>
      </c>
      <c r="B166" s="28" t="s">
        <v>1097</v>
      </c>
      <c r="C166" s="28" t="s">
        <v>168</v>
      </c>
      <c r="D166" s="28" t="s">
        <v>1165</v>
      </c>
      <c r="E166" s="168">
        <v>3000</v>
      </c>
      <c r="F166" s="405">
        <v>71075263</v>
      </c>
      <c r="G166" s="28" t="s">
        <v>1172</v>
      </c>
      <c r="H166" s="28" t="s">
        <v>1168</v>
      </c>
      <c r="I166" s="28" t="s">
        <v>1109</v>
      </c>
      <c r="J166" s="28" t="s">
        <v>1169</v>
      </c>
      <c r="K166" s="28">
        <v>1</v>
      </c>
      <c r="L166" s="28">
        <v>2</v>
      </c>
      <c r="M166" s="28">
        <v>6000</v>
      </c>
      <c r="N166" s="401"/>
      <c r="O166" s="28"/>
      <c r="P166" s="401"/>
      <c r="Q166" s="401"/>
      <c r="R166" s="401"/>
    </row>
    <row r="167" spans="1:18" ht="12.75" x14ac:dyDescent="0.35">
      <c r="A167" s="28" t="s">
        <v>1096</v>
      </c>
      <c r="B167" s="28" t="s">
        <v>1097</v>
      </c>
      <c r="C167" s="28" t="s">
        <v>168</v>
      </c>
      <c r="D167" s="28" t="s">
        <v>1173</v>
      </c>
      <c r="E167" s="168">
        <v>2500</v>
      </c>
      <c r="F167" s="405">
        <v>46654734</v>
      </c>
      <c r="G167" s="28" t="s">
        <v>1174</v>
      </c>
      <c r="H167" s="28" t="s">
        <v>1175</v>
      </c>
      <c r="I167" s="28" t="s">
        <v>1102</v>
      </c>
      <c r="J167" s="28" t="s">
        <v>1175</v>
      </c>
      <c r="K167" s="28">
        <v>1</v>
      </c>
      <c r="L167" s="28">
        <v>8</v>
      </c>
      <c r="M167" s="28">
        <v>18750</v>
      </c>
      <c r="N167" s="401"/>
      <c r="O167" s="28"/>
      <c r="P167" s="401"/>
      <c r="Q167" s="401"/>
      <c r="R167" s="401"/>
    </row>
    <row r="168" spans="1:18" ht="12.75" x14ac:dyDescent="0.35">
      <c r="A168" s="28" t="s">
        <v>1096</v>
      </c>
      <c r="B168" s="28" t="s">
        <v>1097</v>
      </c>
      <c r="C168" s="28" t="s">
        <v>168</v>
      </c>
      <c r="D168" s="28" t="s">
        <v>1165</v>
      </c>
      <c r="E168" s="168">
        <v>3000</v>
      </c>
      <c r="F168" s="405">
        <v>72423605</v>
      </c>
      <c r="G168" s="28" t="s">
        <v>1176</v>
      </c>
      <c r="H168" s="28" t="s">
        <v>1168</v>
      </c>
      <c r="I168" s="28" t="s">
        <v>1109</v>
      </c>
      <c r="J168" s="28" t="s">
        <v>1169</v>
      </c>
      <c r="K168" s="28">
        <v>1</v>
      </c>
      <c r="L168" s="28">
        <v>4</v>
      </c>
      <c r="M168" s="28">
        <v>12000</v>
      </c>
      <c r="N168" s="401"/>
      <c r="O168" s="28"/>
      <c r="P168" s="401"/>
      <c r="Q168" s="401"/>
      <c r="R168" s="401"/>
    </row>
    <row r="169" spans="1:18" ht="12.75" x14ac:dyDescent="0.35">
      <c r="A169" s="28" t="s">
        <v>1096</v>
      </c>
      <c r="B169" s="28" t="s">
        <v>1097</v>
      </c>
      <c r="C169" s="28" t="s">
        <v>168</v>
      </c>
      <c r="D169" s="28" t="s">
        <v>1165</v>
      </c>
      <c r="E169" s="168">
        <v>3000</v>
      </c>
      <c r="F169" s="405">
        <v>47496457</v>
      </c>
      <c r="G169" s="28" t="s">
        <v>1177</v>
      </c>
      <c r="H169" s="28" t="s">
        <v>1168</v>
      </c>
      <c r="I169" s="28" t="s">
        <v>1109</v>
      </c>
      <c r="J169" s="28" t="s">
        <v>1169</v>
      </c>
      <c r="K169" s="28">
        <v>1</v>
      </c>
      <c r="L169" s="28">
        <v>1</v>
      </c>
      <c r="M169" s="28">
        <v>3000</v>
      </c>
      <c r="N169" s="401"/>
      <c r="O169" s="28"/>
      <c r="P169" s="401"/>
      <c r="Q169" s="401"/>
      <c r="R169" s="401"/>
    </row>
    <row r="170" spans="1:18" ht="12.75" x14ac:dyDescent="0.35">
      <c r="A170" s="28"/>
      <c r="B170" s="28"/>
      <c r="C170" s="28"/>
      <c r="D170" s="28"/>
      <c r="E170" s="28"/>
      <c r="F170" s="28"/>
      <c r="G170" s="28"/>
      <c r="H170" s="28"/>
      <c r="I170" s="28"/>
      <c r="J170" s="28"/>
      <c r="K170" s="28"/>
      <c r="L170" s="401"/>
      <c r="M170" s="28"/>
      <c r="N170" s="401"/>
      <c r="O170" s="401"/>
      <c r="P170" s="401"/>
      <c r="Q170" s="401"/>
      <c r="R170" s="401"/>
    </row>
    <row r="171" spans="1:18" ht="12.75" x14ac:dyDescent="0.35">
      <c r="A171" s="28"/>
      <c r="B171" s="28"/>
      <c r="C171" s="28" t="s">
        <v>136</v>
      </c>
      <c r="D171" s="28"/>
      <c r="E171" s="28"/>
      <c r="F171" s="28"/>
      <c r="G171" s="28"/>
      <c r="H171" s="28"/>
      <c r="I171" s="28"/>
      <c r="J171" s="28"/>
      <c r="K171" s="401"/>
      <c r="L171" s="401"/>
      <c r="M171" s="28"/>
      <c r="N171" s="401"/>
      <c r="O171" s="401"/>
      <c r="P171" s="401"/>
      <c r="Q171" s="401"/>
      <c r="R171" s="401"/>
    </row>
    <row r="172" spans="1:18" ht="12.75" x14ac:dyDescent="0.35">
      <c r="A172" s="28"/>
      <c r="B172" s="28"/>
      <c r="C172" s="28" t="s">
        <v>169</v>
      </c>
      <c r="D172" s="28"/>
      <c r="E172" s="28"/>
      <c r="F172" s="28"/>
      <c r="G172" s="28"/>
      <c r="H172" s="28"/>
      <c r="I172" s="28"/>
      <c r="J172" s="28"/>
      <c r="K172" s="401"/>
      <c r="L172" s="401"/>
      <c r="M172" s="28"/>
      <c r="N172" s="401"/>
      <c r="O172" s="401"/>
      <c r="P172" s="401"/>
      <c r="Q172" s="401"/>
      <c r="R172" s="401"/>
    </row>
    <row r="173" spans="1:18" ht="12.75" x14ac:dyDescent="0.35">
      <c r="A173" s="28"/>
      <c r="B173" s="28"/>
      <c r="C173" s="28" t="s">
        <v>136</v>
      </c>
      <c r="D173" s="28"/>
      <c r="E173" s="28"/>
      <c r="F173" s="28"/>
      <c r="G173" s="28"/>
      <c r="H173" s="28"/>
      <c r="I173" s="28"/>
      <c r="J173" s="28"/>
      <c r="K173" s="401"/>
      <c r="L173" s="401"/>
      <c r="M173" s="28"/>
      <c r="N173" s="401"/>
      <c r="O173" s="401"/>
      <c r="P173" s="401"/>
      <c r="Q173" s="401"/>
      <c r="R173" s="401"/>
    </row>
    <row r="174" spans="1:18" ht="12.75" x14ac:dyDescent="0.35">
      <c r="A174" s="28"/>
      <c r="B174" s="28"/>
      <c r="C174" s="28" t="s">
        <v>170</v>
      </c>
      <c r="D174" s="28"/>
      <c r="E174" s="28"/>
      <c r="F174" s="28"/>
      <c r="G174" s="28"/>
      <c r="H174" s="28"/>
      <c r="I174" s="28"/>
      <c r="J174" s="28"/>
      <c r="K174" s="401"/>
      <c r="L174" s="401"/>
      <c r="M174" s="28"/>
      <c r="N174" s="401"/>
      <c r="O174" s="401"/>
      <c r="P174" s="401"/>
      <c r="Q174" s="401"/>
      <c r="R174" s="401"/>
    </row>
    <row r="175" spans="1:18" ht="12.75" x14ac:dyDescent="0.35">
      <c r="A175" s="28"/>
      <c r="B175" s="28"/>
      <c r="C175" s="28" t="s">
        <v>136</v>
      </c>
      <c r="D175" s="28"/>
      <c r="E175" s="28"/>
      <c r="F175" s="28"/>
      <c r="G175" s="28"/>
      <c r="H175" s="28"/>
      <c r="I175" s="28"/>
      <c r="J175" s="28"/>
      <c r="K175" s="401"/>
      <c r="L175" s="401"/>
      <c r="M175" s="28"/>
      <c r="N175" s="401"/>
      <c r="O175" s="401"/>
      <c r="P175" s="401"/>
      <c r="Q175" s="401"/>
      <c r="R175" s="401"/>
    </row>
    <row r="176" spans="1:18" ht="12.75" x14ac:dyDescent="0.35">
      <c r="A176" s="28"/>
      <c r="B176" s="28"/>
      <c r="C176" s="28"/>
      <c r="D176" s="28"/>
      <c r="E176" s="28"/>
      <c r="F176" s="28"/>
      <c r="G176" s="28"/>
      <c r="H176" s="28"/>
      <c r="I176" s="28"/>
      <c r="J176" s="28"/>
      <c r="K176" s="401"/>
      <c r="L176" s="401"/>
      <c r="M176" s="28"/>
      <c r="N176" s="401"/>
      <c r="O176" s="401"/>
      <c r="P176" s="401"/>
      <c r="Q176" s="401"/>
      <c r="R176" s="401"/>
    </row>
    <row r="177" spans="1:18" ht="12.75" x14ac:dyDescent="0.35">
      <c r="A177" s="402"/>
      <c r="B177" s="402"/>
      <c r="C177" s="402"/>
      <c r="D177" s="403"/>
      <c r="E177" s="403"/>
      <c r="F177" s="402"/>
      <c r="G177" s="403"/>
      <c r="H177" s="403"/>
      <c r="I177" s="403"/>
      <c r="J177" s="403"/>
      <c r="K177" s="404"/>
      <c r="L177" s="404"/>
      <c r="M177" s="403"/>
      <c r="N177" s="404"/>
      <c r="O177" s="404"/>
      <c r="P177" s="404"/>
      <c r="Q177" s="404"/>
      <c r="R177" s="404"/>
    </row>
    <row r="178" spans="1:18" ht="12.75" x14ac:dyDescent="0.35">
      <c r="A178" s="72"/>
      <c r="B178" s="72"/>
      <c r="C178" s="72"/>
      <c r="D178" s="72"/>
      <c r="E178" s="72"/>
      <c r="F178" s="72"/>
      <c r="G178" s="72"/>
      <c r="H178" s="72"/>
      <c r="I178" s="72"/>
      <c r="J178" s="72"/>
      <c r="K178" s="378"/>
      <c r="L178" s="378"/>
      <c r="M178" s="72"/>
      <c r="N178" s="72"/>
      <c r="O178" s="72"/>
      <c r="P178" s="72"/>
      <c r="Q178" s="72"/>
      <c r="R178" s="72"/>
    </row>
    <row r="179" spans="1:18" ht="12.75" x14ac:dyDescent="0.35">
      <c r="A179" s="1052" t="s">
        <v>263</v>
      </c>
      <c r="B179" s="1053"/>
      <c r="C179" s="1053"/>
      <c r="D179" s="1053"/>
      <c r="E179" s="1053"/>
      <c r="F179" s="1053"/>
      <c r="G179" s="1053"/>
      <c r="H179" s="1053"/>
      <c r="I179" s="1053"/>
      <c r="J179" s="1053"/>
      <c r="K179" s="1053"/>
      <c r="L179" s="1053"/>
      <c r="M179" s="1053"/>
      <c r="N179" s="1053"/>
      <c r="O179" s="1053"/>
      <c r="P179" s="1053"/>
      <c r="Q179" s="1053"/>
      <c r="R179" s="1053"/>
    </row>
    <row r="180" spans="1:18" ht="12.75" x14ac:dyDescent="0.35">
      <c r="A180" s="989" t="s">
        <v>234</v>
      </c>
      <c r="B180" s="989"/>
      <c r="C180" s="1050" t="s">
        <v>1178</v>
      </c>
      <c r="D180" s="1051"/>
      <c r="E180" s="1051"/>
      <c r="F180" s="1051"/>
      <c r="G180" s="1051"/>
      <c r="H180" s="1051"/>
      <c r="I180" s="1051"/>
      <c r="J180" s="1051"/>
      <c r="K180" s="1051"/>
      <c r="L180" s="1051"/>
      <c r="M180" s="1051"/>
      <c r="N180" s="1051"/>
      <c r="O180" s="1051"/>
      <c r="P180" s="1051"/>
      <c r="Q180" s="1051"/>
      <c r="R180" s="1051"/>
    </row>
    <row r="181" spans="1:18" ht="12.75" x14ac:dyDescent="0.35">
      <c r="A181" s="994" t="s">
        <v>152</v>
      </c>
      <c r="B181" s="994"/>
      <c r="C181" s="994"/>
      <c r="D181" s="994"/>
      <c r="E181" s="994"/>
      <c r="F181" s="994" t="s">
        <v>153</v>
      </c>
      <c r="G181" s="994"/>
      <c r="H181" s="994"/>
      <c r="I181" s="994"/>
      <c r="J181" s="994"/>
      <c r="K181" s="1049" t="s">
        <v>247</v>
      </c>
      <c r="L181" s="1049"/>
      <c r="M181" s="1049"/>
      <c r="N181" s="1049" t="s">
        <v>248</v>
      </c>
      <c r="O181" s="1049"/>
      <c r="P181" s="1049"/>
      <c r="Q181" s="994" t="s">
        <v>276</v>
      </c>
      <c r="R181" s="994"/>
    </row>
    <row r="182" spans="1:18" ht="72.75" customHeight="1" x14ac:dyDescent="0.35">
      <c r="A182" s="195" t="s">
        <v>145</v>
      </c>
      <c r="B182" s="195" t="s">
        <v>154</v>
      </c>
      <c r="C182" s="195" t="s">
        <v>155</v>
      </c>
      <c r="D182" s="195" t="s">
        <v>156</v>
      </c>
      <c r="E182" s="195" t="s">
        <v>157</v>
      </c>
      <c r="F182" s="195" t="s">
        <v>158</v>
      </c>
      <c r="G182" s="195" t="s">
        <v>159</v>
      </c>
      <c r="H182" s="195" t="s">
        <v>160</v>
      </c>
      <c r="I182" s="195" t="s">
        <v>161</v>
      </c>
      <c r="J182" s="195" t="s">
        <v>162</v>
      </c>
      <c r="K182" s="400" t="s">
        <v>163</v>
      </c>
      <c r="L182" s="400" t="s">
        <v>164</v>
      </c>
      <c r="M182" s="400" t="s">
        <v>165</v>
      </c>
      <c r="N182" s="400" t="s">
        <v>163</v>
      </c>
      <c r="O182" s="400" t="s">
        <v>164</v>
      </c>
      <c r="P182" s="400" t="s">
        <v>165</v>
      </c>
      <c r="Q182" s="400" t="s">
        <v>163</v>
      </c>
      <c r="R182" s="400" t="s">
        <v>277</v>
      </c>
    </row>
    <row r="183" spans="1:18" ht="12.75" x14ac:dyDescent="0.35">
      <c r="A183" s="28"/>
      <c r="B183" s="28"/>
      <c r="C183" s="28"/>
      <c r="D183" s="28"/>
      <c r="E183" s="28"/>
      <c r="F183" s="28"/>
      <c r="G183" s="234"/>
      <c r="H183" s="234"/>
      <c r="I183" s="234"/>
      <c r="J183" s="28"/>
      <c r="K183" s="401"/>
      <c r="L183" s="401"/>
      <c r="M183" s="28"/>
      <c r="N183" s="401"/>
      <c r="O183" s="401"/>
      <c r="P183" s="401"/>
      <c r="Q183" s="401"/>
      <c r="R183" s="401"/>
    </row>
    <row r="184" spans="1:18" ht="12.75" x14ac:dyDescent="0.35">
      <c r="A184" s="28"/>
      <c r="B184" s="28"/>
      <c r="C184" s="28" t="s">
        <v>166</v>
      </c>
      <c r="D184" s="28"/>
      <c r="E184" s="28"/>
      <c r="F184" s="28"/>
      <c r="G184" s="28"/>
      <c r="H184" s="28"/>
      <c r="I184" s="28"/>
      <c r="J184" s="28"/>
      <c r="K184" s="401"/>
      <c r="L184" s="401"/>
      <c r="M184" s="28"/>
      <c r="N184" s="401"/>
      <c r="O184" s="401"/>
      <c r="P184" s="401"/>
      <c r="Q184" s="401"/>
      <c r="R184" s="401"/>
    </row>
    <row r="185" spans="1:18" ht="12.75" x14ac:dyDescent="0.35">
      <c r="A185" s="28"/>
      <c r="B185" s="28"/>
      <c r="C185" s="28" t="s">
        <v>136</v>
      </c>
      <c r="D185" s="28"/>
      <c r="E185" s="28"/>
      <c r="F185" s="28"/>
      <c r="G185" s="28"/>
      <c r="H185" s="28"/>
      <c r="I185" s="28"/>
      <c r="J185" s="28"/>
      <c r="K185" s="401"/>
      <c r="L185" s="401"/>
      <c r="M185" s="28"/>
      <c r="N185" s="401"/>
      <c r="O185" s="401"/>
      <c r="P185" s="401"/>
      <c r="Q185" s="401"/>
      <c r="R185" s="401"/>
    </row>
    <row r="186" spans="1:18" ht="12.75" x14ac:dyDescent="0.35">
      <c r="A186" s="28"/>
      <c r="B186" s="28"/>
      <c r="C186" s="28" t="s">
        <v>167</v>
      </c>
      <c r="D186" s="28"/>
      <c r="E186" s="28"/>
      <c r="F186" s="28"/>
      <c r="G186" s="28"/>
      <c r="H186" s="28"/>
      <c r="I186" s="28"/>
      <c r="J186" s="28"/>
      <c r="K186" s="401"/>
      <c r="L186" s="401"/>
      <c r="M186" s="28"/>
      <c r="N186" s="401"/>
      <c r="O186" s="401"/>
      <c r="P186" s="401"/>
      <c r="Q186" s="401"/>
      <c r="R186" s="401"/>
    </row>
    <row r="187" spans="1:18" ht="12.75" x14ac:dyDescent="0.35">
      <c r="A187" s="28"/>
      <c r="B187" s="28"/>
      <c r="C187" s="28" t="s">
        <v>136</v>
      </c>
      <c r="D187" s="28"/>
      <c r="E187" s="28"/>
      <c r="F187" s="28"/>
      <c r="G187" s="28"/>
      <c r="H187" s="28"/>
      <c r="I187" s="28"/>
      <c r="J187" s="28"/>
      <c r="K187" s="401"/>
      <c r="L187" s="401"/>
      <c r="M187" s="28"/>
      <c r="N187" s="401"/>
      <c r="O187" s="401"/>
      <c r="P187" s="401"/>
      <c r="Q187" s="401"/>
      <c r="R187" s="401"/>
    </row>
    <row r="188" spans="1:18" ht="12.75" x14ac:dyDescent="0.35">
      <c r="A188" s="28"/>
      <c r="B188" s="28"/>
      <c r="C188" s="488" t="s">
        <v>168</v>
      </c>
      <c r="D188" s="28"/>
      <c r="E188" s="28"/>
      <c r="F188" s="28"/>
      <c r="G188" s="28"/>
      <c r="H188" s="28"/>
      <c r="I188" s="28"/>
      <c r="J188" s="28"/>
      <c r="K188" s="401"/>
      <c r="L188" s="401"/>
      <c r="M188" s="28"/>
      <c r="N188" s="401"/>
      <c r="O188" s="401"/>
      <c r="P188" s="401"/>
      <c r="Q188" s="401"/>
      <c r="R188" s="401"/>
    </row>
    <row r="189" spans="1:18" ht="12.75" x14ac:dyDescent="0.35">
      <c r="A189" s="489" t="s">
        <v>3720</v>
      </c>
      <c r="B189" s="490" t="s">
        <v>1297</v>
      </c>
      <c r="C189" s="85" t="s">
        <v>168</v>
      </c>
      <c r="D189" s="28" t="s">
        <v>3721</v>
      </c>
      <c r="E189" s="28">
        <v>2200</v>
      </c>
      <c r="F189" s="28">
        <v>43541631</v>
      </c>
      <c r="G189" s="234" t="s">
        <v>3722</v>
      </c>
      <c r="H189" s="234" t="s">
        <v>1305</v>
      </c>
      <c r="I189" s="234" t="s">
        <v>3723</v>
      </c>
      <c r="J189" s="28" t="s">
        <v>3724</v>
      </c>
      <c r="K189" s="491" t="s">
        <v>29</v>
      </c>
      <c r="L189" s="491" t="s">
        <v>3725</v>
      </c>
      <c r="M189" s="491" t="s">
        <v>3726</v>
      </c>
      <c r="N189" s="491" t="s">
        <v>28</v>
      </c>
      <c r="O189" s="491" t="s">
        <v>31</v>
      </c>
      <c r="P189" s="491">
        <v>13200</v>
      </c>
      <c r="Q189" s="491" t="s">
        <v>3727</v>
      </c>
      <c r="R189" s="491" t="s">
        <v>3728</v>
      </c>
    </row>
    <row r="190" spans="1:18" ht="12.75" x14ac:dyDescent="0.35">
      <c r="A190" s="489" t="s">
        <v>3720</v>
      </c>
      <c r="B190" s="490" t="s">
        <v>1297</v>
      </c>
      <c r="C190" s="85" t="s">
        <v>168</v>
      </c>
      <c r="D190" s="28" t="s">
        <v>3729</v>
      </c>
      <c r="E190" s="28">
        <v>3000</v>
      </c>
      <c r="F190" s="491" t="s">
        <v>3730</v>
      </c>
      <c r="G190" s="28" t="s">
        <v>3731</v>
      </c>
      <c r="H190" s="28" t="s">
        <v>1341</v>
      </c>
      <c r="I190" s="28" t="s">
        <v>3732</v>
      </c>
      <c r="J190" s="28"/>
      <c r="K190" s="491" t="s">
        <v>29</v>
      </c>
      <c r="L190" s="491" t="s">
        <v>3725</v>
      </c>
      <c r="M190" s="491" t="s">
        <v>3733</v>
      </c>
      <c r="N190" s="491" t="s">
        <v>28</v>
      </c>
      <c r="O190" s="491" t="s">
        <v>31</v>
      </c>
      <c r="P190" s="491" t="s">
        <v>3734</v>
      </c>
      <c r="Q190" s="491" t="s">
        <v>3727</v>
      </c>
      <c r="R190" s="491" t="s">
        <v>3735</v>
      </c>
    </row>
    <row r="191" spans="1:18" ht="12.75" x14ac:dyDescent="0.35">
      <c r="A191" s="489" t="s">
        <v>3720</v>
      </c>
      <c r="B191" s="490" t="s">
        <v>1297</v>
      </c>
      <c r="C191" s="85" t="s">
        <v>168</v>
      </c>
      <c r="D191" s="28" t="s">
        <v>1305</v>
      </c>
      <c r="E191" s="28">
        <v>2000</v>
      </c>
      <c r="F191" s="491" t="s">
        <v>3736</v>
      </c>
      <c r="G191" s="28" t="s">
        <v>3737</v>
      </c>
      <c r="H191" s="28" t="s">
        <v>1305</v>
      </c>
      <c r="I191" s="28" t="s">
        <v>3723</v>
      </c>
      <c r="J191" s="28" t="s">
        <v>3724</v>
      </c>
      <c r="K191" s="491" t="s">
        <v>29</v>
      </c>
      <c r="L191" s="491" t="s">
        <v>3725</v>
      </c>
      <c r="M191" s="491" t="s">
        <v>3738</v>
      </c>
      <c r="N191" s="491" t="s">
        <v>28</v>
      </c>
      <c r="O191" s="491" t="s">
        <v>31</v>
      </c>
      <c r="P191" s="491" t="s">
        <v>3739</v>
      </c>
      <c r="Q191" s="491" t="s">
        <v>3727</v>
      </c>
      <c r="R191" s="491" t="s">
        <v>3740</v>
      </c>
    </row>
    <row r="192" spans="1:18" ht="12.75" x14ac:dyDescent="0.35">
      <c r="A192" s="489" t="s">
        <v>3720</v>
      </c>
      <c r="B192" s="490" t="s">
        <v>1297</v>
      </c>
      <c r="C192" s="85" t="s">
        <v>168</v>
      </c>
      <c r="D192" s="28" t="s">
        <v>3741</v>
      </c>
      <c r="E192" s="28">
        <v>1800</v>
      </c>
      <c r="F192" s="491" t="s">
        <v>3742</v>
      </c>
      <c r="G192" s="28" t="s">
        <v>3743</v>
      </c>
      <c r="H192" s="28" t="s">
        <v>1305</v>
      </c>
      <c r="I192" s="28" t="s">
        <v>3723</v>
      </c>
      <c r="J192" s="28" t="s">
        <v>3744</v>
      </c>
      <c r="K192" s="491" t="s">
        <v>28</v>
      </c>
      <c r="L192" s="491" t="s">
        <v>30</v>
      </c>
      <c r="M192" s="491" t="s">
        <v>3745</v>
      </c>
      <c r="N192" s="491" t="s">
        <v>3746</v>
      </c>
      <c r="O192" s="491" t="s">
        <v>3746</v>
      </c>
      <c r="P192" s="491" t="s">
        <v>3746</v>
      </c>
      <c r="Q192" s="491" t="s">
        <v>3727</v>
      </c>
      <c r="R192" s="491" t="s">
        <v>3747</v>
      </c>
    </row>
    <row r="193" spans="1:18" ht="12.75" x14ac:dyDescent="0.35">
      <c r="A193" s="489" t="s">
        <v>3720</v>
      </c>
      <c r="B193" s="490" t="s">
        <v>1297</v>
      </c>
      <c r="C193" s="85" t="s">
        <v>168</v>
      </c>
      <c r="D193" s="28" t="s">
        <v>3748</v>
      </c>
      <c r="E193" s="28">
        <v>1300</v>
      </c>
      <c r="F193" s="491" t="s">
        <v>3749</v>
      </c>
      <c r="G193" s="28" t="s">
        <v>3750</v>
      </c>
      <c r="H193" s="28" t="s">
        <v>3751</v>
      </c>
      <c r="I193" s="28" t="s">
        <v>3752</v>
      </c>
      <c r="J193" s="28" t="s">
        <v>3753</v>
      </c>
      <c r="K193" s="491" t="s">
        <v>29</v>
      </c>
      <c r="L193" s="491" t="s">
        <v>3725</v>
      </c>
      <c r="M193" s="491" t="s">
        <v>3754</v>
      </c>
      <c r="N193" s="491" t="s">
        <v>28</v>
      </c>
      <c r="O193" s="491" t="s">
        <v>29</v>
      </c>
      <c r="P193" s="491" t="s">
        <v>3755</v>
      </c>
      <c r="Q193" s="491" t="s">
        <v>3727</v>
      </c>
      <c r="R193" s="491" t="s">
        <v>3756</v>
      </c>
    </row>
    <row r="194" spans="1:18" ht="12.75" x14ac:dyDescent="0.35">
      <c r="A194" s="489" t="s">
        <v>3720</v>
      </c>
      <c r="B194" s="490" t="s">
        <v>1297</v>
      </c>
      <c r="C194" s="85" t="s">
        <v>168</v>
      </c>
      <c r="D194" s="28" t="s">
        <v>3757</v>
      </c>
      <c r="E194" s="28">
        <v>1200</v>
      </c>
      <c r="F194" s="491" t="s">
        <v>3758</v>
      </c>
      <c r="G194" s="28" t="s">
        <v>3759</v>
      </c>
      <c r="H194" s="28" t="s">
        <v>3760</v>
      </c>
      <c r="I194" s="28" t="s">
        <v>1327</v>
      </c>
      <c r="J194" s="28" t="s">
        <v>3761</v>
      </c>
      <c r="K194" s="491" t="s">
        <v>29</v>
      </c>
      <c r="L194" s="491" t="s">
        <v>3725</v>
      </c>
      <c r="M194" s="491" t="s">
        <v>3739</v>
      </c>
      <c r="N194" s="491" t="s">
        <v>28</v>
      </c>
      <c r="O194" s="491" t="s">
        <v>31</v>
      </c>
      <c r="P194" s="491" t="s">
        <v>3745</v>
      </c>
      <c r="Q194" s="491" t="s">
        <v>3727</v>
      </c>
      <c r="R194" s="491" t="s">
        <v>3762</v>
      </c>
    </row>
    <row r="195" spans="1:18" ht="12.75" x14ac:dyDescent="0.35">
      <c r="A195" s="28"/>
      <c r="B195" s="28"/>
      <c r="C195" s="28" t="s">
        <v>136</v>
      </c>
      <c r="D195" s="28"/>
      <c r="E195" s="28"/>
      <c r="F195" s="28"/>
      <c r="G195" s="28"/>
      <c r="H195" s="28"/>
      <c r="I195" s="28"/>
      <c r="J195" s="28"/>
      <c r="K195" s="401"/>
      <c r="L195" s="401"/>
      <c r="M195" s="28"/>
      <c r="N195" s="401"/>
      <c r="O195" s="401"/>
      <c r="P195" s="401"/>
      <c r="Q195" s="401"/>
      <c r="R195" s="401"/>
    </row>
    <row r="196" spans="1:18" ht="12.75" x14ac:dyDescent="0.35">
      <c r="A196" s="28"/>
      <c r="B196" s="28"/>
      <c r="C196" s="488" t="s">
        <v>169</v>
      </c>
      <c r="D196" s="28"/>
      <c r="E196" s="28"/>
      <c r="F196" s="28"/>
      <c r="G196" s="28"/>
      <c r="H196" s="28"/>
      <c r="I196" s="28"/>
      <c r="J196" s="28"/>
      <c r="K196" s="401"/>
      <c r="L196" s="401"/>
      <c r="M196" s="28"/>
      <c r="N196" s="401"/>
      <c r="O196" s="401"/>
      <c r="P196" s="401"/>
      <c r="Q196" s="401"/>
      <c r="R196" s="401"/>
    </row>
    <row r="197" spans="1:18" ht="12.75" x14ac:dyDescent="0.35">
      <c r="A197" s="28" t="s">
        <v>3763</v>
      </c>
      <c r="B197" s="28" t="s">
        <v>1297</v>
      </c>
      <c r="C197" s="28" t="s">
        <v>170</v>
      </c>
      <c r="D197" s="28" t="s">
        <v>3764</v>
      </c>
      <c r="E197" s="157">
        <v>2000</v>
      </c>
      <c r="F197" s="28">
        <v>73150811</v>
      </c>
      <c r="G197" s="234" t="s">
        <v>3765</v>
      </c>
      <c r="H197" s="234" t="s">
        <v>3766</v>
      </c>
      <c r="I197" s="234" t="s">
        <v>3767</v>
      </c>
      <c r="J197" s="28" t="s">
        <v>3768</v>
      </c>
      <c r="K197" s="401"/>
      <c r="L197" s="401" t="s">
        <v>3769</v>
      </c>
      <c r="M197" s="28">
        <v>2000</v>
      </c>
      <c r="N197" s="401"/>
      <c r="O197" s="401"/>
      <c r="P197" s="401"/>
      <c r="Q197" s="401"/>
      <c r="R197" s="401"/>
    </row>
    <row r="198" spans="1:18" ht="12.75" x14ac:dyDescent="0.35">
      <c r="A198" s="28" t="s">
        <v>3763</v>
      </c>
      <c r="B198" s="28" t="s">
        <v>1297</v>
      </c>
      <c r="C198" s="28" t="s">
        <v>170</v>
      </c>
      <c r="D198" s="28" t="s">
        <v>2677</v>
      </c>
      <c r="E198" s="157">
        <v>1800</v>
      </c>
      <c r="F198" s="28">
        <v>41979435</v>
      </c>
      <c r="G198" s="28" t="s">
        <v>3770</v>
      </c>
      <c r="H198" s="28" t="s">
        <v>3771</v>
      </c>
      <c r="I198" s="28" t="s">
        <v>3772</v>
      </c>
      <c r="J198" s="28" t="s">
        <v>3768</v>
      </c>
      <c r="K198" s="401"/>
      <c r="L198" s="401" t="s">
        <v>3773</v>
      </c>
      <c r="M198" s="28">
        <v>1800</v>
      </c>
      <c r="N198" s="401"/>
      <c r="O198" s="401"/>
      <c r="P198" s="401"/>
      <c r="Q198" s="401"/>
      <c r="R198" s="401"/>
    </row>
    <row r="199" spans="1:18" ht="12.95" customHeight="1" x14ac:dyDescent="0.35">
      <c r="A199" s="28" t="s">
        <v>3763</v>
      </c>
      <c r="B199" s="28" t="s">
        <v>1297</v>
      </c>
      <c r="C199" s="28" t="s">
        <v>170</v>
      </c>
      <c r="D199" s="28" t="s">
        <v>3774</v>
      </c>
      <c r="E199" s="157">
        <v>2000</v>
      </c>
      <c r="F199" s="28">
        <v>48287839</v>
      </c>
      <c r="G199" s="28" t="s">
        <v>3775</v>
      </c>
      <c r="H199" s="28" t="s">
        <v>3776</v>
      </c>
      <c r="I199" s="28" t="s">
        <v>3777</v>
      </c>
      <c r="J199" s="28" t="s">
        <v>3768</v>
      </c>
      <c r="K199" s="401"/>
      <c r="L199" s="401"/>
      <c r="M199" s="28"/>
      <c r="N199" s="401"/>
      <c r="O199" s="401" t="s">
        <v>3778</v>
      </c>
      <c r="P199" s="157">
        <v>2000</v>
      </c>
      <c r="Q199" s="401"/>
      <c r="R199" s="401"/>
    </row>
    <row r="200" spans="1:18" ht="78.75" customHeight="1" x14ac:dyDescent="0.35">
      <c r="A200" s="28" t="s">
        <v>3763</v>
      </c>
      <c r="B200" s="28" t="s">
        <v>1297</v>
      </c>
      <c r="C200" s="28" t="s">
        <v>170</v>
      </c>
      <c r="D200" s="28" t="s">
        <v>2677</v>
      </c>
      <c r="E200" s="157">
        <v>1500</v>
      </c>
      <c r="F200" s="28">
        <v>71252634</v>
      </c>
      <c r="G200" s="28" t="s">
        <v>3779</v>
      </c>
      <c r="H200" s="28" t="s">
        <v>3771</v>
      </c>
      <c r="I200" s="28" t="s">
        <v>3780</v>
      </c>
      <c r="J200" s="28" t="s">
        <v>1346</v>
      </c>
      <c r="K200" s="401"/>
      <c r="L200" s="401"/>
      <c r="M200" s="28"/>
      <c r="N200" s="401"/>
      <c r="O200" s="401" t="s">
        <v>3778</v>
      </c>
      <c r="P200" s="157">
        <v>1500</v>
      </c>
      <c r="Q200" s="401"/>
      <c r="R200" s="401"/>
    </row>
    <row r="201" spans="1:18" ht="12.75" x14ac:dyDescent="0.35">
      <c r="A201" s="28"/>
      <c r="B201" s="28"/>
      <c r="C201" s="28"/>
      <c r="D201" s="28"/>
      <c r="E201" s="28"/>
      <c r="F201" s="28"/>
      <c r="G201" s="234"/>
      <c r="H201" s="234"/>
      <c r="I201" s="234"/>
      <c r="J201" s="28"/>
      <c r="K201" s="401"/>
      <c r="L201" s="401"/>
      <c r="M201" s="28"/>
      <c r="N201" s="401"/>
      <c r="O201" s="401"/>
      <c r="P201" s="401"/>
      <c r="Q201" s="401"/>
      <c r="R201" s="401"/>
    </row>
    <row r="202" spans="1:18" ht="12.75" x14ac:dyDescent="0.35">
      <c r="A202" s="28"/>
      <c r="B202" s="28"/>
      <c r="C202" s="28" t="s">
        <v>166</v>
      </c>
      <c r="D202" s="28"/>
      <c r="E202" s="28"/>
      <c r="F202" s="28"/>
      <c r="G202" s="28"/>
      <c r="H202" s="28"/>
      <c r="I202" s="28"/>
      <c r="J202" s="28"/>
      <c r="K202" s="401"/>
      <c r="L202" s="401"/>
      <c r="M202" s="28"/>
      <c r="N202" s="401"/>
      <c r="O202" s="401"/>
      <c r="P202" s="401"/>
      <c r="Q202" s="401"/>
      <c r="R202" s="401"/>
    </row>
    <row r="203" spans="1:18" ht="12.75" x14ac:dyDescent="0.35">
      <c r="A203" s="28"/>
      <c r="B203" s="28"/>
      <c r="C203" s="28" t="s">
        <v>136</v>
      </c>
      <c r="D203" s="28"/>
      <c r="E203" s="28"/>
      <c r="F203" s="28"/>
      <c r="G203" s="28"/>
      <c r="H203" s="28"/>
      <c r="I203" s="28"/>
      <c r="J203" s="28"/>
      <c r="K203" s="401"/>
      <c r="L203" s="401"/>
      <c r="M203" s="28"/>
      <c r="N203" s="401"/>
      <c r="O203" s="401"/>
      <c r="P203" s="401"/>
      <c r="Q203" s="401"/>
      <c r="R203" s="401"/>
    </row>
    <row r="204" spans="1:18" ht="12.75" x14ac:dyDescent="0.35">
      <c r="A204" s="28"/>
      <c r="B204" s="28"/>
      <c r="C204" s="28" t="s">
        <v>167</v>
      </c>
      <c r="D204" s="28"/>
      <c r="E204" s="28"/>
      <c r="F204" s="28"/>
      <c r="G204" s="28"/>
      <c r="H204" s="28"/>
      <c r="I204" s="28"/>
      <c r="J204" s="28"/>
      <c r="K204" s="401"/>
      <c r="L204" s="401"/>
      <c r="M204" s="28"/>
      <c r="N204" s="401"/>
      <c r="O204" s="401"/>
      <c r="P204" s="401"/>
      <c r="Q204" s="401"/>
      <c r="R204" s="401"/>
    </row>
    <row r="205" spans="1:18" ht="12.75" x14ac:dyDescent="0.35">
      <c r="A205" s="28"/>
      <c r="B205" s="28"/>
      <c r="C205" s="28" t="s">
        <v>136</v>
      </c>
      <c r="D205" s="28"/>
      <c r="E205" s="28"/>
      <c r="F205" s="28"/>
      <c r="G205" s="28"/>
      <c r="H205" s="28"/>
      <c r="I205" s="28"/>
      <c r="J205" s="28"/>
      <c r="K205" s="401"/>
      <c r="L205" s="401"/>
      <c r="M205" s="28"/>
      <c r="N205" s="401"/>
      <c r="O205" s="401"/>
      <c r="P205" s="401"/>
      <c r="Q205" s="401"/>
      <c r="R205" s="401"/>
    </row>
    <row r="206" spans="1:18" ht="12.75" x14ac:dyDescent="0.35">
      <c r="A206" s="28"/>
      <c r="B206" s="28"/>
      <c r="C206" s="28" t="s">
        <v>168</v>
      </c>
      <c r="D206" s="28"/>
      <c r="E206" s="28"/>
      <c r="F206" s="28"/>
      <c r="G206" s="28"/>
      <c r="H206" s="28"/>
      <c r="I206" s="28"/>
      <c r="J206" s="28"/>
      <c r="K206" s="401"/>
      <c r="L206" s="401"/>
      <c r="M206" s="28"/>
      <c r="N206" s="401"/>
      <c r="O206" s="401"/>
      <c r="P206" s="401"/>
      <c r="Q206" s="401"/>
      <c r="R206" s="401"/>
    </row>
    <row r="207" spans="1:18" ht="12.75" x14ac:dyDescent="0.35">
      <c r="A207" s="28"/>
      <c r="B207" s="28"/>
      <c r="C207" s="28" t="s">
        <v>136</v>
      </c>
      <c r="D207" s="28"/>
      <c r="E207" s="28"/>
      <c r="F207" s="28"/>
      <c r="G207" s="28"/>
      <c r="H207" s="28"/>
      <c r="I207" s="28"/>
      <c r="J207" s="28"/>
      <c r="K207" s="401"/>
      <c r="L207" s="401"/>
      <c r="M207" s="28"/>
      <c r="N207" s="401"/>
      <c r="O207" s="401"/>
      <c r="P207" s="401"/>
      <c r="Q207" s="401"/>
      <c r="R207" s="401"/>
    </row>
    <row r="208" spans="1:18" ht="12.75" x14ac:dyDescent="0.35">
      <c r="A208" s="28"/>
      <c r="B208" s="28"/>
      <c r="C208" s="28" t="s">
        <v>169</v>
      </c>
      <c r="D208" s="28"/>
      <c r="E208" s="28"/>
      <c r="F208" s="28"/>
      <c r="G208" s="28"/>
      <c r="H208" s="28"/>
      <c r="I208" s="28"/>
      <c r="J208" s="28"/>
      <c r="K208" s="401"/>
      <c r="L208" s="401"/>
      <c r="M208" s="28"/>
      <c r="N208" s="401"/>
      <c r="O208" s="401"/>
      <c r="P208" s="401"/>
      <c r="Q208" s="401"/>
      <c r="R208" s="401"/>
    </row>
    <row r="209" spans="1:18" ht="12.75" x14ac:dyDescent="0.35">
      <c r="A209" s="28"/>
      <c r="B209" s="28"/>
      <c r="C209" s="28" t="s">
        <v>136</v>
      </c>
      <c r="D209" s="28"/>
      <c r="E209" s="28"/>
      <c r="F209" s="28"/>
      <c r="G209" s="28"/>
      <c r="H209" s="28"/>
      <c r="I209" s="28"/>
      <c r="J209" s="28"/>
      <c r="K209" s="401"/>
      <c r="L209" s="401"/>
      <c r="M209" s="28"/>
      <c r="N209" s="401"/>
      <c r="O209" s="401"/>
      <c r="P209" s="401"/>
      <c r="Q209" s="401"/>
      <c r="R209" s="401"/>
    </row>
    <row r="210" spans="1:18" ht="12.75" x14ac:dyDescent="0.35">
      <c r="A210" s="28"/>
      <c r="B210" s="28"/>
      <c r="C210" s="28" t="s">
        <v>170</v>
      </c>
      <c r="D210" s="28"/>
      <c r="E210" s="28"/>
      <c r="F210" s="28"/>
      <c r="G210" s="28"/>
      <c r="H210" s="28"/>
      <c r="I210" s="28"/>
      <c r="J210" s="28"/>
      <c r="K210" s="401"/>
      <c r="L210" s="401"/>
      <c r="M210" s="28"/>
      <c r="N210" s="401"/>
      <c r="O210" s="401"/>
      <c r="P210" s="401"/>
      <c r="Q210" s="401"/>
      <c r="R210" s="401"/>
    </row>
    <row r="211" spans="1:18" ht="12.75" x14ac:dyDescent="0.35">
      <c r="A211" s="28"/>
      <c r="B211" s="28"/>
      <c r="C211" s="28" t="s">
        <v>136</v>
      </c>
      <c r="D211" s="28"/>
      <c r="E211" s="28"/>
      <c r="F211" s="28"/>
      <c r="G211" s="28"/>
      <c r="H211" s="28"/>
      <c r="I211" s="28"/>
      <c r="J211" s="28"/>
      <c r="K211" s="401"/>
      <c r="L211" s="401"/>
      <c r="M211" s="28"/>
      <c r="N211" s="401"/>
      <c r="O211" s="401"/>
      <c r="P211" s="401"/>
      <c r="Q211" s="401"/>
      <c r="R211" s="401"/>
    </row>
    <row r="212" spans="1:18" ht="12.75" x14ac:dyDescent="0.35">
      <c r="A212" s="28"/>
      <c r="B212" s="28"/>
      <c r="C212" s="28"/>
      <c r="D212" s="28"/>
      <c r="E212" s="28"/>
      <c r="F212" s="28"/>
      <c r="G212" s="28"/>
      <c r="H212" s="28"/>
      <c r="I212" s="28"/>
      <c r="J212" s="28"/>
      <c r="K212" s="401"/>
      <c r="L212" s="401"/>
      <c r="M212" s="28"/>
      <c r="N212" s="401"/>
      <c r="O212" s="401"/>
      <c r="P212" s="401"/>
      <c r="Q212" s="401"/>
      <c r="R212" s="401"/>
    </row>
    <row r="213" spans="1:18" ht="12.75" x14ac:dyDescent="0.35">
      <c r="A213" s="645"/>
      <c r="B213" s="645"/>
      <c r="C213" s="645"/>
      <c r="D213" s="646"/>
      <c r="E213" s="646"/>
      <c r="F213" s="645"/>
      <c r="G213" s="646"/>
      <c r="H213" s="646"/>
      <c r="I213" s="646"/>
      <c r="J213" s="646"/>
      <c r="K213" s="647"/>
      <c r="L213" s="647"/>
      <c r="M213" s="646"/>
      <c r="N213" s="647"/>
      <c r="O213" s="647"/>
      <c r="P213" s="647"/>
      <c r="Q213" s="647"/>
      <c r="R213" s="647"/>
    </row>
    <row r="214" spans="1:18" s="649" customFormat="1" ht="12.75" x14ac:dyDescent="0.35">
      <c r="A214" s="648"/>
      <c r="B214" s="648"/>
      <c r="C214" s="648"/>
      <c r="D214" s="28"/>
      <c r="E214" s="28"/>
      <c r="F214" s="648"/>
      <c r="G214" s="28"/>
      <c r="H214" s="28"/>
      <c r="I214" s="28"/>
      <c r="J214" s="28"/>
      <c r="K214" s="401"/>
      <c r="L214" s="401"/>
      <c r="M214" s="28"/>
      <c r="N214" s="401"/>
      <c r="O214" s="401"/>
      <c r="P214" s="401"/>
      <c r="Q214" s="401"/>
      <c r="R214" s="401"/>
    </row>
    <row r="215" spans="1:18" ht="12.75" x14ac:dyDescent="0.35">
      <c r="A215" s="1052" t="s">
        <v>263</v>
      </c>
      <c r="B215" s="1053"/>
      <c r="C215" s="1053"/>
      <c r="D215" s="1053"/>
      <c r="E215" s="1053"/>
      <c r="F215" s="1053"/>
      <c r="G215" s="1053"/>
      <c r="H215" s="1053"/>
      <c r="I215" s="1053"/>
      <c r="J215" s="1053"/>
      <c r="K215" s="1053"/>
      <c r="L215" s="1053"/>
      <c r="M215" s="1053"/>
      <c r="N215" s="1053"/>
      <c r="O215" s="1053"/>
      <c r="P215" s="1053"/>
      <c r="Q215" s="1053"/>
      <c r="R215" s="1053"/>
    </row>
    <row r="216" spans="1:18" ht="12.75" x14ac:dyDescent="0.35">
      <c r="A216" s="989" t="s">
        <v>234</v>
      </c>
      <c r="B216" s="989"/>
      <c r="C216" s="1050" t="s">
        <v>1182</v>
      </c>
      <c r="D216" s="1051"/>
      <c r="E216" s="1051"/>
      <c r="F216" s="1051"/>
      <c r="G216" s="1051"/>
      <c r="H216" s="1051"/>
      <c r="I216" s="1051"/>
      <c r="J216" s="1051"/>
      <c r="K216" s="1051"/>
      <c r="L216" s="1051"/>
      <c r="M216" s="1051"/>
      <c r="N216" s="1051"/>
      <c r="O216" s="1051"/>
      <c r="P216" s="1051"/>
      <c r="Q216" s="1051"/>
      <c r="R216" s="1051"/>
    </row>
    <row r="217" spans="1:18" ht="12.75" x14ac:dyDescent="0.35">
      <c r="A217" s="994" t="s">
        <v>152</v>
      </c>
      <c r="B217" s="994"/>
      <c r="C217" s="994"/>
      <c r="D217" s="994"/>
      <c r="E217" s="994"/>
      <c r="F217" s="994" t="s">
        <v>153</v>
      </c>
      <c r="G217" s="994"/>
      <c r="H217" s="994"/>
      <c r="I217" s="994"/>
      <c r="J217" s="994"/>
      <c r="K217" s="1049" t="s">
        <v>247</v>
      </c>
      <c r="L217" s="1049"/>
      <c r="M217" s="1049"/>
      <c r="N217" s="1049" t="s">
        <v>248</v>
      </c>
      <c r="O217" s="1049"/>
      <c r="P217" s="1049"/>
      <c r="Q217" s="994" t="s">
        <v>276</v>
      </c>
      <c r="R217" s="994"/>
    </row>
    <row r="218" spans="1:18" ht="72.75" customHeight="1" x14ac:dyDescent="0.35">
      <c r="A218" s="195" t="s">
        <v>145</v>
      </c>
      <c r="B218" s="195" t="s">
        <v>154</v>
      </c>
      <c r="C218" s="195" t="s">
        <v>155</v>
      </c>
      <c r="D218" s="195" t="s">
        <v>156</v>
      </c>
      <c r="E218" s="195" t="s">
        <v>157</v>
      </c>
      <c r="F218" s="195" t="s">
        <v>158</v>
      </c>
      <c r="G218" s="195" t="s">
        <v>159</v>
      </c>
      <c r="H218" s="195" t="s">
        <v>160</v>
      </c>
      <c r="I218" s="195" t="s">
        <v>161</v>
      </c>
      <c r="J218" s="195" t="s">
        <v>162</v>
      </c>
      <c r="K218" s="400" t="s">
        <v>163</v>
      </c>
      <c r="L218" s="400" t="s">
        <v>164</v>
      </c>
      <c r="M218" s="400" t="s">
        <v>165</v>
      </c>
      <c r="N218" s="400" t="s">
        <v>163</v>
      </c>
      <c r="O218" s="400" t="s">
        <v>164</v>
      </c>
      <c r="P218" s="400" t="s">
        <v>165</v>
      </c>
      <c r="Q218" s="400" t="s">
        <v>163</v>
      </c>
      <c r="R218" s="400" t="s">
        <v>277</v>
      </c>
    </row>
    <row r="219" spans="1:18" s="554" customFormat="1" ht="20.25" x14ac:dyDescent="0.3">
      <c r="A219" s="483" t="s">
        <v>4257</v>
      </c>
      <c r="B219" s="483" t="s">
        <v>1297</v>
      </c>
      <c r="C219" s="552" t="s">
        <v>4258</v>
      </c>
      <c r="D219" s="552" t="s">
        <v>4259</v>
      </c>
      <c r="E219" s="650">
        <v>2159</v>
      </c>
      <c r="F219" s="581" t="s">
        <v>4260</v>
      </c>
      <c r="G219" s="651" t="s">
        <v>4261</v>
      </c>
      <c r="H219" s="651" t="s">
        <v>1333</v>
      </c>
      <c r="I219" s="651" t="s">
        <v>1346</v>
      </c>
      <c r="J219" s="651" t="s">
        <v>3970</v>
      </c>
      <c r="K219" s="652">
        <v>2</v>
      </c>
      <c r="L219" s="652">
        <v>12</v>
      </c>
      <c r="M219" s="653">
        <f>E219*L219</f>
        <v>25908</v>
      </c>
      <c r="N219" s="652" t="s">
        <v>3616</v>
      </c>
      <c r="O219" s="652" t="s">
        <v>4262</v>
      </c>
      <c r="P219" s="653">
        <f>E219*O219</f>
        <v>12954</v>
      </c>
      <c r="Q219" s="654"/>
      <c r="R219" s="652">
        <v>12</v>
      </c>
    </row>
    <row r="220" spans="1:18" s="554" customFormat="1" ht="20.25" x14ac:dyDescent="0.3">
      <c r="A220" s="483" t="s">
        <v>4257</v>
      </c>
      <c r="B220" s="483" t="s">
        <v>1297</v>
      </c>
      <c r="C220" s="552" t="s">
        <v>4258</v>
      </c>
      <c r="D220" s="552" t="s">
        <v>1855</v>
      </c>
      <c r="E220" s="650">
        <v>1350</v>
      </c>
      <c r="F220" s="581" t="s">
        <v>4263</v>
      </c>
      <c r="G220" s="651" t="s">
        <v>4264</v>
      </c>
      <c r="H220" s="651" t="s">
        <v>4265</v>
      </c>
      <c r="I220" s="651" t="s">
        <v>1346</v>
      </c>
      <c r="J220" s="651" t="s">
        <v>4265</v>
      </c>
      <c r="K220" s="652">
        <v>2</v>
      </c>
      <c r="L220" s="652">
        <v>12</v>
      </c>
      <c r="M220" s="653">
        <f t="shared" ref="M220:M248" si="4">E220*L220</f>
        <v>16200</v>
      </c>
      <c r="N220" s="652" t="s">
        <v>3616</v>
      </c>
      <c r="O220" s="652" t="s">
        <v>4262</v>
      </c>
      <c r="P220" s="653">
        <f t="shared" ref="P220:P248" si="5">E220*O220</f>
        <v>8100</v>
      </c>
      <c r="Q220" s="654"/>
      <c r="R220" s="652">
        <v>12</v>
      </c>
    </row>
    <row r="221" spans="1:18" s="554" customFormat="1" ht="20.25" x14ac:dyDescent="0.3">
      <c r="A221" s="483" t="s">
        <v>4257</v>
      </c>
      <c r="B221" s="483" t="s">
        <v>1297</v>
      </c>
      <c r="C221" s="552" t="s">
        <v>4258</v>
      </c>
      <c r="D221" s="552" t="s">
        <v>4266</v>
      </c>
      <c r="E221" s="650">
        <v>2000</v>
      </c>
      <c r="F221" s="581" t="s">
        <v>4267</v>
      </c>
      <c r="G221" s="651" t="s">
        <v>4268</v>
      </c>
      <c r="H221" s="651" t="s">
        <v>4269</v>
      </c>
      <c r="I221" s="651" t="s">
        <v>1346</v>
      </c>
      <c r="J221" s="651" t="s">
        <v>3970</v>
      </c>
      <c r="K221" s="652">
        <v>2</v>
      </c>
      <c r="L221" s="652">
        <v>12</v>
      </c>
      <c r="M221" s="653">
        <f t="shared" si="4"/>
        <v>24000</v>
      </c>
      <c r="N221" s="652" t="s">
        <v>3616</v>
      </c>
      <c r="O221" s="652" t="s">
        <v>4262</v>
      </c>
      <c r="P221" s="653">
        <f t="shared" si="5"/>
        <v>12000</v>
      </c>
      <c r="Q221" s="654"/>
      <c r="R221" s="652">
        <v>12</v>
      </c>
    </row>
    <row r="222" spans="1:18" s="554" customFormat="1" ht="20.25" x14ac:dyDescent="0.3">
      <c r="A222" s="483" t="s">
        <v>4257</v>
      </c>
      <c r="B222" s="483" t="s">
        <v>1297</v>
      </c>
      <c r="C222" s="552" t="s">
        <v>4258</v>
      </c>
      <c r="D222" s="552" t="s">
        <v>4259</v>
      </c>
      <c r="E222" s="650">
        <v>1850</v>
      </c>
      <c r="F222" s="581" t="s">
        <v>4270</v>
      </c>
      <c r="G222" s="651" t="s">
        <v>4271</v>
      </c>
      <c r="H222" s="651" t="s">
        <v>4265</v>
      </c>
      <c r="I222" s="651" t="s">
        <v>1346</v>
      </c>
      <c r="J222" s="651" t="s">
        <v>4265</v>
      </c>
      <c r="K222" s="652">
        <v>2</v>
      </c>
      <c r="L222" s="652">
        <v>12</v>
      </c>
      <c r="M222" s="653">
        <f t="shared" si="4"/>
        <v>22200</v>
      </c>
      <c r="N222" s="652" t="s">
        <v>3616</v>
      </c>
      <c r="O222" s="652" t="s">
        <v>4262</v>
      </c>
      <c r="P222" s="653">
        <f t="shared" si="5"/>
        <v>11100</v>
      </c>
      <c r="Q222" s="654"/>
      <c r="R222" s="652">
        <v>12</v>
      </c>
    </row>
    <row r="223" spans="1:18" s="554" customFormat="1" ht="20.25" x14ac:dyDescent="0.3">
      <c r="A223" s="483" t="s">
        <v>4257</v>
      </c>
      <c r="B223" s="483" t="s">
        <v>1297</v>
      </c>
      <c r="C223" s="552" t="s">
        <v>4258</v>
      </c>
      <c r="D223" s="552" t="s">
        <v>4272</v>
      </c>
      <c r="E223" s="650">
        <v>1600</v>
      </c>
      <c r="F223" s="581" t="s">
        <v>4273</v>
      </c>
      <c r="G223" s="651" t="s">
        <v>4274</v>
      </c>
      <c r="H223" s="651" t="s">
        <v>3724</v>
      </c>
      <c r="I223" s="651" t="s">
        <v>1346</v>
      </c>
      <c r="J223" s="651" t="s">
        <v>3970</v>
      </c>
      <c r="K223" s="652">
        <v>2</v>
      </c>
      <c r="L223" s="652">
        <v>12</v>
      </c>
      <c r="M223" s="653">
        <f t="shared" si="4"/>
        <v>19200</v>
      </c>
      <c r="N223" s="652" t="s">
        <v>3616</v>
      </c>
      <c r="O223" s="652" t="s">
        <v>4262</v>
      </c>
      <c r="P223" s="653">
        <f t="shared" si="5"/>
        <v>9600</v>
      </c>
      <c r="Q223" s="654"/>
      <c r="R223" s="652">
        <v>12</v>
      </c>
    </row>
    <row r="224" spans="1:18" s="554" customFormat="1" ht="20.25" x14ac:dyDescent="0.3">
      <c r="A224" s="483" t="s">
        <v>4257</v>
      </c>
      <c r="B224" s="483" t="s">
        <v>1297</v>
      </c>
      <c r="C224" s="552" t="s">
        <v>4258</v>
      </c>
      <c r="D224" s="552" t="s">
        <v>1740</v>
      </c>
      <c r="E224" s="650">
        <v>1350</v>
      </c>
      <c r="F224" s="581" t="s">
        <v>4275</v>
      </c>
      <c r="G224" s="651" t="s">
        <v>4276</v>
      </c>
      <c r="H224" s="651" t="s">
        <v>4277</v>
      </c>
      <c r="I224" s="651" t="s">
        <v>3953</v>
      </c>
      <c r="J224" s="651" t="s">
        <v>4278</v>
      </c>
      <c r="K224" s="652">
        <v>2</v>
      </c>
      <c r="L224" s="652">
        <v>12</v>
      </c>
      <c r="M224" s="653">
        <f t="shared" si="4"/>
        <v>16200</v>
      </c>
      <c r="N224" s="652" t="s">
        <v>3616</v>
      </c>
      <c r="O224" s="652" t="s">
        <v>4262</v>
      </c>
      <c r="P224" s="653">
        <f t="shared" si="5"/>
        <v>8100</v>
      </c>
      <c r="Q224" s="654"/>
      <c r="R224" s="652">
        <v>12</v>
      </c>
    </row>
    <row r="225" spans="1:18" s="554" customFormat="1" ht="20.25" x14ac:dyDescent="0.3">
      <c r="A225" s="483" t="s">
        <v>4257</v>
      </c>
      <c r="B225" s="483" t="s">
        <v>1297</v>
      </c>
      <c r="C225" s="552" t="s">
        <v>4258</v>
      </c>
      <c r="D225" s="552" t="s">
        <v>1740</v>
      </c>
      <c r="E225" s="650">
        <v>1350</v>
      </c>
      <c r="F225" s="581" t="s">
        <v>4279</v>
      </c>
      <c r="G225" s="651" t="s">
        <v>4280</v>
      </c>
      <c r="H225" s="651" t="s">
        <v>4277</v>
      </c>
      <c r="I225" s="651" t="s">
        <v>3953</v>
      </c>
      <c r="J225" s="651" t="s">
        <v>4278</v>
      </c>
      <c r="K225" s="652">
        <v>2</v>
      </c>
      <c r="L225" s="652">
        <v>12</v>
      </c>
      <c r="M225" s="653">
        <f t="shared" si="4"/>
        <v>16200</v>
      </c>
      <c r="N225" s="652" t="s">
        <v>3616</v>
      </c>
      <c r="O225" s="652" t="s">
        <v>4262</v>
      </c>
      <c r="P225" s="653">
        <f t="shared" si="5"/>
        <v>8100</v>
      </c>
      <c r="Q225" s="654"/>
      <c r="R225" s="652">
        <v>12</v>
      </c>
    </row>
    <row r="226" spans="1:18" s="554" customFormat="1" ht="10.15" x14ac:dyDescent="0.3">
      <c r="A226" s="483" t="s">
        <v>4257</v>
      </c>
      <c r="B226" s="483" t="s">
        <v>1297</v>
      </c>
      <c r="C226" s="552" t="s">
        <v>4258</v>
      </c>
      <c r="D226" s="552" t="s">
        <v>4266</v>
      </c>
      <c r="E226" s="650">
        <v>2200</v>
      </c>
      <c r="F226" s="581" t="s">
        <v>4281</v>
      </c>
      <c r="G226" s="651" t="s">
        <v>4282</v>
      </c>
      <c r="H226" s="651"/>
      <c r="I226" s="651"/>
      <c r="J226" s="651"/>
      <c r="K226" s="652">
        <v>2</v>
      </c>
      <c r="L226" s="652">
        <v>12</v>
      </c>
      <c r="M226" s="653">
        <f t="shared" si="4"/>
        <v>26400</v>
      </c>
      <c r="N226" s="652" t="s">
        <v>3616</v>
      </c>
      <c r="O226" s="652" t="s">
        <v>4262</v>
      </c>
      <c r="P226" s="653">
        <f t="shared" si="5"/>
        <v>13200</v>
      </c>
      <c r="Q226" s="654"/>
      <c r="R226" s="652">
        <v>12</v>
      </c>
    </row>
    <row r="227" spans="1:18" s="554" customFormat="1" ht="10.15" x14ac:dyDescent="0.3">
      <c r="A227" s="483" t="s">
        <v>4257</v>
      </c>
      <c r="B227" s="483" t="s">
        <v>1297</v>
      </c>
      <c r="C227" s="552" t="s">
        <v>4258</v>
      </c>
      <c r="D227" s="552" t="s">
        <v>1740</v>
      </c>
      <c r="E227" s="650">
        <v>1600</v>
      </c>
      <c r="F227" s="581" t="s">
        <v>4283</v>
      </c>
      <c r="G227" s="651" t="s">
        <v>4284</v>
      </c>
      <c r="H227" s="651" t="s">
        <v>4277</v>
      </c>
      <c r="I227" s="651" t="s">
        <v>3953</v>
      </c>
      <c r="J227" s="651" t="s">
        <v>4278</v>
      </c>
      <c r="K227" s="652">
        <v>2</v>
      </c>
      <c r="L227" s="652">
        <v>12</v>
      </c>
      <c r="M227" s="653">
        <f t="shared" si="4"/>
        <v>19200</v>
      </c>
      <c r="N227" s="652" t="s">
        <v>3616</v>
      </c>
      <c r="O227" s="652" t="s">
        <v>4262</v>
      </c>
      <c r="P227" s="653">
        <f t="shared" si="5"/>
        <v>9600</v>
      </c>
      <c r="Q227" s="654"/>
      <c r="R227" s="652">
        <v>12</v>
      </c>
    </row>
    <row r="228" spans="1:18" s="554" customFormat="1" ht="20.25" x14ac:dyDescent="0.3">
      <c r="A228" s="483" t="s">
        <v>4257</v>
      </c>
      <c r="B228" s="483" t="s">
        <v>1297</v>
      </c>
      <c r="C228" s="552" t="s">
        <v>4258</v>
      </c>
      <c r="D228" s="552" t="s">
        <v>4266</v>
      </c>
      <c r="E228" s="650">
        <v>2000</v>
      </c>
      <c r="F228" s="581" t="s">
        <v>4285</v>
      </c>
      <c r="G228" s="651" t="s">
        <v>4286</v>
      </c>
      <c r="H228" s="651" t="s">
        <v>4265</v>
      </c>
      <c r="I228" s="651" t="s">
        <v>1346</v>
      </c>
      <c r="J228" s="651" t="s">
        <v>4265</v>
      </c>
      <c r="K228" s="652">
        <v>2</v>
      </c>
      <c r="L228" s="652">
        <v>12</v>
      </c>
      <c r="M228" s="653">
        <f t="shared" si="4"/>
        <v>24000</v>
      </c>
      <c r="N228" s="652" t="s">
        <v>3616</v>
      </c>
      <c r="O228" s="652" t="s">
        <v>4262</v>
      </c>
      <c r="P228" s="653">
        <f t="shared" si="5"/>
        <v>12000</v>
      </c>
      <c r="Q228" s="654"/>
      <c r="R228" s="652">
        <v>12</v>
      </c>
    </row>
    <row r="229" spans="1:18" s="554" customFormat="1" ht="20.25" x14ac:dyDescent="0.3">
      <c r="A229" s="483" t="s">
        <v>4257</v>
      </c>
      <c r="B229" s="483" t="s">
        <v>1297</v>
      </c>
      <c r="C229" s="552" t="s">
        <v>4258</v>
      </c>
      <c r="D229" s="552" t="s">
        <v>1740</v>
      </c>
      <c r="E229" s="650">
        <v>1350</v>
      </c>
      <c r="F229" s="581" t="s">
        <v>4287</v>
      </c>
      <c r="G229" s="651" t="s">
        <v>4288</v>
      </c>
      <c r="H229" s="651" t="s">
        <v>4277</v>
      </c>
      <c r="I229" s="651" t="s">
        <v>3953</v>
      </c>
      <c r="J229" s="651" t="s">
        <v>4278</v>
      </c>
      <c r="K229" s="652">
        <v>2</v>
      </c>
      <c r="L229" s="652">
        <v>12</v>
      </c>
      <c r="M229" s="653">
        <f t="shared" si="4"/>
        <v>16200</v>
      </c>
      <c r="N229" s="652" t="s">
        <v>3616</v>
      </c>
      <c r="O229" s="652" t="s">
        <v>4262</v>
      </c>
      <c r="P229" s="653">
        <f t="shared" si="5"/>
        <v>8100</v>
      </c>
      <c r="Q229" s="654"/>
      <c r="R229" s="652">
        <v>12</v>
      </c>
    </row>
    <row r="230" spans="1:18" s="554" customFormat="1" ht="20.25" x14ac:dyDescent="0.3">
      <c r="A230" s="483" t="s">
        <v>4257</v>
      </c>
      <c r="B230" s="483" t="s">
        <v>1297</v>
      </c>
      <c r="C230" s="552" t="s">
        <v>4258</v>
      </c>
      <c r="D230" s="552" t="s">
        <v>4259</v>
      </c>
      <c r="E230" s="650">
        <v>2000</v>
      </c>
      <c r="F230" s="581" t="s">
        <v>4289</v>
      </c>
      <c r="G230" s="651" t="s">
        <v>4290</v>
      </c>
      <c r="H230" s="651" t="s">
        <v>4269</v>
      </c>
      <c r="I230" s="651" t="s">
        <v>1346</v>
      </c>
      <c r="J230" s="651" t="s">
        <v>4269</v>
      </c>
      <c r="K230" s="652">
        <v>2</v>
      </c>
      <c r="L230" s="652">
        <v>12</v>
      </c>
      <c r="M230" s="653">
        <f t="shared" si="4"/>
        <v>24000</v>
      </c>
      <c r="N230" s="652" t="s">
        <v>3616</v>
      </c>
      <c r="O230" s="652" t="s">
        <v>4262</v>
      </c>
      <c r="P230" s="653">
        <f t="shared" si="5"/>
        <v>12000</v>
      </c>
      <c r="Q230" s="654"/>
      <c r="R230" s="652">
        <v>12</v>
      </c>
    </row>
    <row r="231" spans="1:18" s="554" customFormat="1" ht="10.15" x14ac:dyDescent="0.3">
      <c r="A231" s="483" t="s">
        <v>4257</v>
      </c>
      <c r="B231" s="483" t="s">
        <v>1297</v>
      </c>
      <c r="C231" s="552" t="s">
        <v>4258</v>
      </c>
      <c r="D231" s="552" t="s">
        <v>4259</v>
      </c>
      <c r="E231" s="650">
        <v>2300</v>
      </c>
      <c r="F231" s="581" t="s">
        <v>4291</v>
      </c>
      <c r="G231" s="651" t="s">
        <v>4292</v>
      </c>
      <c r="H231" s="651" t="s">
        <v>1341</v>
      </c>
      <c r="I231" s="651" t="s">
        <v>1346</v>
      </c>
      <c r="J231" s="651" t="s">
        <v>3970</v>
      </c>
      <c r="K231" s="652">
        <v>2</v>
      </c>
      <c r="L231" s="652">
        <v>12</v>
      </c>
      <c r="M231" s="653">
        <f t="shared" si="4"/>
        <v>27600</v>
      </c>
      <c r="N231" s="652" t="s">
        <v>3616</v>
      </c>
      <c r="O231" s="652" t="s">
        <v>4262</v>
      </c>
      <c r="P231" s="653">
        <f t="shared" si="5"/>
        <v>13800</v>
      </c>
      <c r="Q231" s="654"/>
      <c r="R231" s="652">
        <v>12</v>
      </c>
    </row>
    <row r="232" spans="1:18" s="554" customFormat="1" ht="10.15" x14ac:dyDescent="0.3">
      <c r="A232" s="483" t="s">
        <v>4257</v>
      </c>
      <c r="B232" s="483" t="s">
        <v>1297</v>
      </c>
      <c r="C232" s="552" t="s">
        <v>4258</v>
      </c>
      <c r="D232" s="552" t="s">
        <v>4272</v>
      </c>
      <c r="E232" s="650">
        <v>2300</v>
      </c>
      <c r="F232" s="581" t="s">
        <v>4293</v>
      </c>
      <c r="G232" s="651" t="s">
        <v>4294</v>
      </c>
      <c r="H232" s="651" t="s">
        <v>4269</v>
      </c>
      <c r="I232" s="651" t="s">
        <v>1346</v>
      </c>
      <c r="J232" s="651" t="s">
        <v>3970</v>
      </c>
      <c r="K232" s="652">
        <v>2</v>
      </c>
      <c r="L232" s="652">
        <v>12</v>
      </c>
      <c r="M232" s="653">
        <f t="shared" si="4"/>
        <v>27600</v>
      </c>
      <c r="N232" s="652" t="s">
        <v>3616</v>
      </c>
      <c r="O232" s="652" t="s">
        <v>4262</v>
      </c>
      <c r="P232" s="653">
        <f t="shared" si="5"/>
        <v>13800</v>
      </c>
      <c r="Q232" s="654"/>
      <c r="R232" s="652">
        <v>12</v>
      </c>
    </row>
    <row r="233" spans="1:18" s="554" customFormat="1" ht="10.15" x14ac:dyDescent="0.3">
      <c r="A233" s="483" t="s">
        <v>4257</v>
      </c>
      <c r="B233" s="483" t="s">
        <v>1297</v>
      </c>
      <c r="C233" s="552" t="s">
        <v>4258</v>
      </c>
      <c r="D233" s="552" t="s">
        <v>4272</v>
      </c>
      <c r="E233" s="650">
        <v>2500</v>
      </c>
      <c r="F233" s="581" t="s">
        <v>4295</v>
      </c>
      <c r="G233" s="651" t="s">
        <v>4296</v>
      </c>
      <c r="H233" s="651" t="s">
        <v>4269</v>
      </c>
      <c r="I233" s="651" t="s">
        <v>1346</v>
      </c>
      <c r="J233" s="651" t="s">
        <v>3970</v>
      </c>
      <c r="K233" s="652">
        <v>2</v>
      </c>
      <c r="L233" s="652">
        <v>12</v>
      </c>
      <c r="M233" s="653">
        <f t="shared" si="4"/>
        <v>30000</v>
      </c>
      <c r="N233" s="652" t="s">
        <v>3616</v>
      </c>
      <c r="O233" s="652" t="s">
        <v>4262</v>
      </c>
      <c r="P233" s="653">
        <f t="shared" si="5"/>
        <v>15000</v>
      </c>
      <c r="Q233" s="654"/>
      <c r="R233" s="652">
        <v>12</v>
      </c>
    </row>
    <row r="234" spans="1:18" s="554" customFormat="1" ht="10.15" x14ac:dyDescent="0.3">
      <c r="A234" s="483" t="s">
        <v>4257</v>
      </c>
      <c r="B234" s="483" t="s">
        <v>1297</v>
      </c>
      <c r="C234" s="552" t="s">
        <v>4258</v>
      </c>
      <c r="D234" s="552" t="s">
        <v>4259</v>
      </c>
      <c r="E234" s="650">
        <v>2000</v>
      </c>
      <c r="F234" s="581" t="s">
        <v>4297</v>
      </c>
      <c r="G234" s="651" t="s">
        <v>4298</v>
      </c>
      <c r="H234" s="651" t="s">
        <v>1333</v>
      </c>
      <c r="I234" s="651" t="s">
        <v>1346</v>
      </c>
      <c r="J234" s="651" t="s">
        <v>3970</v>
      </c>
      <c r="K234" s="652">
        <v>2</v>
      </c>
      <c r="L234" s="652">
        <v>12</v>
      </c>
      <c r="M234" s="653">
        <f t="shared" si="4"/>
        <v>24000</v>
      </c>
      <c r="N234" s="652" t="s">
        <v>3616</v>
      </c>
      <c r="O234" s="652" t="s">
        <v>4262</v>
      </c>
      <c r="P234" s="653">
        <f t="shared" si="5"/>
        <v>12000</v>
      </c>
      <c r="Q234" s="654"/>
      <c r="R234" s="652">
        <v>12</v>
      </c>
    </row>
    <row r="235" spans="1:18" s="554" customFormat="1" ht="20.25" x14ac:dyDescent="0.3">
      <c r="A235" s="483" t="s">
        <v>4257</v>
      </c>
      <c r="B235" s="483" t="s">
        <v>1297</v>
      </c>
      <c r="C235" s="552" t="s">
        <v>4258</v>
      </c>
      <c r="D235" s="552" t="s">
        <v>1855</v>
      </c>
      <c r="E235" s="650">
        <v>1200</v>
      </c>
      <c r="F235" s="581" t="s">
        <v>4299</v>
      </c>
      <c r="G235" s="651" t="s">
        <v>4300</v>
      </c>
      <c r="H235" s="651"/>
      <c r="I235" s="651" t="s">
        <v>1327</v>
      </c>
      <c r="J235" s="651"/>
      <c r="K235" s="652">
        <v>2</v>
      </c>
      <c r="L235" s="652">
        <v>12</v>
      </c>
      <c r="M235" s="653">
        <f t="shared" si="4"/>
        <v>14400</v>
      </c>
      <c r="N235" s="652" t="s">
        <v>3616</v>
      </c>
      <c r="O235" s="652" t="s">
        <v>4262</v>
      </c>
      <c r="P235" s="653">
        <f t="shared" si="5"/>
        <v>7200</v>
      </c>
      <c r="Q235" s="654"/>
      <c r="R235" s="652">
        <v>12</v>
      </c>
    </row>
    <row r="236" spans="1:18" s="554" customFormat="1" ht="20.25" x14ac:dyDescent="0.3">
      <c r="A236" s="483" t="s">
        <v>4257</v>
      </c>
      <c r="B236" s="483" t="s">
        <v>1297</v>
      </c>
      <c r="C236" s="552" t="s">
        <v>4258</v>
      </c>
      <c r="D236" s="552" t="s">
        <v>2677</v>
      </c>
      <c r="E236" s="650">
        <v>2000</v>
      </c>
      <c r="F236" s="581" t="s">
        <v>4301</v>
      </c>
      <c r="G236" s="651" t="s">
        <v>4302</v>
      </c>
      <c r="H236" s="651" t="s">
        <v>4303</v>
      </c>
      <c r="I236" s="651" t="s">
        <v>1346</v>
      </c>
      <c r="J236" s="651" t="s">
        <v>4303</v>
      </c>
      <c r="K236" s="652">
        <v>2</v>
      </c>
      <c r="L236" s="652">
        <v>12</v>
      </c>
      <c r="M236" s="653">
        <f t="shared" si="4"/>
        <v>24000</v>
      </c>
      <c r="N236" s="652" t="s">
        <v>3616</v>
      </c>
      <c r="O236" s="652" t="s">
        <v>4262</v>
      </c>
      <c r="P236" s="653">
        <f t="shared" si="5"/>
        <v>12000</v>
      </c>
      <c r="Q236" s="654"/>
      <c r="R236" s="652">
        <v>12</v>
      </c>
    </row>
    <row r="237" spans="1:18" s="554" customFormat="1" ht="20.25" x14ac:dyDescent="0.3">
      <c r="A237" s="483" t="s">
        <v>4257</v>
      </c>
      <c r="B237" s="483" t="s">
        <v>1297</v>
      </c>
      <c r="C237" s="552" t="s">
        <v>4258</v>
      </c>
      <c r="D237" s="552" t="s">
        <v>2677</v>
      </c>
      <c r="E237" s="650">
        <v>1500</v>
      </c>
      <c r="F237" s="581" t="s">
        <v>4304</v>
      </c>
      <c r="G237" s="651" t="s">
        <v>4305</v>
      </c>
      <c r="H237" s="651" t="s">
        <v>4277</v>
      </c>
      <c r="I237" s="651" t="s">
        <v>3953</v>
      </c>
      <c r="J237" s="651" t="s">
        <v>4278</v>
      </c>
      <c r="K237" s="652">
        <v>2</v>
      </c>
      <c r="L237" s="652">
        <v>12</v>
      </c>
      <c r="M237" s="653">
        <f t="shared" si="4"/>
        <v>18000</v>
      </c>
      <c r="N237" s="652" t="s">
        <v>3616</v>
      </c>
      <c r="O237" s="652" t="s">
        <v>4262</v>
      </c>
      <c r="P237" s="653">
        <f t="shared" si="5"/>
        <v>9000</v>
      </c>
      <c r="Q237" s="654"/>
      <c r="R237" s="652">
        <v>12</v>
      </c>
    </row>
    <row r="238" spans="1:18" s="554" customFormat="1" ht="20.25" x14ac:dyDescent="0.3">
      <c r="A238" s="483" t="s">
        <v>4257</v>
      </c>
      <c r="B238" s="483" t="s">
        <v>1297</v>
      </c>
      <c r="C238" s="552" t="s">
        <v>4258</v>
      </c>
      <c r="D238" s="552" t="s">
        <v>4259</v>
      </c>
      <c r="E238" s="650">
        <v>1850</v>
      </c>
      <c r="F238" s="581" t="s">
        <v>4306</v>
      </c>
      <c r="G238" s="651" t="s">
        <v>4307</v>
      </c>
      <c r="H238" s="651" t="s">
        <v>4269</v>
      </c>
      <c r="I238" s="651" t="s">
        <v>4308</v>
      </c>
      <c r="J238" s="651" t="s">
        <v>4309</v>
      </c>
      <c r="K238" s="652">
        <v>2</v>
      </c>
      <c r="L238" s="652">
        <v>12</v>
      </c>
      <c r="M238" s="653">
        <f t="shared" si="4"/>
        <v>22200</v>
      </c>
      <c r="N238" s="652" t="s">
        <v>3616</v>
      </c>
      <c r="O238" s="652" t="s">
        <v>4262</v>
      </c>
      <c r="P238" s="653">
        <f t="shared" si="5"/>
        <v>11100</v>
      </c>
      <c r="Q238" s="654"/>
      <c r="R238" s="652">
        <v>12</v>
      </c>
    </row>
    <row r="239" spans="1:18" s="554" customFormat="1" ht="10.15" x14ac:dyDescent="0.3">
      <c r="A239" s="483" t="s">
        <v>4257</v>
      </c>
      <c r="B239" s="483" t="s">
        <v>1297</v>
      </c>
      <c r="C239" s="552" t="s">
        <v>4258</v>
      </c>
      <c r="D239" s="552" t="s">
        <v>4272</v>
      </c>
      <c r="E239" s="650">
        <v>2800</v>
      </c>
      <c r="F239" s="581" t="s">
        <v>4310</v>
      </c>
      <c r="G239" s="651" t="s">
        <v>4311</v>
      </c>
      <c r="H239" s="651"/>
      <c r="I239" s="651"/>
      <c r="J239" s="651"/>
      <c r="K239" s="652">
        <v>2</v>
      </c>
      <c r="L239" s="652">
        <v>12</v>
      </c>
      <c r="M239" s="653">
        <f t="shared" si="4"/>
        <v>33600</v>
      </c>
      <c r="N239" s="652" t="s">
        <v>3616</v>
      </c>
      <c r="O239" s="652" t="s">
        <v>4262</v>
      </c>
      <c r="P239" s="653">
        <f t="shared" si="5"/>
        <v>16800</v>
      </c>
      <c r="Q239" s="654"/>
      <c r="R239" s="652">
        <v>12</v>
      </c>
    </row>
    <row r="240" spans="1:18" s="554" customFormat="1" ht="20.25" x14ac:dyDescent="0.3">
      <c r="A240" s="483" t="s">
        <v>4257</v>
      </c>
      <c r="B240" s="483" t="s">
        <v>1297</v>
      </c>
      <c r="C240" s="552" t="s">
        <v>4258</v>
      </c>
      <c r="D240" s="552" t="s">
        <v>2677</v>
      </c>
      <c r="E240" s="650">
        <v>2000</v>
      </c>
      <c r="F240" s="581" t="s">
        <v>4312</v>
      </c>
      <c r="G240" s="651" t="s">
        <v>4313</v>
      </c>
      <c r="H240" s="651" t="s">
        <v>4269</v>
      </c>
      <c r="I240" s="651" t="s">
        <v>1346</v>
      </c>
      <c r="J240" s="651" t="s">
        <v>3970</v>
      </c>
      <c r="K240" s="652">
        <v>2</v>
      </c>
      <c r="L240" s="652">
        <v>12</v>
      </c>
      <c r="M240" s="653">
        <f t="shared" si="4"/>
        <v>24000</v>
      </c>
      <c r="N240" s="652" t="s">
        <v>3616</v>
      </c>
      <c r="O240" s="652" t="s">
        <v>4262</v>
      </c>
      <c r="P240" s="653">
        <f t="shared" si="5"/>
        <v>12000</v>
      </c>
      <c r="Q240" s="654"/>
      <c r="R240" s="652">
        <v>12</v>
      </c>
    </row>
    <row r="241" spans="1:18" s="554" customFormat="1" ht="10.15" x14ac:dyDescent="0.3">
      <c r="A241" s="483" t="s">
        <v>4257</v>
      </c>
      <c r="B241" s="483" t="s">
        <v>1297</v>
      </c>
      <c r="C241" s="552" t="s">
        <v>4258</v>
      </c>
      <c r="D241" s="552" t="s">
        <v>1855</v>
      </c>
      <c r="E241" s="650">
        <v>1300</v>
      </c>
      <c r="F241" s="581" t="s">
        <v>4314</v>
      </c>
      <c r="G241" s="651" t="s">
        <v>4315</v>
      </c>
      <c r="H241" s="651"/>
      <c r="I241" s="651"/>
      <c r="J241" s="655"/>
      <c r="K241" s="652">
        <v>2</v>
      </c>
      <c r="L241" s="652">
        <v>12</v>
      </c>
      <c r="M241" s="653">
        <f t="shared" si="4"/>
        <v>15600</v>
      </c>
      <c r="N241" s="652" t="s">
        <v>3616</v>
      </c>
      <c r="O241" s="652" t="s">
        <v>4262</v>
      </c>
      <c r="P241" s="653">
        <f t="shared" si="5"/>
        <v>7800</v>
      </c>
      <c r="Q241" s="654"/>
      <c r="R241" s="652">
        <v>12</v>
      </c>
    </row>
    <row r="242" spans="1:18" s="554" customFormat="1" ht="10.15" x14ac:dyDescent="0.3">
      <c r="A242" s="483" t="s">
        <v>4257</v>
      </c>
      <c r="B242" s="483" t="s">
        <v>1297</v>
      </c>
      <c r="C242" s="552" t="s">
        <v>4258</v>
      </c>
      <c r="D242" s="552" t="s">
        <v>4316</v>
      </c>
      <c r="E242" s="650">
        <v>2000</v>
      </c>
      <c r="F242" s="581" t="s">
        <v>4317</v>
      </c>
      <c r="G242" s="651" t="s">
        <v>4318</v>
      </c>
      <c r="H242" s="651" t="s">
        <v>1333</v>
      </c>
      <c r="I242" s="651" t="s">
        <v>1346</v>
      </c>
      <c r="J242" s="651" t="s">
        <v>3970</v>
      </c>
      <c r="K242" s="652">
        <v>2</v>
      </c>
      <c r="L242" s="652">
        <v>12</v>
      </c>
      <c r="M242" s="653">
        <f t="shared" si="4"/>
        <v>24000</v>
      </c>
      <c r="N242" s="652" t="s">
        <v>3616</v>
      </c>
      <c r="O242" s="652" t="s">
        <v>4262</v>
      </c>
      <c r="P242" s="653">
        <f t="shared" si="5"/>
        <v>12000</v>
      </c>
      <c r="Q242" s="654"/>
      <c r="R242" s="652">
        <v>12</v>
      </c>
    </row>
    <row r="243" spans="1:18" s="554" customFormat="1" ht="20.25" x14ac:dyDescent="0.3">
      <c r="A243" s="483" t="s">
        <v>4257</v>
      </c>
      <c r="B243" s="483" t="s">
        <v>1297</v>
      </c>
      <c r="C243" s="552" t="s">
        <v>4258</v>
      </c>
      <c r="D243" s="552" t="s">
        <v>4272</v>
      </c>
      <c r="E243" s="650">
        <v>2500</v>
      </c>
      <c r="F243" s="581" t="s">
        <v>4319</v>
      </c>
      <c r="G243" s="651" t="s">
        <v>4320</v>
      </c>
      <c r="H243" s="651" t="s">
        <v>1333</v>
      </c>
      <c r="I243" s="651" t="s">
        <v>4308</v>
      </c>
      <c r="J243" s="651" t="s">
        <v>4321</v>
      </c>
      <c r="K243" s="652">
        <v>2</v>
      </c>
      <c r="L243" s="652">
        <v>12</v>
      </c>
      <c r="M243" s="653">
        <f t="shared" si="4"/>
        <v>30000</v>
      </c>
      <c r="N243" s="652" t="s">
        <v>3616</v>
      </c>
      <c r="O243" s="652" t="s">
        <v>4262</v>
      </c>
      <c r="P243" s="653">
        <f t="shared" si="5"/>
        <v>15000</v>
      </c>
      <c r="Q243" s="654"/>
      <c r="R243" s="652">
        <v>12</v>
      </c>
    </row>
    <row r="244" spans="1:18" s="554" customFormat="1" ht="10.15" x14ac:dyDescent="0.3">
      <c r="A244" s="483" t="s">
        <v>4257</v>
      </c>
      <c r="B244" s="483" t="s">
        <v>1297</v>
      </c>
      <c r="C244" s="552" t="s">
        <v>4258</v>
      </c>
      <c r="D244" s="552" t="s">
        <v>4259</v>
      </c>
      <c r="E244" s="650">
        <v>1850</v>
      </c>
      <c r="F244" s="581" t="s">
        <v>4322</v>
      </c>
      <c r="G244" s="651" t="s">
        <v>4323</v>
      </c>
      <c r="H244" s="651" t="s">
        <v>1333</v>
      </c>
      <c r="I244" s="651" t="s">
        <v>1346</v>
      </c>
      <c r="J244" s="651" t="s">
        <v>3970</v>
      </c>
      <c r="K244" s="652">
        <v>2</v>
      </c>
      <c r="L244" s="652">
        <v>12</v>
      </c>
      <c r="M244" s="653">
        <f t="shared" si="4"/>
        <v>22200</v>
      </c>
      <c r="N244" s="652" t="s">
        <v>3616</v>
      </c>
      <c r="O244" s="652" t="s">
        <v>4262</v>
      </c>
      <c r="P244" s="653">
        <f t="shared" si="5"/>
        <v>11100</v>
      </c>
      <c r="Q244" s="654"/>
      <c r="R244" s="652">
        <v>12</v>
      </c>
    </row>
    <row r="245" spans="1:18" s="554" customFormat="1" ht="20.25" x14ac:dyDescent="0.3">
      <c r="A245" s="483" t="s">
        <v>4257</v>
      </c>
      <c r="B245" s="483" t="s">
        <v>1297</v>
      </c>
      <c r="C245" s="552" t="s">
        <v>4258</v>
      </c>
      <c r="D245" s="552" t="s">
        <v>4272</v>
      </c>
      <c r="E245" s="650">
        <v>1350</v>
      </c>
      <c r="F245" s="581" t="s">
        <v>4324</v>
      </c>
      <c r="G245" s="651" t="s">
        <v>4325</v>
      </c>
      <c r="H245" s="651" t="s">
        <v>4326</v>
      </c>
      <c r="I245" s="651" t="s">
        <v>1346</v>
      </c>
      <c r="J245" s="651" t="s">
        <v>3970</v>
      </c>
      <c r="K245" s="652">
        <v>2</v>
      </c>
      <c r="L245" s="652">
        <v>12</v>
      </c>
      <c r="M245" s="653">
        <f t="shared" si="4"/>
        <v>16200</v>
      </c>
      <c r="N245" s="652" t="s">
        <v>3616</v>
      </c>
      <c r="O245" s="652" t="s">
        <v>4262</v>
      </c>
      <c r="P245" s="653">
        <f t="shared" si="5"/>
        <v>8100</v>
      </c>
      <c r="Q245" s="654"/>
      <c r="R245" s="652">
        <v>12</v>
      </c>
    </row>
    <row r="246" spans="1:18" s="554" customFormat="1" ht="20.25" x14ac:dyDescent="0.3">
      <c r="A246" s="483" t="s">
        <v>4257</v>
      </c>
      <c r="B246" s="483" t="s">
        <v>1297</v>
      </c>
      <c r="C246" s="552" t="s">
        <v>4258</v>
      </c>
      <c r="D246" s="552" t="s">
        <v>4259</v>
      </c>
      <c r="E246" s="650">
        <v>1850</v>
      </c>
      <c r="F246" s="581" t="s">
        <v>4327</v>
      </c>
      <c r="G246" s="651" t="s">
        <v>4328</v>
      </c>
      <c r="H246" s="651" t="s">
        <v>1333</v>
      </c>
      <c r="I246" s="651" t="s">
        <v>1346</v>
      </c>
      <c r="J246" s="651" t="s">
        <v>3970</v>
      </c>
      <c r="K246" s="652">
        <v>2</v>
      </c>
      <c r="L246" s="652">
        <v>12</v>
      </c>
      <c r="M246" s="653">
        <f t="shared" si="4"/>
        <v>22200</v>
      </c>
      <c r="N246" s="652" t="s">
        <v>3616</v>
      </c>
      <c r="O246" s="652" t="s">
        <v>4262</v>
      </c>
      <c r="P246" s="653">
        <f t="shared" si="5"/>
        <v>11100</v>
      </c>
      <c r="Q246" s="654"/>
      <c r="R246" s="652">
        <v>12</v>
      </c>
    </row>
    <row r="247" spans="1:18" s="554" customFormat="1" ht="20.25" x14ac:dyDescent="0.3">
      <c r="A247" s="483" t="s">
        <v>4257</v>
      </c>
      <c r="B247" s="483" t="s">
        <v>1297</v>
      </c>
      <c r="C247" s="552" t="s">
        <v>4258</v>
      </c>
      <c r="D247" s="552" t="s">
        <v>2677</v>
      </c>
      <c r="E247" s="650">
        <v>1550</v>
      </c>
      <c r="F247" s="581" t="s">
        <v>4329</v>
      </c>
      <c r="G247" s="651" t="s">
        <v>4330</v>
      </c>
      <c r="H247" s="651" t="s">
        <v>4331</v>
      </c>
      <c r="I247" s="651" t="s">
        <v>1346</v>
      </c>
      <c r="J247" s="651" t="s">
        <v>3970</v>
      </c>
      <c r="K247" s="652">
        <v>2</v>
      </c>
      <c r="L247" s="652">
        <v>12</v>
      </c>
      <c r="M247" s="653">
        <f t="shared" si="4"/>
        <v>18600</v>
      </c>
      <c r="N247" s="652" t="s">
        <v>3616</v>
      </c>
      <c r="O247" s="652" t="s">
        <v>4262</v>
      </c>
      <c r="P247" s="653">
        <f t="shared" si="5"/>
        <v>9300</v>
      </c>
      <c r="Q247" s="654"/>
      <c r="R247" s="652">
        <v>12</v>
      </c>
    </row>
    <row r="248" spans="1:18" s="554" customFormat="1" ht="10.15" x14ac:dyDescent="0.3">
      <c r="A248" s="483" t="s">
        <v>4257</v>
      </c>
      <c r="B248" s="483" t="s">
        <v>1297</v>
      </c>
      <c r="C248" s="552" t="s">
        <v>4258</v>
      </c>
      <c r="D248" s="552" t="s">
        <v>1740</v>
      </c>
      <c r="E248" s="650">
        <v>1250</v>
      </c>
      <c r="F248" s="581" t="s">
        <v>4332</v>
      </c>
      <c r="G248" s="651" t="s">
        <v>4333</v>
      </c>
      <c r="H248" s="651" t="s">
        <v>4277</v>
      </c>
      <c r="I248" s="651" t="s">
        <v>3953</v>
      </c>
      <c r="J248" s="651" t="s">
        <v>4278</v>
      </c>
      <c r="K248" s="652">
        <v>2</v>
      </c>
      <c r="L248" s="652">
        <v>12</v>
      </c>
      <c r="M248" s="653">
        <f t="shared" si="4"/>
        <v>15000</v>
      </c>
      <c r="N248" s="652" t="s">
        <v>3616</v>
      </c>
      <c r="O248" s="652" t="s">
        <v>4262</v>
      </c>
      <c r="P248" s="653">
        <f t="shared" si="5"/>
        <v>7500</v>
      </c>
      <c r="Q248" s="654"/>
      <c r="R248" s="652">
        <v>12</v>
      </c>
    </row>
    <row r="249" spans="1:18" s="554" customFormat="1" ht="20.25" x14ac:dyDescent="0.3">
      <c r="A249" s="483" t="s">
        <v>4257</v>
      </c>
      <c r="B249" s="483" t="s">
        <v>1297</v>
      </c>
      <c r="C249" s="552" t="s">
        <v>4334</v>
      </c>
      <c r="D249" s="552" t="s">
        <v>1759</v>
      </c>
      <c r="E249" s="650">
        <v>1350</v>
      </c>
      <c r="F249" s="581" t="s">
        <v>4335</v>
      </c>
      <c r="G249" s="651" t="s">
        <v>4336</v>
      </c>
      <c r="H249" s="651" t="s">
        <v>4337</v>
      </c>
      <c r="I249" s="651" t="s">
        <v>1346</v>
      </c>
      <c r="J249" s="651" t="s">
        <v>4337</v>
      </c>
      <c r="K249" s="652" t="s">
        <v>3616</v>
      </c>
      <c r="L249" s="652" t="s">
        <v>3616</v>
      </c>
      <c r="M249" s="652" t="s">
        <v>3616</v>
      </c>
      <c r="N249" s="652" t="s">
        <v>4338</v>
      </c>
      <c r="O249" s="652" t="s">
        <v>4339</v>
      </c>
      <c r="P249" s="653">
        <f>E249*O249</f>
        <v>4050</v>
      </c>
      <c r="Q249" s="654"/>
      <c r="R249" s="652">
        <v>12</v>
      </c>
    </row>
    <row r="250" spans="1:18" s="554" customFormat="1" ht="10.15" x14ac:dyDescent="0.3">
      <c r="A250" s="483" t="s">
        <v>4257</v>
      </c>
      <c r="B250" s="483" t="s">
        <v>1297</v>
      </c>
      <c r="C250" s="552" t="s">
        <v>4334</v>
      </c>
      <c r="D250" s="552" t="s">
        <v>4340</v>
      </c>
      <c r="E250" s="650">
        <v>1850</v>
      </c>
      <c r="F250" s="581" t="s">
        <v>4341</v>
      </c>
      <c r="G250" s="651" t="s">
        <v>4342</v>
      </c>
      <c r="H250" s="651" t="s">
        <v>4343</v>
      </c>
      <c r="I250" s="651" t="s">
        <v>1346</v>
      </c>
      <c r="J250" s="651" t="s">
        <v>3970</v>
      </c>
      <c r="K250" s="652" t="s">
        <v>3616</v>
      </c>
      <c r="L250" s="652" t="s">
        <v>3616</v>
      </c>
      <c r="M250" s="652" t="s">
        <v>3616</v>
      </c>
      <c r="N250" s="652" t="s">
        <v>4338</v>
      </c>
      <c r="O250" s="652" t="s">
        <v>4344</v>
      </c>
      <c r="P250" s="653">
        <f t="shared" ref="P250:P253" si="6">E250*O250</f>
        <v>3700</v>
      </c>
      <c r="Q250" s="654"/>
      <c r="R250" s="652">
        <v>12</v>
      </c>
    </row>
    <row r="251" spans="1:18" s="554" customFormat="1" ht="10.15" x14ac:dyDescent="0.3">
      <c r="A251" s="483" t="s">
        <v>4257</v>
      </c>
      <c r="B251" s="483" t="s">
        <v>1297</v>
      </c>
      <c r="C251" s="552" t="s">
        <v>4334</v>
      </c>
      <c r="D251" s="552" t="s">
        <v>1740</v>
      </c>
      <c r="E251" s="650">
        <v>1350</v>
      </c>
      <c r="F251" s="581" t="s">
        <v>4345</v>
      </c>
      <c r="G251" s="651" t="s">
        <v>4346</v>
      </c>
      <c r="H251" s="651" t="s">
        <v>4277</v>
      </c>
      <c r="I251" s="651" t="s">
        <v>3953</v>
      </c>
      <c r="J251" s="651" t="s">
        <v>4278</v>
      </c>
      <c r="K251" s="652" t="s">
        <v>3616</v>
      </c>
      <c r="L251" s="652" t="s">
        <v>3616</v>
      </c>
      <c r="M251" s="652" t="s">
        <v>3616</v>
      </c>
      <c r="N251" s="652" t="s">
        <v>4338</v>
      </c>
      <c r="O251" s="652" t="s">
        <v>4339</v>
      </c>
      <c r="P251" s="653">
        <f t="shared" si="6"/>
        <v>4050</v>
      </c>
      <c r="Q251" s="654"/>
      <c r="R251" s="652">
        <v>12</v>
      </c>
    </row>
    <row r="252" spans="1:18" s="554" customFormat="1" ht="10.15" x14ac:dyDescent="0.3">
      <c r="A252" s="483" t="s">
        <v>4257</v>
      </c>
      <c r="B252" s="483" t="s">
        <v>1297</v>
      </c>
      <c r="C252" s="552" t="s">
        <v>4334</v>
      </c>
      <c r="D252" s="552" t="s">
        <v>4272</v>
      </c>
      <c r="E252" s="650">
        <v>2400</v>
      </c>
      <c r="F252" s="581" t="s">
        <v>4347</v>
      </c>
      <c r="G252" s="651" t="s">
        <v>4348</v>
      </c>
      <c r="H252" s="651" t="s">
        <v>4084</v>
      </c>
      <c r="I252" s="651" t="s">
        <v>1346</v>
      </c>
      <c r="J252" s="651" t="s">
        <v>3970</v>
      </c>
      <c r="K252" s="652" t="s">
        <v>3616</v>
      </c>
      <c r="L252" s="652" t="s">
        <v>3616</v>
      </c>
      <c r="M252" s="652" t="s">
        <v>3616</v>
      </c>
      <c r="N252" s="652" t="s">
        <v>4338</v>
      </c>
      <c r="O252" s="652" t="s">
        <v>4344</v>
      </c>
      <c r="P252" s="653">
        <f t="shared" si="6"/>
        <v>4800</v>
      </c>
      <c r="Q252" s="654"/>
      <c r="R252" s="652">
        <v>12</v>
      </c>
    </row>
    <row r="253" spans="1:18" s="554" customFormat="1" ht="20.25" x14ac:dyDescent="0.3">
      <c r="A253" s="483" t="s">
        <v>4257</v>
      </c>
      <c r="B253" s="483" t="s">
        <v>1297</v>
      </c>
      <c r="C253" s="552" t="s">
        <v>4334</v>
      </c>
      <c r="D253" s="552" t="s">
        <v>2677</v>
      </c>
      <c r="E253" s="650">
        <v>1550</v>
      </c>
      <c r="F253" s="581" t="s">
        <v>4349</v>
      </c>
      <c r="G253" s="651" t="s">
        <v>4350</v>
      </c>
      <c r="H253" s="651" t="s">
        <v>4337</v>
      </c>
      <c r="I253" s="651" t="s">
        <v>1346</v>
      </c>
      <c r="J253" s="651" t="s">
        <v>4337</v>
      </c>
      <c r="K253" s="652" t="s">
        <v>3616</v>
      </c>
      <c r="L253" s="652" t="s">
        <v>3616</v>
      </c>
      <c r="M253" s="652" t="s">
        <v>3616</v>
      </c>
      <c r="N253" s="652" t="s">
        <v>4338</v>
      </c>
      <c r="O253" s="652" t="s">
        <v>4339</v>
      </c>
      <c r="P253" s="653">
        <f t="shared" si="6"/>
        <v>4650</v>
      </c>
      <c r="Q253" s="654"/>
      <c r="R253" s="652">
        <v>12</v>
      </c>
    </row>
    <row r="254" spans="1:18" s="554" customFormat="1" ht="20.25" x14ac:dyDescent="0.3">
      <c r="A254" s="483" t="s">
        <v>4351</v>
      </c>
      <c r="B254" s="483" t="s">
        <v>1297</v>
      </c>
      <c r="C254" s="486" t="s">
        <v>4352</v>
      </c>
      <c r="D254" s="552" t="s">
        <v>4353</v>
      </c>
      <c r="E254" s="650">
        <v>1700</v>
      </c>
      <c r="F254" s="581" t="s">
        <v>4354</v>
      </c>
      <c r="G254" s="651" t="s">
        <v>4355</v>
      </c>
      <c r="H254" s="651"/>
      <c r="I254" s="651"/>
      <c r="J254" s="651"/>
      <c r="K254" s="485"/>
      <c r="L254" s="485"/>
      <c r="M254" s="483"/>
      <c r="N254" s="485"/>
      <c r="O254" s="485"/>
      <c r="P254" s="485"/>
      <c r="Q254" s="485"/>
      <c r="R254" s="485"/>
    </row>
    <row r="255" spans="1:18" s="554" customFormat="1" ht="10.15" x14ac:dyDescent="0.3">
      <c r="A255" s="483" t="s">
        <v>4351</v>
      </c>
      <c r="B255" s="483" t="s">
        <v>1297</v>
      </c>
      <c r="C255" s="486" t="s">
        <v>4352</v>
      </c>
      <c r="D255" s="552" t="s">
        <v>4356</v>
      </c>
      <c r="E255" s="650">
        <v>2200</v>
      </c>
      <c r="F255" s="581" t="s">
        <v>4357</v>
      </c>
      <c r="G255" s="651" t="s">
        <v>4358</v>
      </c>
      <c r="H255" s="651" t="s">
        <v>4359</v>
      </c>
      <c r="I255" s="651" t="s">
        <v>1346</v>
      </c>
      <c r="J255" s="651" t="s">
        <v>3970</v>
      </c>
      <c r="K255" s="485"/>
      <c r="L255" s="485"/>
      <c r="M255" s="483"/>
      <c r="N255" s="485"/>
      <c r="O255" s="485"/>
      <c r="P255" s="485"/>
      <c r="Q255" s="485"/>
      <c r="R255" s="485"/>
    </row>
    <row r="256" spans="1:18" s="554" customFormat="1" ht="10.15" x14ac:dyDescent="0.3">
      <c r="A256" s="483" t="s">
        <v>4351</v>
      </c>
      <c r="B256" s="483" t="s">
        <v>1297</v>
      </c>
      <c r="C256" s="486" t="s">
        <v>4352</v>
      </c>
      <c r="D256" s="552" t="s">
        <v>2677</v>
      </c>
      <c r="E256" s="650">
        <v>2000</v>
      </c>
      <c r="F256" s="581" t="s">
        <v>4360</v>
      </c>
      <c r="G256" s="651" t="s">
        <v>4361</v>
      </c>
      <c r="H256" s="651" t="s">
        <v>4084</v>
      </c>
      <c r="I256" s="651" t="s">
        <v>1346</v>
      </c>
      <c r="J256" s="651" t="s">
        <v>3970</v>
      </c>
      <c r="K256" s="485"/>
      <c r="L256" s="485"/>
      <c r="M256" s="483"/>
      <c r="N256" s="485"/>
      <c r="O256" s="485"/>
      <c r="P256" s="485"/>
      <c r="Q256" s="485"/>
      <c r="R256" s="485"/>
    </row>
    <row r="257" spans="1:18" s="554" customFormat="1" ht="20.25" x14ac:dyDescent="0.3">
      <c r="A257" s="483" t="s">
        <v>4351</v>
      </c>
      <c r="B257" s="483" t="s">
        <v>1297</v>
      </c>
      <c r="C257" s="486" t="s">
        <v>4352</v>
      </c>
      <c r="D257" s="552" t="s">
        <v>4362</v>
      </c>
      <c r="E257" s="650">
        <v>1350</v>
      </c>
      <c r="F257" s="581" t="s">
        <v>4363</v>
      </c>
      <c r="G257" s="651" t="s">
        <v>4364</v>
      </c>
      <c r="H257" s="651"/>
      <c r="I257" s="651"/>
      <c r="J257" s="651"/>
      <c r="K257" s="485"/>
      <c r="L257" s="485"/>
      <c r="M257" s="483"/>
      <c r="N257" s="485"/>
      <c r="O257" s="485"/>
      <c r="P257" s="485"/>
      <c r="Q257" s="485"/>
      <c r="R257" s="485"/>
    </row>
    <row r="258" spans="1:18" s="554" customFormat="1" ht="20.25" x14ac:dyDescent="0.3">
      <c r="A258" s="483" t="s">
        <v>4351</v>
      </c>
      <c r="B258" s="483" t="s">
        <v>1297</v>
      </c>
      <c r="C258" s="486" t="s">
        <v>4352</v>
      </c>
      <c r="D258" s="552" t="s">
        <v>4365</v>
      </c>
      <c r="E258" s="650">
        <v>1500</v>
      </c>
      <c r="F258" s="581" t="s">
        <v>4366</v>
      </c>
      <c r="G258" s="651" t="s">
        <v>4367</v>
      </c>
      <c r="H258" s="651" t="s">
        <v>4337</v>
      </c>
      <c r="I258" s="651" t="s">
        <v>1346</v>
      </c>
      <c r="J258" s="651" t="s">
        <v>4337</v>
      </c>
      <c r="K258" s="485"/>
      <c r="L258" s="485"/>
      <c r="M258" s="483"/>
      <c r="N258" s="485"/>
      <c r="O258" s="485"/>
      <c r="P258" s="485"/>
      <c r="Q258" s="485"/>
      <c r="R258" s="485"/>
    </row>
    <row r="259" spans="1:18" s="554" customFormat="1" ht="10.15" x14ac:dyDescent="0.3">
      <c r="A259" s="483" t="s">
        <v>4351</v>
      </c>
      <c r="B259" s="483" t="s">
        <v>1297</v>
      </c>
      <c r="C259" s="486" t="s">
        <v>4352</v>
      </c>
      <c r="D259" s="552" t="s">
        <v>4368</v>
      </c>
      <c r="E259" s="650">
        <v>1500</v>
      </c>
      <c r="F259" s="581" t="s">
        <v>4369</v>
      </c>
      <c r="G259" s="651" t="s">
        <v>4370</v>
      </c>
      <c r="H259" s="651"/>
      <c r="I259" s="651"/>
      <c r="J259" s="651"/>
      <c r="K259" s="485"/>
      <c r="L259" s="485"/>
      <c r="M259" s="483"/>
      <c r="N259" s="485"/>
      <c r="O259" s="485"/>
      <c r="P259" s="485"/>
      <c r="Q259" s="485"/>
      <c r="R259" s="485"/>
    </row>
    <row r="260" spans="1:18" s="554" customFormat="1" ht="20.25" x14ac:dyDescent="0.3">
      <c r="A260" s="483" t="s">
        <v>4351</v>
      </c>
      <c r="B260" s="483" t="s">
        <v>1297</v>
      </c>
      <c r="C260" s="486" t="s">
        <v>4352</v>
      </c>
      <c r="D260" s="552" t="s">
        <v>4371</v>
      </c>
      <c r="E260" s="650">
        <v>1350</v>
      </c>
      <c r="F260" s="581" t="s">
        <v>4372</v>
      </c>
      <c r="G260" s="651" t="s">
        <v>4373</v>
      </c>
      <c r="H260" s="651"/>
      <c r="I260" s="651"/>
      <c r="J260" s="651"/>
      <c r="K260" s="485"/>
      <c r="L260" s="485"/>
      <c r="M260" s="483"/>
      <c r="N260" s="485"/>
      <c r="O260" s="485"/>
      <c r="P260" s="485"/>
      <c r="Q260" s="485"/>
      <c r="R260" s="485"/>
    </row>
    <row r="261" spans="1:18" s="554" customFormat="1" ht="10.15" x14ac:dyDescent="0.3">
      <c r="A261" s="483" t="s">
        <v>4351</v>
      </c>
      <c r="B261" s="483" t="s">
        <v>1297</v>
      </c>
      <c r="C261" s="486" t="s">
        <v>4352</v>
      </c>
      <c r="D261" s="552" t="s">
        <v>4374</v>
      </c>
      <c r="E261" s="650">
        <v>1500</v>
      </c>
      <c r="F261" s="581" t="s">
        <v>4375</v>
      </c>
      <c r="G261" s="651" t="s">
        <v>4376</v>
      </c>
      <c r="H261" s="651"/>
      <c r="I261" s="651"/>
      <c r="J261" s="651"/>
      <c r="K261" s="485"/>
      <c r="L261" s="485"/>
      <c r="M261" s="483"/>
      <c r="N261" s="485"/>
      <c r="O261" s="485"/>
      <c r="P261" s="485"/>
      <c r="Q261" s="485"/>
      <c r="R261" s="485"/>
    </row>
    <row r="262" spans="1:18" s="554" customFormat="1" ht="20.25" x14ac:dyDescent="0.3">
      <c r="A262" s="483" t="s">
        <v>4351</v>
      </c>
      <c r="B262" s="483" t="s">
        <v>1297</v>
      </c>
      <c r="C262" s="486" t="s">
        <v>4352</v>
      </c>
      <c r="D262" s="552" t="s">
        <v>4377</v>
      </c>
      <c r="E262" s="650">
        <v>1500</v>
      </c>
      <c r="F262" s="581" t="s">
        <v>4378</v>
      </c>
      <c r="G262" s="651" t="s">
        <v>4379</v>
      </c>
      <c r="H262" s="651" t="s">
        <v>4380</v>
      </c>
      <c r="I262" s="651" t="s">
        <v>1346</v>
      </c>
      <c r="J262" s="651" t="s">
        <v>4380</v>
      </c>
      <c r="K262" s="485"/>
      <c r="L262" s="485"/>
      <c r="M262" s="483"/>
      <c r="N262" s="485"/>
      <c r="O262" s="485"/>
      <c r="P262" s="485"/>
      <c r="Q262" s="485"/>
      <c r="R262" s="485"/>
    </row>
    <row r="263" spans="1:18" s="554" customFormat="1" ht="10.15" x14ac:dyDescent="0.3">
      <c r="A263" s="483" t="s">
        <v>4351</v>
      </c>
      <c r="B263" s="483" t="s">
        <v>1297</v>
      </c>
      <c r="C263" s="486" t="s">
        <v>4352</v>
      </c>
      <c r="D263" s="552" t="s">
        <v>4381</v>
      </c>
      <c r="E263" s="650">
        <v>1600</v>
      </c>
      <c r="F263" s="581" t="s">
        <v>4382</v>
      </c>
      <c r="G263" s="651" t="s">
        <v>4383</v>
      </c>
      <c r="H263" s="651" t="s">
        <v>4326</v>
      </c>
      <c r="I263" s="651" t="s">
        <v>1346</v>
      </c>
      <c r="J263" s="651" t="s">
        <v>3970</v>
      </c>
      <c r="K263" s="485"/>
      <c r="L263" s="485"/>
      <c r="M263" s="483"/>
      <c r="N263" s="485"/>
      <c r="O263" s="485"/>
      <c r="P263" s="485"/>
      <c r="Q263" s="485"/>
      <c r="R263" s="485"/>
    </row>
    <row r="264" spans="1:18" s="554" customFormat="1" ht="10.15" x14ac:dyDescent="0.3">
      <c r="A264" s="483" t="s">
        <v>4351</v>
      </c>
      <c r="B264" s="483" t="s">
        <v>1297</v>
      </c>
      <c r="C264" s="486" t="s">
        <v>4352</v>
      </c>
      <c r="D264" s="552" t="s">
        <v>4384</v>
      </c>
      <c r="E264" s="650">
        <v>1200</v>
      </c>
      <c r="F264" s="581" t="s">
        <v>4385</v>
      </c>
      <c r="G264" s="651" t="s">
        <v>4386</v>
      </c>
      <c r="H264" s="651"/>
      <c r="I264" s="651"/>
      <c r="J264" s="651"/>
      <c r="K264" s="485"/>
      <c r="L264" s="485"/>
      <c r="M264" s="483"/>
      <c r="N264" s="485"/>
      <c r="O264" s="485"/>
      <c r="P264" s="485"/>
      <c r="Q264" s="485"/>
      <c r="R264" s="485"/>
    </row>
    <row r="265" spans="1:18" s="554" customFormat="1" ht="10.15" x14ac:dyDescent="0.3">
      <c r="A265" s="483" t="s">
        <v>4351</v>
      </c>
      <c r="B265" s="483" t="s">
        <v>1297</v>
      </c>
      <c r="C265" s="486" t="s">
        <v>4352</v>
      </c>
      <c r="D265" s="552" t="s">
        <v>4387</v>
      </c>
      <c r="E265" s="650">
        <v>1500</v>
      </c>
      <c r="F265" s="581" t="s">
        <v>4388</v>
      </c>
      <c r="G265" s="651" t="s">
        <v>4389</v>
      </c>
      <c r="H265" s="651"/>
      <c r="I265" s="651"/>
      <c r="J265" s="651"/>
      <c r="K265" s="485"/>
      <c r="L265" s="485"/>
      <c r="M265" s="483"/>
      <c r="N265" s="485"/>
      <c r="O265" s="485"/>
      <c r="P265" s="485"/>
      <c r="Q265" s="485"/>
      <c r="R265" s="485"/>
    </row>
    <row r="266" spans="1:18" s="554" customFormat="1" ht="10.15" x14ac:dyDescent="0.3">
      <c r="A266" s="483" t="s">
        <v>4351</v>
      </c>
      <c r="B266" s="483" t="s">
        <v>1297</v>
      </c>
      <c r="C266" s="486" t="s">
        <v>4352</v>
      </c>
      <c r="D266" s="552" t="s">
        <v>1855</v>
      </c>
      <c r="E266" s="650">
        <v>1350</v>
      </c>
      <c r="F266" s="581" t="s">
        <v>4390</v>
      </c>
      <c r="G266" s="651" t="s">
        <v>4391</v>
      </c>
      <c r="H266" s="651"/>
      <c r="I266" s="651"/>
      <c r="J266" s="651"/>
      <c r="K266" s="485"/>
      <c r="L266" s="485"/>
      <c r="M266" s="483"/>
      <c r="N266" s="485"/>
      <c r="O266" s="485"/>
      <c r="P266" s="485"/>
      <c r="Q266" s="485"/>
      <c r="R266" s="485"/>
    </row>
    <row r="267" spans="1:18" s="554" customFormat="1" ht="10.15" x14ac:dyDescent="0.3">
      <c r="A267" s="483" t="s">
        <v>4351</v>
      </c>
      <c r="B267" s="483" t="s">
        <v>1297</v>
      </c>
      <c r="C267" s="486" t="s">
        <v>4352</v>
      </c>
      <c r="D267" s="552" t="s">
        <v>1855</v>
      </c>
      <c r="E267" s="650">
        <v>1350</v>
      </c>
      <c r="F267" s="581" t="s">
        <v>4392</v>
      </c>
      <c r="G267" s="651" t="s">
        <v>4393</v>
      </c>
      <c r="H267" s="651"/>
      <c r="I267" s="651"/>
      <c r="J267" s="651"/>
      <c r="K267" s="485"/>
      <c r="L267" s="485"/>
      <c r="M267" s="483"/>
      <c r="N267" s="485"/>
      <c r="O267" s="485"/>
      <c r="P267" s="485"/>
      <c r="Q267" s="485"/>
      <c r="R267" s="485"/>
    </row>
    <row r="268" spans="1:18" s="554" customFormat="1" ht="20.25" x14ac:dyDescent="0.3">
      <c r="A268" s="483" t="s">
        <v>4351</v>
      </c>
      <c r="B268" s="483" t="s">
        <v>1297</v>
      </c>
      <c r="C268" s="486" t="s">
        <v>4352</v>
      </c>
      <c r="D268" s="552" t="s">
        <v>4394</v>
      </c>
      <c r="E268" s="650">
        <v>2000</v>
      </c>
      <c r="F268" s="581" t="s">
        <v>4395</v>
      </c>
      <c r="G268" s="651" t="s">
        <v>4396</v>
      </c>
      <c r="H268" s="651" t="s">
        <v>4331</v>
      </c>
      <c r="I268" s="651" t="s">
        <v>1346</v>
      </c>
      <c r="J268" s="651" t="s">
        <v>3970</v>
      </c>
      <c r="K268" s="485"/>
      <c r="L268" s="485"/>
      <c r="M268" s="483"/>
      <c r="N268" s="485"/>
      <c r="O268" s="485"/>
      <c r="P268" s="485"/>
      <c r="Q268" s="485"/>
      <c r="R268" s="485"/>
    </row>
    <row r="269" spans="1:18" s="554" customFormat="1" ht="10.15" x14ac:dyDescent="0.3">
      <c r="A269" s="483" t="s">
        <v>4351</v>
      </c>
      <c r="B269" s="483" t="s">
        <v>1297</v>
      </c>
      <c r="C269" s="486" t="s">
        <v>4352</v>
      </c>
      <c r="D269" s="552" t="s">
        <v>4397</v>
      </c>
      <c r="E269" s="650">
        <v>2000</v>
      </c>
      <c r="F269" s="581" t="s">
        <v>4398</v>
      </c>
      <c r="G269" s="651" t="s">
        <v>4399</v>
      </c>
      <c r="H269" s="651" t="s">
        <v>4269</v>
      </c>
      <c r="I269" s="651" t="s">
        <v>1346</v>
      </c>
      <c r="J269" s="651" t="s">
        <v>3970</v>
      </c>
      <c r="K269" s="485"/>
      <c r="L269" s="485"/>
      <c r="M269" s="483"/>
      <c r="N269" s="485"/>
      <c r="O269" s="485"/>
      <c r="P269" s="485"/>
      <c r="Q269" s="485"/>
      <c r="R269" s="485"/>
    </row>
    <row r="270" spans="1:18" s="554" customFormat="1" ht="10.15" x14ac:dyDescent="0.3">
      <c r="A270" s="483" t="s">
        <v>4351</v>
      </c>
      <c r="B270" s="483" t="s">
        <v>1297</v>
      </c>
      <c r="C270" s="486" t="s">
        <v>4352</v>
      </c>
      <c r="D270" s="552" t="s">
        <v>4400</v>
      </c>
      <c r="E270" s="650">
        <v>2200</v>
      </c>
      <c r="F270" s="581" t="s">
        <v>4401</v>
      </c>
      <c r="G270" s="651" t="s">
        <v>4402</v>
      </c>
      <c r="H270" s="651"/>
      <c r="I270" s="651"/>
      <c r="J270" s="651"/>
      <c r="K270" s="485"/>
      <c r="L270" s="485"/>
      <c r="M270" s="483"/>
      <c r="N270" s="485"/>
      <c r="O270" s="485"/>
      <c r="P270" s="485"/>
      <c r="Q270" s="485"/>
      <c r="R270" s="485"/>
    </row>
    <row r="271" spans="1:18" s="554" customFormat="1" ht="10.15" x14ac:dyDescent="0.3">
      <c r="A271" s="483" t="s">
        <v>4351</v>
      </c>
      <c r="B271" s="483" t="s">
        <v>1297</v>
      </c>
      <c r="C271" s="486" t="s">
        <v>4352</v>
      </c>
      <c r="D271" s="552" t="s">
        <v>4403</v>
      </c>
      <c r="E271" s="650">
        <v>1600</v>
      </c>
      <c r="F271" s="581" t="s">
        <v>4404</v>
      </c>
      <c r="G271" s="651" t="s">
        <v>4405</v>
      </c>
      <c r="H271" s="651" t="s">
        <v>4269</v>
      </c>
      <c r="I271" s="651" t="s">
        <v>1346</v>
      </c>
      <c r="J271" s="651" t="s">
        <v>3970</v>
      </c>
      <c r="K271" s="485"/>
      <c r="L271" s="485"/>
      <c r="M271" s="483"/>
      <c r="N271" s="485"/>
      <c r="O271" s="485"/>
      <c r="P271" s="485"/>
      <c r="Q271" s="485"/>
      <c r="R271" s="485"/>
    </row>
    <row r="272" spans="1:18" s="554" customFormat="1" ht="10.15" x14ac:dyDescent="0.3">
      <c r="A272" s="483" t="s">
        <v>4351</v>
      </c>
      <c r="B272" s="483" t="s">
        <v>1297</v>
      </c>
      <c r="C272" s="486" t="s">
        <v>4352</v>
      </c>
      <c r="D272" s="552" t="s">
        <v>4406</v>
      </c>
      <c r="E272" s="650">
        <v>1000</v>
      </c>
      <c r="F272" s="581" t="s">
        <v>4407</v>
      </c>
      <c r="G272" s="651" t="s">
        <v>4408</v>
      </c>
      <c r="H272" s="651"/>
      <c r="I272" s="651"/>
      <c r="J272" s="651"/>
      <c r="K272" s="485"/>
      <c r="L272" s="485"/>
      <c r="M272" s="483"/>
      <c r="N272" s="485"/>
      <c r="O272" s="485"/>
      <c r="P272" s="485"/>
      <c r="Q272" s="485"/>
      <c r="R272" s="485"/>
    </row>
    <row r="273" spans="1:18" s="554" customFormat="1" ht="10.15" x14ac:dyDescent="0.3">
      <c r="A273" s="483" t="s">
        <v>4351</v>
      </c>
      <c r="B273" s="483" t="s">
        <v>1297</v>
      </c>
      <c r="C273" s="486" t="s">
        <v>4352</v>
      </c>
      <c r="D273" s="552" t="s">
        <v>4409</v>
      </c>
      <c r="E273" s="650">
        <v>1500</v>
      </c>
      <c r="F273" s="581" t="s">
        <v>4410</v>
      </c>
      <c r="G273" s="651" t="s">
        <v>4411</v>
      </c>
      <c r="H273" s="651" t="s">
        <v>4269</v>
      </c>
      <c r="I273" s="651" t="s">
        <v>1346</v>
      </c>
      <c r="J273" s="651" t="s">
        <v>3970</v>
      </c>
      <c r="K273" s="485"/>
      <c r="L273" s="485"/>
      <c r="M273" s="483"/>
      <c r="N273" s="485"/>
      <c r="O273" s="485"/>
      <c r="P273" s="485"/>
      <c r="Q273" s="485"/>
      <c r="R273" s="485"/>
    </row>
    <row r="274" spans="1:18" s="554" customFormat="1" ht="10.15" x14ac:dyDescent="0.3">
      <c r="A274" s="483" t="s">
        <v>4351</v>
      </c>
      <c r="B274" s="483" t="s">
        <v>1297</v>
      </c>
      <c r="C274" s="486" t="s">
        <v>4352</v>
      </c>
      <c r="D274" s="552" t="s">
        <v>4412</v>
      </c>
      <c r="E274" s="650">
        <v>1800</v>
      </c>
      <c r="F274" s="581" t="s">
        <v>4413</v>
      </c>
      <c r="G274" s="651" t="s">
        <v>4414</v>
      </c>
      <c r="H274" s="651"/>
      <c r="I274" s="651"/>
      <c r="J274" s="651"/>
      <c r="K274" s="485"/>
      <c r="L274" s="485"/>
      <c r="M274" s="483"/>
      <c r="N274" s="485"/>
      <c r="O274" s="485"/>
      <c r="P274" s="485"/>
      <c r="Q274" s="485"/>
      <c r="R274" s="485"/>
    </row>
    <row r="275" spans="1:18" ht="12.75" x14ac:dyDescent="0.35">
      <c r="A275" s="28"/>
      <c r="B275" s="28"/>
      <c r="C275" s="28"/>
      <c r="D275" s="28"/>
      <c r="E275" s="28"/>
      <c r="F275" s="28"/>
      <c r="G275" s="28"/>
      <c r="H275" s="28"/>
      <c r="I275" s="28"/>
      <c r="J275" s="28"/>
      <c r="K275" s="401"/>
      <c r="L275" s="401"/>
      <c r="M275" s="28"/>
      <c r="N275" s="401"/>
      <c r="O275" s="401"/>
      <c r="P275" s="401"/>
      <c r="Q275" s="401"/>
      <c r="R275" s="401"/>
    </row>
    <row r="276" spans="1:18" ht="12.75" x14ac:dyDescent="0.35">
      <c r="A276" s="645"/>
      <c r="B276" s="645"/>
      <c r="C276" s="645"/>
      <c r="D276" s="646"/>
      <c r="E276" s="646"/>
      <c r="F276" s="645"/>
      <c r="G276" s="646"/>
      <c r="H276" s="646"/>
      <c r="I276" s="646"/>
      <c r="J276" s="646"/>
      <c r="K276" s="647"/>
      <c r="L276" s="647"/>
      <c r="M276" s="646"/>
      <c r="N276" s="647"/>
      <c r="O276" s="647"/>
      <c r="P276" s="647"/>
      <c r="Q276" s="647"/>
      <c r="R276" s="647"/>
    </row>
    <row r="277" spans="1:18" ht="12.75" x14ac:dyDescent="0.35">
      <c r="A277" s="644"/>
      <c r="B277" s="644"/>
      <c r="C277" s="644"/>
      <c r="D277" s="72"/>
      <c r="E277" s="72"/>
      <c r="F277" s="644"/>
      <c r="G277" s="72"/>
      <c r="H277" s="72"/>
      <c r="I277" s="72"/>
      <c r="J277" s="72"/>
      <c r="K277" s="378"/>
      <c r="L277" s="378"/>
      <c r="M277" s="72"/>
      <c r="N277" s="378"/>
      <c r="O277" s="378"/>
      <c r="P277" s="378"/>
      <c r="Q277" s="378"/>
      <c r="R277" s="378"/>
    </row>
    <row r="278" spans="1:18" ht="12.75" x14ac:dyDescent="0.35">
      <c r="A278" s="72"/>
      <c r="B278" s="72"/>
      <c r="C278" s="72"/>
      <c r="D278" s="72"/>
      <c r="E278" s="72"/>
      <c r="F278" s="72"/>
      <c r="G278" s="72"/>
      <c r="H278" s="72"/>
      <c r="I278" s="72"/>
      <c r="J278" s="72"/>
      <c r="K278" s="378"/>
      <c r="L278" s="378"/>
      <c r="M278" s="72"/>
      <c r="N278" s="72"/>
      <c r="O278" s="72"/>
      <c r="P278" s="72"/>
      <c r="Q278" s="72"/>
      <c r="R278" s="72"/>
    </row>
    <row r="279" spans="1:18" ht="12.75" x14ac:dyDescent="0.35">
      <c r="A279" s="1052" t="s">
        <v>263</v>
      </c>
      <c r="B279" s="1053"/>
      <c r="C279" s="1053"/>
      <c r="D279" s="1053"/>
      <c r="E279" s="1053"/>
      <c r="F279" s="1053"/>
      <c r="G279" s="1053"/>
      <c r="H279" s="1053"/>
      <c r="I279" s="1053"/>
      <c r="J279" s="1053"/>
      <c r="K279" s="1053"/>
      <c r="L279" s="1053"/>
      <c r="M279" s="1053"/>
      <c r="N279" s="1053"/>
      <c r="O279" s="1053"/>
      <c r="P279" s="1053"/>
      <c r="Q279" s="1053"/>
      <c r="R279" s="1053"/>
    </row>
    <row r="280" spans="1:18" ht="12.95" customHeight="1" x14ac:dyDescent="0.35">
      <c r="A280" s="989" t="s">
        <v>234</v>
      </c>
      <c r="B280" s="989"/>
      <c r="C280" s="1050" t="s">
        <v>1183</v>
      </c>
      <c r="D280" s="1051"/>
      <c r="E280" s="1051"/>
      <c r="F280" s="1051"/>
      <c r="G280" s="1051"/>
      <c r="H280" s="1051"/>
      <c r="I280" s="1051"/>
      <c r="J280" s="1051"/>
      <c r="K280" s="1051"/>
      <c r="L280" s="1051"/>
      <c r="M280" s="1051"/>
      <c r="N280" s="1051"/>
      <c r="O280" s="1051"/>
      <c r="P280" s="1051"/>
      <c r="Q280" s="1051"/>
      <c r="R280" s="1051"/>
    </row>
    <row r="281" spans="1:18" ht="12.75" x14ac:dyDescent="0.35">
      <c r="A281" s="994" t="s">
        <v>152</v>
      </c>
      <c r="B281" s="994"/>
      <c r="C281" s="994"/>
      <c r="D281" s="994"/>
      <c r="E281" s="994"/>
      <c r="F281" s="994" t="s">
        <v>153</v>
      </c>
      <c r="G281" s="994"/>
      <c r="H281" s="994"/>
      <c r="I281" s="994"/>
      <c r="J281" s="994"/>
      <c r="K281" s="1049" t="s">
        <v>247</v>
      </c>
      <c r="L281" s="1049"/>
      <c r="M281" s="1049"/>
      <c r="N281" s="1049" t="s">
        <v>248</v>
      </c>
      <c r="O281" s="1049"/>
      <c r="P281" s="1049"/>
      <c r="Q281" s="994" t="s">
        <v>276</v>
      </c>
      <c r="R281" s="994"/>
    </row>
    <row r="282" spans="1:18" ht="73.5" customHeight="1" x14ac:dyDescent="0.35">
      <c r="A282" s="195" t="s">
        <v>145</v>
      </c>
      <c r="B282" s="195" t="s">
        <v>154</v>
      </c>
      <c r="C282" s="195" t="s">
        <v>155</v>
      </c>
      <c r="D282" s="195" t="s">
        <v>156</v>
      </c>
      <c r="E282" s="195" t="s">
        <v>157</v>
      </c>
      <c r="F282" s="195" t="s">
        <v>158</v>
      </c>
      <c r="G282" s="195" t="s">
        <v>159</v>
      </c>
      <c r="H282" s="195" t="s">
        <v>160</v>
      </c>
      <c r="I282" s="195" t="s">
        <v>161</v>
      </c>
      <c r="J282" s="195" t="s">
        <v>162</v>
      </c>
      <c r="K282" s="400" t="s">
        <v>163</v>
      </c>
      <c r="L282" s="400" t="s">
        <v>164</v>
      </c>
      <c r="M282" s="400" t="s">
        <v>165</v>
      </c>
      <c r="N282" s="400" t="s">
        <v>163</v>
      </c>
      <c r="O282" s="400" t="s">
        <v>164</v>
      </c>
      <c r="P282" s="400" t="s">
        <v>165</v>
      </c>
      <c r="Q282" s="400" t="s">
        <v>163</v>
      </c>
      <c r="R282" s="400" t="s">
        <v>277</v>
      </c>
    </row>
    <row r="283" spans="1:18" x14ac:dyDescent="0.35">
      <c r="A283" s="108" t="s">
        <v>3949</v>
      </c>
      <c r="B283" s="108" t="s">
        <v>1702</v>
      </c>
      <c r="C283" s="37" t="s">
        <v>168</v>
      </c>
      <c r="D283" s="579" t="s">
        <v>3950</v>
      </c>
      <c r="E283" s="580">
        <v>1500</v>
      </c>
      <c r="F283" s="581" t="s">
        <v>3951</v>
      </c>
      <c r="G283" s="108" t="s">
        <v>3952</v>
      </c>
      <c r="H283" s="108" t="s">
        <v>1740</v>
      </c>
      <c r="I283" s="108" t="s">
        <v>3953</v>
      </c>
      <c r="J283" s="108" t="s">
        <v>3953</v>
      </c>
      <c r="K283" s="572" t="s">
        <v>3954</v>
      </c>
      <c r="L283" s="480" t="s">
        <v>3955</v>
      </c>
      <c r="M283" s="573">
        <f>E283*2</f>
        <v>3000</v>
      </c>
      <c r="N283" s="480"/>
      <c r="O283" s="480"/>
      <c r="P283" s="480"/>
      <c r="Q283" s="480"/>
      <c r="R283" s="480"/>
    </row>
    <row r="284" spans="1:18" x14ac:dyDescent="0.35">
      <c r="A284" s="108" t="s">
        <v>3949</v>
      </c>
      <c r="B284" s="108" t="s">
        <v>1702</v>
      </c>
      <c r="C284" s="37" t="s">
        <v>168</v>
      </c>
      <c r="D284" s="579" t="s">
        <v>3956</v>
      </c>
      <c r="E284" s="580">
        <v>1600</v>
      </c>
      <c r="F284" s="582" t="s">
        <v>3957</v>
      </c>
      <c r="G284" s="108" t="s">
        <v>3958</v>
      </c>
      <c r="H284" s="108" t="s">
        <v>3959</v>
      </c>
      <c r="I284" s="108" t="s">
        <v>3953</v>
      </c>
      <c r="J284" s="108" t="s">
        <v>3953</v>
      </c>
      <c r="K284" s="572" t="s">
        <v>3960</v>
      </c>
      <c r="L284" s="480" t="s">
        <v>3961</v>
      </c>
      <c r="M284" s="573">
        <f>E284*12</f>
        <v>19200</v>
      </c>
      <c r="N284" s="480"/>
      <c r="O284" s="480"/>
      <c r="P284" s="108"/>
      <c r="Q284" s="480"/>
      <c r="R284" s="480"/>
    </row>
    <row r="285" spans="1:18" x14ac:dyDescent="0.35">
      <c r="A285" s="108" t="s">
        <v>3949</v>
      </c>
      <c r="B285" s="108" t="s">
        <v>1702</v>
      </c>
      <c r="C285" s="37" t="s">
        <v>168</v>
      </c>
      <c r="D285" s="583" t="s">
        <v>3962</v>
      </c>
      <c r="E285" s="580">
        <v>1600</v>
      </c>
      <c r="F285" s="584" t="s">
        <v>3963</v>
      </c>
      <c r="G285" s="481" t="s">
        <v>3964</v>
      </c>
      <c r="H285" s="108" t="s">
        <v>3959</v>
      </c>
      <c r="I285" s="108" t="s">
        <v>3953</v>
      </c>
      <c r="J285" s="108" t="s">
        <v>3953</v>
      </c>
      <c r="K285" s="572" t="s">
        <v>3965</v>
      </c>
      <c r="L285" s="480" t="s">
        <v>3966</v>
      </c>
      <c r="M285" s="573">
        <f>E285*7</f>
        <v>11200</v>
      </c>
      <c r="N285" s="480"/>
      <c r="O285" s="480"/>
      <c r="P285" s="480"/>
      <c r="Q285" s="480"/>
      <c r="R285" s="480"/>
    </row>
    <row r="286" spans="1:18" x14ac:dyDescent="0.35">
      <c r="A286" s="108" t="s">
        <v>3949</v>
      </c>
      <c r="B286" s="108" t="s">
        <v>1702</v>
      </c>
      <c r="C286" s="37" t="s">
        <v>168</v>
      </c>
      <c r="D286" s="583" t="s">
        <v>3962</v>
      </c>
      <c r="E286" s="580">
        <v>1600</v>
      </c>
      <c r="F286" s="584" t="s">
        <v>3967</v>
      </c>
      <c r="G286" s="481" t="s">
        <v>3968</v>
      </c>
      <c r="H286" s="108" t="s">
        <v>3969</v>
      </c>
      <c r="I286" s="108" t="s">
        <v>1726</v>
      </c>
      <c r="J286" s="108" t="s">
        <v>3970</v>
      </c>
      <c r="K286" s="572" t="s">
        <v>3971</v>
      </c>
      <c r="L286" s="480" t="s">
        <v>3972</v>
      </c>
      <c r="M286" s="573">
        <f>E286*2</f>
        <v>3200</v>
      </c>
      <c r="N286" s="480"/>
      <c r="O286" s="480"/>
      <c r="P286" s="480"/>
      <c r="Q286" s="480"/>
      <c r="R286" s="480"/>
    </row>
    <row r="287" spans="1:18" x14ac:dyDescent="0.35">
      <c r="A287" s="108" t="s">
        <v>3949</v>
      </c>
      <c r="B287" s="108" t="s">
        <v>1702</v>
      </c>
      <c r="C287" s="37" t="s">
        <v>168</v>
      </c>
      <c r="D287" s="585" t="s">
        <v>3973</v>
      </c>
      <c r="E287" s="586">
        <v>1200</v>
      </c>
      <c r="F287" s="587">
        <v>4341159</v>
      </c>
      <c r="G287" s="481" t="s">
        <v>3974</v>
      </c>
      <c r="H287" s="108" t="s">
        <v>1740</v>
      </c>
      <c r="I287" s="108" t="s">
        <v>3953</v>
      </c>
      <c r="J287" s="108" t="s">
        <v>3953</v>
      </c>
      <c r="K287" s="572" t="s">
        <v>3975</v>
      </c>
      <c r="L287" s="480" t="s">
        <v>3966</v>
      </c>
      <c r="M287" s="573">
        <f>E286*7</f>
        <v>11200</v>
      </c>
      <c r="N287" s="480"/>
      <c r="O287" s="480"/>
      <c r="P287" s="480"/>
      <c r="Q287" s="480"/>
      <c r="R287" s="480"/>
    </row>
    <row r="288" spans="1:18" x14ac:dyDescent="0.35">
      <c r="A288" s="108" t="s">
        <v>3949</v>
      </c>
      <c r="B288" s="108" t="s">
        <v>1702</v>
      </c>
      <c r="C288" s="37" t="s">
        <v>168</v>
      </c>
      <c r="D288" s="585" t="s">
        <v>3976</v>
      </c>
      <c r="E288" s="586">
        <v>2000</v>
      </c>
      <c r="F288" s="584" t="s">
        <v>3977</v>
      </c>
      <c r="G288" s="481" t="s">
        <v>3978</v>
      </c>
      <c r="H288" s="108" t="s">
        <v>3959</v>
      </c>
      <c r="I288" s="108" t="s">
        <v>3953</v>
      </c>
      <c r="J288" s="108" t="s">
        <v>3953</v>
      </c>
      <c r="K288" s="572" t="s">
        <v>3979</v>
      </c>
      <c r="L288" s="480" t="s">
        <v>3966</v>
      </c>
      <c r="M288" s="573">
        <f>E288*7</f>
        <v>14000</v>
      </c>
      <c r="N288" s="480"/>
      <c r="O288" s="480"/>
      <c r="P288" s="480"/>
      <c r="Q288" s="480"/>
      <c r="R288" s="480"/>
    </row>
    <row r="289" spans="1:18" x14ac:dyDescent="0.35">
      <c r="A289" s="108" t="s">
        <v>3949</v>
      </c>
      <c r="B289" s="108" t="s">
        <v>1702</v>
      </c>
      <c r="C289" s="37" t="s">
        <v>168</v>
      </c>
      <c r="D289" s="585" t="s">
        <v>3980</v>
      </c>
      <c r="E289" s="586">
        <v>1600</v>
      </c>
      <c r="F289" s="584" t="s">
        <v>3981</v>
      </c>
      <c r="G289" s="481" t="s">
        <v>3982</v>
      </c>
      <c r="H289" s="108" t="s">
        <v>3959</v>
      </c>
      <c r="I289" s="108" t="s">
        <v>3953</v>
      </c>
      <c r="J289" s="108" t="s">
        <v>3953</v>
      </c>
      <c r="K289" s="572" t="s">
        <v>3983</v>
      </c>
      <c r="L289" s="480" t="s">
        <v>3966</v>
      </c>
      <c r="M289" s="573">
        <f t="shared" ref="M289:M294" si="7">E289*7</f>
        <v>11200</v>
      </c>
      <c r="N289" s="480"/>
      <c r="O289" s="480"/>
      <c r="P289" s="480"/>
      <c r="Q289" s="480"/>
      <c r="R289" s="480"/>
    </row>
    <row r="290" spans="1:18" x14ac:dyDescent="0.35">
      <c r="A290" s="108" t="s">
        <v>3949</v>
      </c>
      <c r="B290" s="108" t="s">
        <v>1702</v>
      </c>
      <c r="C290" s="37" t="s">
        <v>168</v>
      </c>
      <c r="D290" s="585" t="s">
        <v>3984</v>
      </c>
      <c r="E290" s="586">
        <v>1500</v>
      </c>
      <c r="F290" s="584" t="s">
        <v>3985</v>
      </c>
      <c r="G290" s="481" t="s">
        <v>3986</v>
      </c>
      <c r="H290" s="108" t="s">
        <v>1305</v>
      </c>
      <c r="I290" s="108" t="s">
        <v>1346</v>
      </c>
      <c r="J290" s="108" t="s">
        <v>1346</v>
      </c>
      <c r="K290" s="572" t="s">
        <v>3987</v>
      </c>
      <c r="L290" s="480" t="s">
        <v>3966</v>
      </c>
      <c r="M290" s="573">
        <f t="shared" si="7"/>
        <v>10500</v>
      </c>
      <c r="N290" s="480"/>
      <c r="O290" s="480"/>
      <c r="P290" s="480"/>
      <c r="Q290" s="480"/>
      <c r="R290" s="480"/>
    </row>
    <row r="291" spans="1:18" x14ac:dyDescent="0.35">
      <c r="A291" s="108" t="s">
        <v>3949</v>
      </c>
      <c r="B291" s="108" t="s">
        <v>1702</v>
      </c>
      <c r="C291" s="37" t="s">
        <v>168</v>
      </c>
      <c r="D291" s="585" t="s">
        <v>3988</v>
      </c>
      <c r="E291" s="586">
        <v>1600</v>
      </c>
      <c r="F291" s="584" t="s">
        <v>3989</v>
      </c>
      <c r="G291" s="481" t="s">
        <v>3990</v>
      </c>
      <c r="H291" s="108" t="s">
        <v>3991</v>
      </c>
      <c r="I291" s="108" t="s">
        <v>1346</v>
      </c>
      <c r="J291" s="108" t="s">
        <v>1346</v>
      </c>
      <c r="K291" s="572" t="s">
        <v>3992</v>
      </c>
      <c r="L291" s="480" t="s">
        <v>3966</v>
      </c>
      <c r="M291" s="573">
        <f t="shared" si="7"/>
        <v>11200</v>
      </c>
      <c r="N291" s="480"/>
      <c r="O291" s="480"/>
      <c r="P291" s="480"/>
      <c r="Q291" s="480"/>
      <c r="R291" s="480"/>
    </row>
    <row r="292" spans="1:18" x14ac:dyDescent="0.35">
      <c r="A292" s="108" t="s">
        <v>3949</v>
      </c>
      <c r="B292" s="108" t="s">
        <v>1702</v>
      </c>
      <c r="C292" s="37" t="s">
        <v>168</v>
      </c>
      <c r="D292" s="585" t="s">
        <v>3993</v>
      </c>
      <c r="E292" s="586">
        <v>1600</v>
      </c>
      <c r="F292" s="584">
        <v>73496819</v>
      </c>
      <c r="G292" s="481" t="s">
        <v>3994</v>
      </c>
      <c r="H292" s="108" t="s">
        <v>3995</v>
      </c>
      <c r="I292" s="108" t="s">
        <v>1346</v>
      </c>
      <c r="J292" s="108" t="s">
        <v>1346</v>
      </c>
      <c r="K292" s="572" t="s">
        <v>3996</v>
      </c>
      <c r="L292" s="480" t="s">
        <v>3966</v>
      </c>
      <c r="M292" s="573">
        <f t="shared" si="7"/>
        <v>11200</v>
      </c>
      <c r="N292" s="480"/>
      <c r="O292" s="480"/>
      <c r="P292" s="480"/>
      <c r="Q292" s="480"/>
      <c r="R292" s="480"/>
    </row>
    <row r="293" spans="1:18" x14ac:dyDescent="0.35">
      <c r="A293" s="108" t="s">
        <v>3949</v>
      </c>
      <c r="B293" s="108" t="s">
        <v>1702</v>
      </c>
      <c r="C293" s="37" t="s">
        <v>168</v>
      </c>
      <c r="D293" s="588" t="s">
        <v>3997</v>
      </c>
      <c r="E293" s="586">
        <v>1600</v>
      </c>
      <c r="F293" s="584">
        <v>46051949</v>
      </c>
      <c r="G293" s="481" t="s">
        <v>3998</v>
      </c>
      <c r="H293" s="108" t="s">
        <v>3999</v>
      </c>
      <c r="I293" s="108" t="s">
        <v>4000</v>
      </c>
      <c r="J293" s="108" t="s">
        <v>3953</v>
      </c>
      <c r="K293" s="572" t="s">
        <v>4001</v>
      </c>
      <c r="L293" s="480" t="s">
        <v>3972</v>
      </c>
      <c r="M293" s="573">
        <f t="shared" si="7"/>
        <v>11200</v>
      </c>
      <c r="N293" s="480"/>
      <c r="O293" s="480"/>
      <c r="P293" s="480"/>
      <c r="Q293" s="480"/>
      <c r="R293" s="480"/>
    </row>
    <row r="294" spans="1:18" x14ac:dyDescent="0.35">
      <c r="A294" s="108" t="s">
        <v>3949</v>
      </c>
      <c r="B294" s="108" t="s">
        <v>1702</v>
      </c>
      <c r="C294" s="37" t="s">
        <v>168</v>
      </c>
      <c r="D294" s="583" t="s">
        <v>4002</v>
      </c>
      <c r="E294" s="580">
        <v>4500</v>
      </c>
      <c r="F294" s="589" t="s">
        <v>4003</v>
      </c>
      <c r="G294" s="481" t="s">
        <v>4004</v>
      </c>
      <c r="H294" s="108" t="s">
        <v>1341</v>
      </c>
      <c r="I294" s="108" t="s">
        <v>3768</v>
      </c>
      <c r="J294" s="108" t="s">
        <v>3970</v>
      </c>
      <c r="K294" s="572" t="s">
        <v>4005</v>
      </c>
      <c r="L294" s="480" t="s">
        <v>3961</v>
      </c>
      <c r="M294" s="573">
        <f t="shared" si="7"/>
        <v>31500</v>
      </c>
      <c r="N294" s="480"/>
      <c r="O294" s="480"/>
      <c r="P294" s="575"/>
      <c r="Q294" s="480"/>
      <c r="R294" s="480"/>
    </row>
    <row r="295" spans="1:18" x14ac:dyDescent="0.35">
      <c r="A295" s="108" t="s">
        <v>3949</v>
      </c>
      <c r="B295" s="108" t="s">
        <v>1702</v>
      </c>
      <c r="C295" s="37" t="s">
        <v>168</v>
      </c>
      <c r="D295" s="583" t="s">
        <v>4006</v>
      </c>
      <c r="E295" s="580">
        <v>1800</v>
      </c>
      <c r="F295" s="584" t="s">
        <v>4007</v>
      </c>
      <c r="G295" s="481" t="s">
        <v>4008</v>
      </c>
      <c r="H295" s="108" t="s">
        <v>4009</v>
      </c>
      <c r="I295" s="108" t="s">
        <v>3768</v>
      </c>
      <c r="J295" s="108" t="s">
        <v>3970</v>
      </c>
      <c r="K295" s="572" t="s">
        <v>4010</v>
      </c>
      <c r="L295" s="480" t="s">
        <v>3966</v>
      </c>
      <c r="M295" s="573">
        <f>E295*7</f>
        <v>12600</v>
      </c>
      <c r="N295" s="480"/>
      <c r="O295" s="480"/>
      <c r="P295" s="480"/>
      <c r="Q295" s="480"/>
      <c r="R295" s="480"/>
    </row>
    <row r="296" spans="1:18" x14ac:dyDescent="0.35">
      <c r="A296" s="108" t="s">
        <v>3949</v>
      </c>
      <c r="B296" s="108" t="s">
        <v>1702</v>
      </c>
      <c r="C296" s="37" t="s">
        <v>168</v>
      </c>
      <c r="D296" s="583" t="s">
        <v>4011</v>
      </c>
      <c r="E296" s="580">
        <v>1500</v>
      </c>
      <c r="F296" s="584" t="s">
        <v>4012</v>
      </c>
      <c r="G296" s="481" t="s">
        <v>4013</v>
      </c>
      <c r="H296" s="108" t="s">
        <v>4014</v>
      </c>
      <c r="I296" s="108" t="s">
        <v>3953</v>
      </c>
      <c r="J296" s="108" t="s">
        <v>3953</v>
      </c>
      <c r="K296" s="572" t="s">
        <v>4015</v>
      </c>
      <c r="L296" s="480" t="s">
        <v>3972</v>
      </c>
      <c r="M296" s="573">
        <f>E296*2</f>
        <v>3000</v>
      </c>
      <c r="N296" s="480"/>
      <c r="O296" s="480"/>
      <c r="P296" s="480"/>
      <c r="Q296" s="480"/>
      <c r="R296" s="480"/>
    </row>
    <row r="297" spans="1:18" x14ac:dyDescent="0.35">
      <c r="A297" s="108" t="s">
        <v>3949</v>
      </c>
      <c r="B297" s="108" t="s">
        <v>1702</v>
      </c>
      <c r="C297" s="37" t="s">
        <v>168</v>
      </c>
      <c r="D297" s="583" t="s">
        <v>3984</v>
      </c>
      <c r="E297" s="580">
        <v>1800</v>
      </c>
      <c r="F297" s="584" t="s">
        <v>4016</v>
      </c>
      <c r="G297" s="481" t="s">
        <v>4017</v>
      </c>
      <c r="H297" s="108" t="s">
        <v>4018</v>
      </c>
      <c r="I297" s="108" t="s">
        <v>3953</v>
      </c>
      <c r="J297" s="108" t="s">
        <v>3953</v>
      </c>
      <c r="K297" s="572" t="s">
        <v>4019</v>
      </c>
      <c r="L297" s="480" t="s">
        <v>3966</v>
      </c>
      <c r="M297" s="573">
        <f>E297*7</f>
        <v>12600</v>
      </c>
      <c r="N297" s="480"/>
      <c r="O297" s="480"/>
      <c r="P297" s="480"/>
      <c r="Q297" s="480"/>
      <c r="R297" s="480"/>
    </row>
    <row r="298" spans="1:18" x14ac:dyDescent="0.35">
      <c r="A298" s="108" t="s">
        <v>3949</v>
      </c>
      <c r="B298" s="108" t="s">
        <v>1702</v>
      </c>
      <c r="C298" s="37" t="s">
        <v>168</v>
      </c>
      <c r="D298" s="583" t="s">
        <v>4020</v>
      </c>
      <c r="E298" s="586">
        <v>2000.0000000000002</v>
      </c>
      <c r="F298" s="584" t="s">
        <v>4021</v>
      </c>
      <c r="G298" s="481" t="s">
        <v>4022</v>
      </c>
      <c r="H298" s="108" t="s">
        <v>3991</v>
      </c>
      <c r="I298" s="108" t="s">
        <v>3768</v>
      </c>
      <c r="J298" s="108" t="s">
        <v>3970</v>
      </c>
      <c r="K298" s="572" t="s">
        <v>4023</v>
      </c>
      <c r="L298" s="480" t="s">
        <v>3966</v>
      </c>
      <c r="M298" s="573">
        <f>E298*7</f>
        <v>14000.000000000002</v>
      </c>
      <c r="N298" s="480"/>
      <c r="O298" s="480"/>
      <c r="P298" s="480"/>
      <c r="Q298" s="480"/>
      <c r="R298" s="480"/>
    </row>
    <row r="299" spans="1:18" x14ac:dyDescent="0.35">
      <c r="A299" s="108" t="s">
        <v>3949</v>
      </c>
      <c r="B299" s="108" t="s">
        <v>1702</v>
      </c>
      <c r="C299" s="37" t="s">
        <v>168</v>
      </c>
      <c r="D299" s="585" t="s">
        <v>4024</v>
      </c>
      <c r="E299" s="586">
        <v>3500</v>
      </c>
      <c r="F299" s="584" t="s">
        <v>4025</v>
      </c>
      <c r="G299" s="576" t="s">
        <v>4026</v>
      </c>
      <c r="H299" s="108" t="s">
        <v>4027</v>
      </c>
      <c r="I299" s="108" t="s">
        <v>3768</v>
      </c>
      <c r="J299" s="108" t="s">
        <v>3970</v>
      </c>
      <c r="K299" s="572" t="s">
        <v>4028</v>
      </c>
      <c r="L299" s="480" t="s">
        <v>3972</v>
      </c>
      <c r="M299" s="573">
        <f>E299*2</f>
        <v>7000</v>
      </c>
      <c r="N299" s="480"/>
      <c r="O299" s="480"/>
      <c r="P299" s="480"/>
      <c r="Q299" s="480"/>
      <c r="R299" s="480"/>
    </row>
    <row r="300" spans="1:18" x14ac:dyDescent="0.35">
      <c r="A300" s="108" t="s">
        <v>3949</v>
      </c>
      <c r="B300" s="108" t="s">
        <v>1702</v>
      </c>
      <c r="C300" s="37" t="s">
        <v>168</v>
      </c>
      <c r="D300" s="585" t="s">
        <v>4029</v>
      </c>
      <c r="E300" s="586">
        <v>1600</v>
      </c>
      <c r="F300" s="584" t="s">
        <v>4030</v>
      </c>
      <c r="G300" s="576" t="s">
        <v>4031</v>
      </c>
      <c r="H300" s="108" t="s">
        <v>4018</v>
      </c>
      <c r="I300" s="108" t="s">
        <v>1346</v>
      </c>
      <c r="J300" s="108" t="s">
        <v>1346</v>
      </c>
      <c r="K300" s="572" t="s">
        <v>4032</v>
      </c>
      <c r="L300" s="480" t="s">
        <v>3972</v>
      </c>
      <c r="M300" s="573">
        <f>E300*2</f>
        <v>3200</v>
      </c>
      <c r="N300" s="480"/>
      <c r="O300" s="480"/>
      <c r="P300" s="480"/>
      <c r="Q300" s="480"/>
      <c r="R300" s="480"/>
    </row>
    <row r="301" spans="1:18" x14ac:dyDescent="0.35">
      <c r="A301" s="108" t="s">
        <v>3949</v>
      </c>
      <c r="B301" s="108" t="s">
        <v>1702</v>
      </c>
      <c r="C301" s="37" t="s">
        <v>168</v>
      </c>
      <c r="D301" s="588" t="s">
        <v>4033</v>
      </c>
      <c r="E301" s="586">
        <v>2500</v>
      </c>
      <c r="F301" s="590">
        <v>74201453</v>
      </c>
      <c r="G301" s="576" t="s">
        <v>4034</v>
      </c>
      <c r="H301" s="108" t="s">
        <v>1305</v>
      </c>
      <c r="I301" s="108" t="s">
        <v>3768</v>
      </c>
      <c r="J301" s="108" t="s">
        <v>3970</v>
      </c>
      <c r="K301" s="572" t="s">
        <v>4035</v>
      </c>
      <c r="L301" s="480" t="s">
        <v>3966</v>
      </c>
      <c r="M301" s="573">
        <f>E301*7</f>
        <v>17500</v>
      </c>
      <c r="N301" s="480"/>
      <c r="O301" s="480"/>
      <c r="P301" s="480"/>
      <c r="Q301" s="480"/>
      <c r="R301" s="480"/>
    </row>
    <row r="302" spans="1:18" x14ac:dyDescent="0.35">
      <c r="A302" s="108" t="s">
        <v>3949</v>
      </c>
      <c r="B302" s="108" t="s">
        <v>1702</v>
      </c>
      <c r="C302" s="37" t="s">
        <v>168</v>
      </c>
      <c r="D302" s="588" t="s">
        <v>4036</v>
      </c>
      <c r="E302" s="586">
        <v>2300</v>
      </c>
      <c r="F302" s="584" t="s">
        <v>4037</v>
      </c>
      <c r="G302" s="576" t="s">
        <v>4038</v>
      </c>
      <c r="H302" s="108" t="s">
        <v>4039</v>
      </c>
      <c r="I302" s="108" t="s">
        <v>1346</v>
      </c>
      <c r="J302" s="108" t="s">
        <v>1346</v>
      </c>
      <c r="K302" s="572" t="s">
        <v>4040</v>
      </c>
      <c r="L302" s="480" t="s">
        <v>3966</v>
      </c>
      <c r="M302" s="573">
        <f t="shared" ref="M302" si="8">E302*7</f>
        <v>16100</v>
      </c>
      <c r="N302" s="480"/>
      <c r="O302" s="480"/>
      <c r="P302" s="480"/>
      <c r="Q302" s="480"/>
      <c r="R302" s="480"/>
    </row>
    <row r="303" spans="1:18" x14ac:dyDescent="0.35">
      <c r="A303" s="108" t="s">
        <v>3949</v>
      </c>
      <c r="B303" s="108" t="s">
        <v>1702</v>
      </c>
      <c r="C303" s="37" t="s">
        <v>168</v>
      </c>
      <c r="D303" s="591" t="s">
        <v>4041</v>
      </c>
      <c r="E303" s="580">
        <v>1600</v>
      </c>
      <c r="F303" s="582" t="s">
        <v>4042</v>
      </c>
      <c r="G303" s="481" t="s">
        <v>4043</v>
      </c>
      <c r="H303" s="108" t="s">
        <v>4044</v>
      </c>
      <c r="I303" s="108" t="s">
        <v>3768</v>
      </c>
      <c r="J303" s="108" t="s">
        <v>3970</v>
      </c>
      <c r="K303" s="572" t="s">
        <v>4045</v>
      </c>
      <c r="L303" s="480" t="s">
        <v>3961</v>
      </c>
      <c r="M303" s="573">
        <f>E303*12</f>
        <v>19200</v>
      </c>
      <c r="N303" s="480"/>
      <c r="O303" s="480"/>
      <c r="P303" s="480"/>
      <c r="Q303" s="480"/>
      <c r="R303" s="480"/>
    </row>
    <row r="304" spans="1:18" x14ac:dyDescent="0.35">
      <c r="A304" s="108" t="s">
        <v>3949</v>
      </c>
      <c r="B304" s="108" t="s">
        <v>1702</v>
      </c>
      <c r="C304" s="37" t="s">
        <v>168</v>
      </c>
      <c r="D304" s="579" t="s">
        <v>4046</v>
      </c>
      <c r="E304" s="580">
        <v>1800</v>
      </c>
      <c r="F304" s="582" t="s">
        <v>4047</v>
      </c>
      <c r="G304" s="481" t="s">
        <v>4048</v>
      </c>
      <c r="H304" s="108" t="s">
        <v>4049</v>
      </c>
      <c r="I304" s="108" t="s">
        <v>3953</v>
      </c>
      <c r="J304" s="108" t="s">
        <v>3953</v>
      </c>
      <c r="K304" s="572" t="s">
        <v>4050</v>
      </c>
      <c r="L304" s="480" t="s">
        <v>3961</v>
      </c>
      <c r="M304" s="573">
        <f>E304*12</f>
        <v>21600</v>
      </c>
      <c r="N304" s="480"/>
      <c r="O304" s="480"/>
      <c r="P304" s="575"/>
      <c r="Q304" s="480"/>
      <c r="R304" s="480"/>
    </row>
    <row r="305" spans="1:18" x14ac:dyDescent="0.35">
      <c r="A305" s="108" t="s">
        <v>3949</v>
      </c>
      <c r="B305" s="108" t="s">
        <v>1702</v>
      </c>
      <c r="C305" s="37" t="s">
        <v>4051</v>
      </c>
      <c r="D305" s="585" t="s">
        <v>4052</v>
      </c>
      <c r="E305" s="586">
        <v>4500</v>
      </c>
      <c r="F305" s="587" t="s">
        <v>4053</v>
      </c>
      <c r="G305" s="576" t="s">
        <v>4054</v>
      </c>
      <c r="H305" s="108" t="s">
        <v>4027</v>
      </c>
      <c r="I305" s="108" t="s">
        <v>3768</v>
      </c>
      <c r="J305" s="108" t="s">
        <v>3970</v>
      </c>
      <c r="K305" s="572" t="s">
        <v>4055</v>
      </c>
      <c r="L305" s="480" t="s">
        <v>3961</v>
      </c>
      <c r="M305" s="573">
        <f>E305*12</f>
        <v>54000</v>
      </c>
      <c r="N305" s="480"/>
      <c r="O305" s="480"/>
      <c r="P305" s="575"/>
      <c r="Q305" s="480"/>
      <c r="R305" s="480"/>
    </row>
    <row r="306" spans="1:18" x14ac:dyDescent="0.35">
      <c r="A306" s="108" t="s">
        <v>3949</v>
      </c>
      <c r="B306" s="108" t="s">
        <v>1702</v>
      </c>
      <c r="C306" s="37" t="s">
        <v>4051</v>
      </c>
      <c r="D306" s="579" t="s">
        <v>4056</v>
      </c>
      <c r="E306" s="580">
        <v>3800</v>
      </c>
      <c r="F306" s="581" t="s">
        <v>4057</v>
      </c>
      <c r="G306" s="481" t="s">
        <v>4058</v>
      </c>
      <c r="H306" s="108" t="s">
        <v>1305</v>
      </c>
      <c r="I306" s="108" t="s">
        <v>3768</v>
      </c>
      <c r="J306" s="108" t="s">
        <v>3970</v>
      </c>
      <c r="K306" s="572" t="s">
        <v>4055</v>
      </c>
      <c r="L306" s="480" t="s">
        <v>4059</v>
      </c>
      <c r="M306" s="573">
        <f>E306*9</f>
        <v>34200</v>
      </c>
      <c r="N306" s="480"/>
      <c r="O306" s="480"/>
      <c r="P306" s="480"/>
      <c r="Q306" s="480"/>
      <c r="R306" s="480"/>
    </row>
    <row r="307" spans="1:18" x14ac:dyDescent="0.35">
      <c r="A307" s="108" t="s">
        <v>3949</v>
      </c>
      <c r="B307" s="108" t="s">
        <v>1702</v>
      </c>
      <c r="C307" s="37" t="s">
        <v>168</v>
      </c>
      <c r="D307" s="592" t="s">
        <v>4060</v>
      </c>
      <c r="E307" s="586">
        <v>1200</v>
      </c>
      <c r="F307" s="584">
        <v>70465539</v>
      </c>
      <c r="G307" s="576" t="s">
        <v>4061</v>
      </c>
      <c r="H307" s="108" t="s">
        <v>3959</v>
      </c>
      <c r="I307" s="108" t="s">
        <v>3953</v>
      </c>
      <c r="J307" s="108" t="s">
        <v>3953</v>
      </c>
      <c r="K307" s="572" t="s">
        <v>4062</v>
      </c>
      <c r="L307" s="480" t="s">
        <v>3966</v>
      </c>
      <c r="M307" s="573">
        <f>E307*7</f>
        <v>8400</v>
      </c>
      <c r="N307" s="480"/>
      <c r="O307" s="480"/>
      <c r="P307" s="480"/>
      <c r="Q307" s="480"/>
      <c r="R307" s="480"/>
    </row>
    <row r="308" spans="1:18" x14ac:dyDescent="0.35">
      <c r="A308" s="108" t="s">
        <v>3949</v>
      </c>
      <c r="B308" s="108" t="s">
        <v>1702</v>
      </c>
      <c r="C308" s="37" t="s">
        <v>168</v>
      </c>
      <c r="D308" s="592" t="s">
        <v>4060</v>
      </c>
      <c r="E308" s="586">
        <v>1200</v>
      </c>
      <c r="F308" s="587">
        <v>45820197</v>
      </c>
      <c r="G308" s="576" t="s">
        <v>4063</v>
      </c>
      <c r="H308" s="108" t="s">
        <v>1341</v>
      </c>
      <c r="I308" s="108" t="s">
        <v>1346</v>
      </c>
      <c r="J308" s="108" t="s">
        <v>1346</v>
      </c>
      <c r="K308" s="572" t="s">
        <v>4064</v>
      </c>
      <c r="L308" s="480" t="s">
        <v>3961</v>
      </c>
      <c r="M308" s="573">
        <f>E308*12</f>
        <v>14400</v>
      </c>
      <c r="N308" s="480"/>
      <c r="O308" s="480"/>
      <c r="P308" s="480"/>
      <c r="Q308" s="480"/>
      <c r="R308" s="480"/>
    </row>
    <row r="309" spans="1:18" x14ac:dyDescent="0.35">
      <c r="A309" s="108" t="s">
        <v>3949</v>
      </c>
      <c r="B309" s="108" t="s">
        <v>1702</v>
      </c>
      <c r="C309" s="37" t="s">
        <v>168</v>
      </c>
      <c r="D309" s="579" t="s">
        <v>4065</v>
      </c>
      <c r="E309" s="580">
        <v>2200</v>
      </c>
      <c r="F309" s="584" t="s">
        <v>4066</v>
      </c>
      <c r="G309" s="481" t="s">
        <v>4067</v>
      </c>
      <c r="H309" s="108" t="s">
        <v>4018</v>
      </c>
      <c r="I309" s="108" t="s">
        <v>3768</v>
      </c>
      <c r="J309" s="108" t="s">
        <v>4068</v>
      </c>
      <c r="K309" s="572" t="s">
        <v>4069</v>
      </c>
      <c r="L309" s="480" t="s">
        <v>3961</v>
      </c>
      <c r="M309" s="573">
        <f>E309*12</f>
        <v>26400</v>
      </c>
      <c r="N309" s="480"/>
      <c r="O309" s="480"/>
      <c r="P309" s="575"/>
      <c r="Q309" s="480"/>
      <c r="R309" s="480"/>
    </row>
    <row r="310" spans="1:18" x14ac:dyDescent="0.35">
      <c r="A310" s="108" t="s">
        <v>3949</v>
      </c>
      <c r="B310" s="108" t="s">
        <v>1702</v>
      </c>
      <c r="C310" s="37" t="s">
        <v>168</v>
      </c>
      <c r="D310" s="583" t="s">
        <v>4070</v>
      </c>
      <c r="E310" s="580">
        <v>1200</v>
      </c>
      <c r="F310" s="584" t="s">
        <v>4071</v>
      </c>
      <c r="G310" s="481" t="s">
        <v>4072</v>
      </c>
      <c r="H310" s="108" t="s">
        <v>1740</v>
      </c>
      <c r="I310" s="108" t="s">
        <v>3953</v>
      </c>
      <c r="J310" s="108" t="s">
        <v>3953</v>
      </c>
      <c r="K310" s="572" t="s">
        <v>4073</v>
      </c>
      <c r="L310" s="480" t="s">
        <v>3966</v>
      </c>
      <c r="M310" s="573">
        <f>E310*7</f>
        <v>8400</v>
      </c>
      <c r="N310" s="480"/>
      <c r="O310" s="480"/>
      <c r="P310" s="480"/>
      <c r="Q310" s="480"/>
      <c r="R310" s="480"/>
    </row>
    <row r="311" spans="1:18" x14ac:dyDescent="0.35">
      <c r="A311" s="108" t="s">
        <v>3949</v>
      </c>
      <c r="B311" s="108" t="s">
        <v>1702</v>
      </c>
      <c r="C311" s="37" t="s">
        <v>168</v>
      </c>
      <c r="D311" s="583" t="s">
        <v>4074</v>
      </c>
      <c r="E311" s="580">
        <v>2500</v>
      </c>
      <c r="F311" s="584" t="s">
        <v>4075</v>
      </c>
      <c r="G311" s="481" t="s">
        <v>4076</v>
      </c>
      <c r="H311" s="108" t="s">
        <v>1305</v>
      </c>
      <c r="I311" s="108" t="s">
        <v>3768</v>
      </c>
      <c r="J311" s="108" t="s">
        <v>3970</v>
      </c>
      <c r="K311" s="572" t="s">
        <v>4077</v>
      </c>
      <c r="L311" s="480" t="s">
        <v>3966</v>
      </c>
      <c r="M311" s="573">
        <f>E311*7</f>
        <v>17500</v>
      </c>
      <c r="N311" s="480"/>
      <c r="O311" s="480"/>
      <c r="P311" s="480"/>
      <c r="Q311" s="480"/>
      <c r="R311" s="480"/>
    </row>
    <row r="312" spans="1:18" x14ac:dyDescent="0.35">
      <c r="A312" s="108" t="s">
        <v>3949</v>
      </c>
      <c r="B312" s="108" t="s">
        <v>1702</v>
      </c>
      <c r="C312" s="37" t="s">
        <v>168</v>
      </c>
      <c r="D312" s="583" t="s">
        <v>4078</v>
      </c>
      <c r="E312" s="580">
        <v>3500</v>
      </c>
      <c r="F312" s="584" t="s">
        <v>4079</v>
      </c>
      <c r="G312" s="481" t="s">
        <v>4080</v>
      </c>
      <c r="H312" s="108" t="s">
        <v>4027</v>
      </c>
      <c r="I312" s="108" t="s">
        <v>3768</v>
      </c>
      <c r="J312" s="108" t="s">
        <v>3970</v>
      </c>
      <c r="K312" s="572" t="s">
        <v>4081</v>
      </c>
      <c r="L312" s="480" t="s">
        <v>3966</v>
      </c>
      <c r="M312" s="573">
        <f>E312*7</f>
        <v>24500</v>
      </c>
      <c r="N312" s="480"/>
      <c r="O312" s="480"/>
      <c r="P312" s="480"/>
      <c r="Q312" s="480"/>
      <c r="R312" s="480"/>
    </row>
    <row r="313" spans="1:18" x14ac:dyDescent="0.35">
      <c r="A313" s="108" t="s">
        <v>3949</v>
      </c>
      <c r="B313" s="108" t="s">
        <v>1702</v>
      </c>
      <c r="C313" s="37" t="s">
        <v>168</v>
      </c>
      <c r="D313" s="583" t="s">
        <v>4029</v>
      </c>
      <c r="E313" s="580">
        <v>1500</v>
      </c>
      <c r="F313" s="584" t="s">
        <v>4082</v>
      </c>
      <c r="G313" s="481" t="s">
        <v>4083</v>
      </c>
      <c r="H313" s="108" t="s">
        <v>4084</v>
      </c>
      <c r="I313" s="108" t="s">
        <v>3768</v>
      </c>
      <c r="J313" s="108" t="s">
        <v>3970</v>
      </c>
      <c r="K313" s="572" t="s">
        <v>4085</v>
      </c>
      <c r="L313" s="480" t="s">
        <v>3972</v>
      </c>
      <c r="M313" s="573">
        <f>E313*2</f>
        <v>3000</v>
      </c>
      <c r="N313" s="480"/>
      <c r="O313" s="480"/>
      <c r="P313" s="480"/>
      <c r="Q313" s="480"/>
      <c r="R313" s="480"/>
    </row>
    <row r="314" spans="1:18" x14ac:dyDescent="0.35">
      <c r="A314" s="108" t="s">
        <v>3949</v>
      </c>
      <c r="B314" s="108" t="s">
        <v>1702</v>
      </c>
      <c r="C314" s="37" t="s">
        <v>168</v>
      </c>
      <c r="D314" s="583" t="s">
        <v>4086</v>
      </c>
      <c r="E314" s="580">
        <v>1500</v>
      </c>
      <c r="F314" s="584" t="s">
        <v>4087</v>
      </c>
      <c r="G314" s="481" t="s">
        <v>4088</v>
      </c>
      <c r="H314" s="108" t="s">
        <v>4089</v>
      </c>
      <c r="I314" s="108" t="s">
        <v>3768</v>
      </c>
      <c r="J314" s="108" t="s">
        <v>3970</v>
      </c>
      <c r="K314" s="572" t="s">
        <v>4090</v>
      </c>
      <c r="L314" s="480" t="s">
        <v>3966</v>
      </c>
      <c r="M314" s="573">
        <f>E314*7</f>
        <v>10500</v>
      </c>
      <c r="N314" s="480"/>
      <c r="O314" s="480"/>
      <c r="P314" s="480"/>
      <c r="Q314" s="480"/>
      <c r="R314" s="480"/>
    </row>
    <row r="315" spans="1:18" x14ac:dyDescent="0.35">
      <c r="A315" s="108" t="s">
        <v>3949</v>
      </c>
      <c r="B315" s="108" t="s">
        <v>1702</v>
      </c>
      <c r="C315" s="37" t="s">
        <v>168</v>
      </c>
      <c r="D315" s="583" t="s">
        <v>4091</v>
      </c>
      <c r="E315" s="580">
        <v>2500</v>
      </c>
      <c r="F315" s="584" t="s">
        <v>4092</v>
      </c>
      <c r="G315" s="481" t="s">
        <v>4093</v>
      </c>
      <c r="H315" s="108" t="s">
        <v>4027</v>
      </c>
      <c r="I315" s="108" t="s">
        <v>3768</v>
      </c>
      <c r="J315" s="108" t="s">
        <v>3970</v>
      </c>
      <c r="K315" s="572" t="s">
        <v>4094</v>
      </c>
      <c r="L315" s="480" t="s">
        <v>3966</v>
      </c>
      <c r="M315" s="573">
        <f>E315*7</f>
        <v>17500</v>
      </c>
      <c r="N315" s="480"/>
      <c r="O315" s="480"/>
      <c r="P315" s="480"/>
      <c r="Q315" s="480"/>
      <c r="R315" s="480"/>
    </row>
    <row r="316" spans="1:18" x14ac:dyDescent="0.35">
      <c r="A316" s="108" t="s">
        <v>3949</v>
      </c>
      <c r="B316" s="108" t="s">
        <v>1702</v>
      </c>
      <c r="C316" s="37" t="s">
        <v>168</v>
      </c>
      <c r="D316" s="591" t="s">
        <v>4095</v>
      </c>
      <c r="E316" s="580">
        <v>1200</v>
      </c>
      <c r="F316" s="582">
        <v>45493463</v>
      </c>
      <c r="G316" s="481" t="s">
        <v>4096</v>
      </c>
      <c r="H316" s="108" t="s">
        <v>1341</v>
      </c>
      <c r="I316" s="108" t="s">
        <v>4097</v>
      </c>
      <c r="J316" s="108" t="s">
        <v>4097</v>
      </c>
      <c r="K316" s="572" t="s">
        <v>4098</v>
      </c>
      <c r="L316" s="480" t="s">
        <v>3972</v>
      </c>
      <c r="M316" s="573">
        <f>E316*2</f>
        <v>2400</v>
      </c>
      <c r="N316" s="480"/>
      <c r="O316" s="480"/>
      <c r="P316" s="480"/>
      <c r="Q316" s="480"/>
      <c r="R316" s="480"/>
    </row>
    <row r="317" spans="1:18" x14ac:dyDescent="0.35">
      <c r="A317" s="108" t="s">
        <v>3949</v>
      </c>
      <c r="B317" s="108" t="s">
        <v>1702</v>
      </c>
      <c r="C317" s="37" t="s">
        <v>168</v>
      </c>
      <c r="D317" s="583" t="s">
        <v>4099</v>
      </c>
      <c r="E317" s="580">
        <v>1600</v>
      </c>
      <c r="F317" s="584" t="s">
        <v>4100</v>
      </c>
      <c r="G317" s="481" t="s">
        <v>4101</v>
      </c>
      <c r="H317" s="108" t="s">
        <v>4102</v>
      </c>
      <c r="I317" s="108" t="s">
        <v>4103</v>
      </c>
      <c r="J317" s="108" t="s">
        <v>4104</v>
      </c>
      <c r="K317" s="572" t="s">
        <v>4105</v>
      </c>
      <c r="L317" s="480" t="s">
        <v>3972</v>
      </c>
      <c r="M317" s="573">
        <f>E317*2</f>
        <v>3200</v>
      </c>
      <c r="N317" s="480"/>
      <c r="O317" s="480"/>
      <c r="P317" s="480"/>
      <c r="Q317" s="480"/>
      <c r="R317" s="480"/>
    </row>
    <row r="318" spans="1:18" x14ac:dyDescent="0.35">
      <c r="A318" s="108" t="s">
        <v>3949</v>
      </c>
      <c r="B318" s="108" t="s">
        <v>1702</v>
      </c>
      <c r="C318" s="37" t="s">
        <v>168</v>
      </c>
      <c r="D318" s="591" t="s">
        <v>4029</v>
      </c>
      <c r="E318" s="580">
        <v>1200</v>
      </c>
      <c r="F318" s="590">
        <v>72161539</v>
      </c>
      <c r="G318" s="481" t="s">
        <v>4106</v>
      </c>
      <c r="H318" s="108" t="s">
        <v>1740</v>
      </c>
      <c r="I318" s="108" t="s">
        <v>3953</v>
      </c>
      <c r="J318" s="108" t="s">
        <v>3953</v>
      </c>
      <c r="K318" s="572" t="s">
        <v>4107</v>
      </c>
      <c r="L318" s="480" t="s">
        <v>3966</v>
      </c>
      <c r="M318" s="573">
        <f>E318*7</f>
        <v>8400</v>
      </c>
      <c r="N318" s="480"/>
      <c r="O318" s="480"/>
      <c r="P318" s="480"/>
      <c r="Q318" s="480"/>
      <c r="R318" s="480"/>
    </row>
    <row r="319" spans="1:18" x14ac:dyDescent="0.35">
      <c r="A319" s="108" t="s">
        <v>3949</v>
      </c>
      <c r="B319" s="108" t="s">
        <v>1702</v>
      </c>
      <c r="C319" s="37" t="s">
        <v>168</v>
      </c>
      <c r="D319" s="588" t="s">
        <v>4108</v>
      </c>
      <c r="E319" s="586">
        <v>2800</v>
      </c>
      <c r="F319" s="584" t="s">
        <v>4109</v>
      </c>
      <c r="G319" s="576" t="s">
        <v>4110</v>
      </c>
      <c r="H319" s="108" t="s">
        <v>3991</v>
      </c>
      <c r="I319" s="108" t="s">
        <v>3768</v>
      </c>
      <c r="J319" s="108" t="s">
        <v>3970</v>
      </c>
      <c r="K319" s="572" t="s">
        <v>4111</v>
      </c>
      <c r="L319" s="480" t="s">
        <v>3972</v>
      </c>
      <c r="M319" s="573">
        <f>E319*2</f>
        <v>5600</v>
      </c>
      <c r="N319" s="480"/>
      <c r="O319" s="480"/>
      <c r="P319" s="480"/>
      <c r="Q319" s="480"/>
      <c r="R319" s="480"/>
    </row>
    <row r="320" spans="1:18" x14ac:dyDescent="0.35">
      <c r="A320" s="108" t="s">
        <v>3949</v>
      </c>
      <c r="B320" s="108" t="s">
        <v>1702</v>
      </c>
      <c r="C320" s="37" t="s">
        <v>168</v>
      </c>
      <c r="D320" s="588" t="s">
        <v>4112</v>
      </c>
      <c r="E320" s="580">
        <v>3800</v>
      </c>
      <c r="F320" s="582">
        <v>46360982</v>
      </c>
      <c r="G320" s="576" t="s">
        <v>4113</v>
      </c>
      <c r="H320" s="108" t="s">
        <v>4114</v>
      </c>
      <c r="I320" s="108" t="s">
        <v>3768</v>
      </c>
      <c r="J320" s="108" t="s">
        <v>3970</v>
      </c>
      <c r="K320" s="572" t="s">
        <v>4055</v>
      </c>
      <c r="L320" s="480" t="s">
        <v>3961</v>
      </c>
      <c r="M320" s="573">
        <f>E320*12</f>
        <v>45600</v>
      </c>
      <c r="N320" s="480"/>
      <c r="O320" s="480"/>
      <c r="P320" s="480"/>
      <c r="Q320" s="480"/>
      <c r="R320" s="480"/>
    </row>
    <row r="321" spans="1:18" x14ac:dyDescent="0.35">
      <c r="A321" s="108" t="s">
        <v>3949</v>
      </c>
      <c r="B321" s="108" t="s">
        <v>4115</v>
      </c>
      <c r="C321" s="37" t="s">
        <v>168</v>
      </c>
      <c r="D321" s="588" t="s">
        <v>4116</v>
      </c>
      <c r="E321" s="580">
        <v>1500</v>
      </c>
      <c r="F321" s="593">
        <v>70078617</v>
      </c>
      <c r="G321" s="481" t="s">
        <v>4117</v>
      </c>
      <c r="H321" s="108" t="s">
        <v>3991</v>
      </c>
      <c r="I321" s="108" t="s">
        <v>3768</v>
      </c>
      <c r="J321" s="108" t="s">
        <v>3970</v>
      </c>
      <c r="K321" s="577" t="s">
        <v>4118</v>
      </c>
      <c r="L321" s="480" t="s">
        <v>4119</v>
      </c>
      <c r="M321" s="578">
        <f>E321</f>
        <v>1500</v>
      </c>
      <c r="N321" s="480"/>
      <c r="O321" s="480"/>
      <c r="P321" s="480"/>
      <c r="Q321" s="480"/>
      <c r="R321" s="480"/>
    </row>
    <row r="322" spans="1:18" x14ac:dyDescent="0.35">
      <c r="A322" s="108" t="s">
        <v>3949</v>
      </c>
      <c r="B322" s="108" t="s">
        <v>4115</v>
      </c>
      <c r="C322" s="37" t="s">
        <v>4120</v>
      </c>
      <c r="D322" s="588" t="s">
        <v>4121</v>
      </c>
      <c r="E322" s="580">
        <v>3500</v>
      </c>
      <c r="F322" s="593">
        <v>44055629</v>
      </c>
      <c r="G322" s="481" t="s">
        <v>4122</v>
      </c>
      <c r="H322" s="108" t="s">
        <v>4123</v>
      </c>
      <c r="I322" s="108" t="s">
        <v>1726</v>
      </c>
      <c r="J322" s="108" t="s">
        <v>3970</v>
      </c>
      <c r="K322" s="572" t="s">
        <v>4124</v>
      </c>
      <c r="L322" s="480" t="s">
        <v>3961</v>
      </c>
      <c r="M322" s="578">
        <v>42000</v>
      </c>
      <c r="N322" s="480"/>
      <c r="O322" s="480"/>
      <c r="P322" s="480"/>
      <c r="Q322" s="480"/>
      <c r="R322" s="480"/>
    </row>
    <row r="323" spans="1:18" x14ac:dyDescent="0.35">
      <c r="A323" s="108" t="s">
        <v>3949</v>
      </c>
      <c r="B323" s="108" t="s">
        <v>4115</v>
      </c>
      <c r="C323" s="37" t="s">
        <v>168</v>
      </c>
      <c r="D323" s="588" t="s">
        <v>4125</v>
      </c>
      <c r="E323" s="580">
        <v>1300</v>
      </c>
      <c r="F323" s="593">
        <v>45649570</v>
      </c>
      <c r="G323" s="481" t="s">
        <v>4126</v>
      </c>
      <c r="H323" s="108" t="s">
        <v>3959</v>
      </c>
      <c r="I323" s="108" t="s">
        <v>1726</v>
      </c>
      <c r="J323" s="108" t="s">
        <v>3970</v>
      </c>
      <c r="K323" s="577" t="s">
        <v>4127</v>
      </c>
      <c r="L323" s="480" t="s">
        <v>4119</v>
      </c>
      <c r="M323" s="578">
        <f>E323*2</f>
        <v>2600</v>
      </c>
      <c r="N323" s="480"/>
      <c r="O323" s="480"/>
      <c r="P323" s="480"/>
      <c r="Q323" s="480"/>
      <c r="R323" s="480"/>
    </row>
    <row r="324" spans="1:18" x14ac:dyDescent="0.35">
      <c r="A324" s="108" t="s">
        <v>3949</v>
      </c>
      <c r="B324" s="108" t="s">
        <v>4115</v>
      </c>
      <c r="C324" s="37" t="s">
        <v>168</v>
      </c>
      <c r="D324" s="588" t="s">
        <v>4128</v>
      </c>
      <c r="E324" s="580">
        <v>2000</v>
      </c>
      <c r="F324" s="593">
        <v>44024307</v>
      </c>
      <c r="G324" s="481" t="s">
        <v>4129</v>
      </c>
      <c r="H324" s="108" t="s">
        <v>4130</v>
      </c>
      <c r="I324" s="108" t="s">
        <v>3953</v>
      </c>
      <c r="J324" s="108" t="s">
        <v>3953</v>
      </c>
      <c r="K324" s="577" t="s">
        <v>4131</v>
      </c>
      <c r="L324" s="480" t="s">
        <v>4132</v>
      </c>
      <c r="M324" s="578">
        <f>E324*2</f>
        <v>4000</v>
      </c>
      <c r="N324" s="480"/>
      <c r="O324" s="480"/>
      <c r="P324" s="480"/>
      <c r="Q324" s="480"/>
      <c r="R324" s="480"/>
    </row>
    <row r="325" spans="1:18" x14ac:dyDescent="0.35">
      <c r="A325" s="108" t="s">
        <v>3949</v>
      </c>
      <c r="B325" s="108" t="s">
        <v>4115</v>
      </c>
      <c r="C325" s="37" t="s">
        <v>168</v>
      </c>
      <c r="D325" s="588" t="s">
        <v>4128</v>
      </c>
      <c r="E325" s="580">
        <v>2000</v>
      </c>
      <c r="F325" s="593">
        <v>45105215</v>
      </c>
      <c r="G325" s="481" t="s">
        <v>4133</v>
      </c>
      <c r="H325" s="108" t="s">
        <v>4014</v>
      </c>
      <c r="I325" s="108" t="s">
        <v>3953</v>
      </c>
      <c r="J325" s="108" t="s">
        <v>3953</v>
      </c>
      <c r="K325" s="577" t="s">
        <v>4134</v>
      </c>
      <c r="L325" s="480" t="s">
        <v>4132</v>
      </c>
      <c r="M325" s="578">
        <f>E325*2</f>
        <v>4000</v>
      </c>
      <c r="N325" s="480"/>
      <c r="O325" s="480"/>
      <c r="P325" s="480"/>
      <c r="Q325" s="480"/>
      <c r="R325" s="480"/>
    </row>
    <row r="326" spans="1:18" x14ac:dyDescent="0.35">
      <c r="A326" s="108" t="s">
        <v>3949</v>
      </c>
      <c r="B326" s="108" t="s">
        <v>4115</v>
      </c>
      <c r="C326" s="37" t="s">
        <v>168</v>
      </c>
      <c r="D326" s="588" t="s">
        <v>4135</v>
      </c>
      <c r="E326" s="580">
        <v>2000</v>
      </c>
      <c r="F326" s="593">
        <v>44016920</v>
      </c>
      <c r="G326" s="481" t="s">
        <v>4136</v>
      </c>
      <c r="H326" s="108" t="s">
        <v>4137</v>
      </c>
      <c r="I326" s="108" t="s">
        <v>3953</v>
      </c>
      <c r="J326" s="108" t="s">
        <v>3953</v>
      </c>
      <c r="K326" s="577" t="s">
        <v>4138</v>
      </c>
      <c r="L326" s="480" t="s">
        <v>4132</v>
      </c>
      <c r="M326" s="578">
        <f>E326*2</f>
        <v>4000</v>
      </c>
      <c r="N326" s="480"/>
      <c r="O326" s="480"/>
      <c r="P326" s="480"/>
      <c r="Q326" s="480"/>
      <c r="R326" s="480"/>
    </row>
    <row r="327" spans="1:18" x14ac:dyDescent="0.35">
      <c r="A327" s="108" t="s">
        <v>3949</v>
      </c>
      <c r="B327" s="108" t="s">
        <v>4115</v>
      </c>
      <c r="C327" s="37" t="s">
        <v>168</v>
      </c>
      <c r="D327" s="588" t="s">
        <v>4139</v>
      </c>
      <c r="E327" s="580">
        <v>3500</v>
      </c>
      <c r="F327" s="593">
        <v>46018090</v>
      </c>
      <c r="G327" s="481" t="s">
        <v>4140</v>
      </c>
      <c r="H327" s="108" t="s">
        <v>1341</v>
      </c>
      <c r="I327" s="108" t="s">
        <v>3768</v>
      </c>
      <c r="J327" s="108" t="s">
        <v>3970</v>
      </c>
      <c r="K327" s="572" t="s">
        <v>4141</v>
      </c>
      <c r="L327" s="480" t="s">
        <v>3961</v>
      </c>
      <c r="M327" s="578">
        <v>42000</v>
      </c>
      <c r="N327" s="480"/>
      <c r="O327" s="480"/>
      <c r="P327" s="575"/>
      <c r="Q327" s="480"/>
      <c r="R327" s="480"/>
    </row>
    <row r="328" spans="1:18" x14ac:dyDescent="0.35">
      <c r="A328" s="108" t="s">
        <v>3949</v>
      </c>
      <c r="B328" s="108" t="s">
        <v>4115</v>
      </c>
      <c r="C328" s="37" t="s">
        <v>168</v>
      </c>
      <c r="D328" s="588" t="s">
        <v>4142</v>
      </c>
      <c r="E328" s="580">
        <v>3500</v>
      </c>
      <c r="F328" s="593">
        <v>71123243</v>
      </c>
      <c r="G328" s="481" t="s">
        <v>4143</v>
      </c>
      <c r="H328" s="108" t="s">
        <v>4089</v>
      </c>
      <c r="I328" s="108" t="s">
        <v>3768</v>
      </c>
      <c r="J328" s="108" t="s">
        <v>3970</v>
      </c>
      <c r="K328" s="572" t="s">
        <v>4144</v>
      </c>
      <c r="L328" s="480" t="s">
        <v>3961</v>
      </c>
      <c r="M328" s="578">
        <v>42000</v>
      </c>
      <c r="N328" s="480"/>
      <c r="O328" s="480"/>
      <c r="P328" s="575"/>
      <c r="Q328" s="480"/>
      <c r="R328" s="480"/>
    </row>
    <row r="329" spans="1:18" x14ac:dyDescent="0.35">
      <c r="A329" s="108" t="s">
        <v>3949</v>
      </c>
      <c r="B329" s="108" t="s">
        <v>4115</v>
      </c>
      <c r="C329" s="37" t="s">
        <v>168</v>
      </c>
      <c r="D329" s="583" t="s">
        <v>4145</v>
      </c>
      <c r="E329" s="580">
        <v>3000</v>
      </c>
      <c r="F329" s="584" t="s">
        <v>4146</v>
      </c>
      <c r="G329" s="481" t="s">
        <v>4147</v>
      </c>
      <c r="H329" s="108" t="s">
        <v>4014</v>
      </c>
      <c r="I329" s="108" t="s">
        <v>1726</v>
      </c>
      <c r="J329" s="108" t="s">
        <v>3970</v>
      </c>
      <c r="K329" s="577" t="s">
        <v>4148</v>
      </c>
      <c r="L329" s="480" t="s">
        <v>4119</v>
      </c>
      <c r="M329" s="578">
        <f>E329</f>
        <v>3000</v>
      </c>
      <c r="N329" s="480"/>
      <c r="O329" s="480"/>
      <c r="P329" s="480"/>
      <c r="Q329" s="480"/>
      <c r="R329" s="480"/>
    </row>
    <row r="330" spans="1:18" x14ac:dyDescent="0.35">
      <c r="A330" s="108" t="s">
        <v>3949</v>
      </c>
      <c r="B330" s="108" t="s">
        <v>4115</v>
      </c>
      <c r="C330" s="37" t="s">
        <v>168</v>
      </c>
      <c r="D330" s="591" t="s">
        <v>4060</v>
      </c>
      <c r="E330" s="580">
        <v>3000</v>
      </c>
      <c r="F330" s="593">
        <v>43397474</v>
      </c>
      <c r="G330" s="481" t="s">
        <v>4149</v>
      </c>
      <c r="H330" s="108" t="s">
        <v>4150</v>
      </c>
      <c r="I330" s="108" t="s">
        <v>1726</v>
      </c>
      <c r="J330" s="108" t="s">
        <v>3970</v>
      </c>
      <c r="K330" s="577" t="s">
        <v>4151</v>
      </c>
      <c r="L330" s="480" t="s">
        <v>4119</v>
      </c>
      <c r="M330" s="578">
        <f>E330</f>
        <v>3000</v>
      </c>
      <c r="N330" s="480"/>
      <c r="O330" s="480"/>
      <c r="P330" s="480"/>
      <c r="Q330" s="480"/>
      <c r="R330" s="480"/>
    </row>
    <row r="331" spans="1:18" x14ac:dyDescent="0.35">
      <c r="A331" s="108" t="s">
        <v>3949</v>
      </c>
      <c r="B331" s="108" t="s">
        <v>1702</v>
      </c>
      <c r="C331" s="37" t="s">
        <v>4051</v>
      </c>
      <c r="D331" s="108" t="s">
        <v>4152</v>
      </c>
      <c r="E331" s="580">
        <v>3500</v>
      </c>
      <c r="F331" s="584" t="s">
        <v>4153</v>
      </c>
      <c r="G331" s="108" t="s">
        <v>4154</v>
      </c>
      <c r="H331" s="108" t="s">
        <v>1341</v>
      </c>
      <c r="I331" s="108" t="s">
        <v>3768</v>
      </c>
      <c r="J331" s="108" t="s">
        <v>3970</v>
      </c>
      <c r="K331" s="572" t="s">
        <v>4155</v>
      </c>
      <c r="L331" s="480" t="s">
        <v>3972</v>
      </c>
      <c r="M331" s="573">
        <f>E331*2</f>
        <v>7000</v>
      </c>
      <c r="N331" s="480"/>
      <c r="O331" s="480"/>
      <c r="P331" s="575"/>
      <c r="Q331" s="480"/>
      <c r="R331" s="480"/>
    </row>
    <row r="332" spans="1:18" x14ac:dyDescent="0.35">
      <c r="A332" s="108" t="s">
        <v>3949</v>
      </c>
      <c r="B332" s="108" t="s">
        <v>1702</v>
      </c>
      <c r="C332" s="37" t="s">
        <v>4120</v>
      </c>
      <c r="D332" s="108" t="s">
        <v>4156</v>
      </c>
      <c r="E332" s="580">
        <v>3000</v>
      </c>
      <c r="F332" s="584" t="s">
        <v>4037</v>
      </c>
      <c r="G332" s="576" t="s">
        <v>4038</v>
      </c>
      <c r="H332" s="108" t="s">
        <v>4039</v>
      </c>
      <c r="I332" s="108" t="s">
        <v>1346</v>
      </c>
      <c r="J332" s="108" t="s">
        <v>1346</v>
      </c>
      <c r="K332" s="480"/>
      <c r="L332" s="480"/>
      <c r="M332" s="108"/>
      <c r="N332" s="480" t="s">
        <v>4157</v>
      </c>
      <c r="O332" s="480" t="s">
        <v>3961</v>
      </c>
      <c r="P332" s="575">
        <f>E332*12</f>
        <v>36000</v>
      </c>
      <c r="Q332" s="480"/>
      <c r="R332" s="480"/>
    </row>
    <row r="333" spans="1:18" x14ac:dyDescent="0.35">
      <c r="A333" s="108" t="s">
        <v>3949</v>
      </c>
      <c r="B333" s="108" t="s">
        <v>1702</v>
      </c>
      <c r="C333" s="37" t="s">
        <v>4051</v>
      </c>
      <c r="D333" s="108" t="s">
        <v>4158</v>
      </c>
      <c r="E333" s="580">
        <v>4500</v>
      </c>
      <c r="F333" s="584" t="s">
        <v>4079</v>
      </c>
      <c r="G333" s="481" t="s">
        <v>4080</v>
      </c>
      <c r="H333" s="108" t="s">
        <v>4027</v>
      </c>
      <c r="I333" s="108" t="s">
        <v>3768</v>
      </c>
      <c r="J333" s="108" t="s">
        <v>3970</v>
      </c>
      <c r="K333" s="480"/>
      <c r="L333" s="480"/>
      <c r="M333" s="108"/>
      <c r="N333" s="480" t="s">
        <v>4159</v>
      </c>
      <c r="O333" s="480" t="s">
        <v>4160</v>
      </c>
      <c r="P333" s="575">
        <f>E333*6</f>
        <v>27000</v>
      </c>
      <c r="Q333" s="480"/>
      <c r="R333" s="480"/>
    </row>
    <row r="334" spans="1:18" x14ac:dyDescent="0.35">
      <c r="A334" s="108" t="s">
        <v>3949</v>
      </c>
      <c r="B334" s="108" t="s">
        <v>1702</v>
      </c>
      <c r="C334" s="37" t="s">
        <v>168</v>
      </c>
      <c r="D334" s="108" t="s">
        <v>4161</v>
      </c>
      <c r="E334" s="580">
        <v>1025</v>
      </c>
      <c r="F334" s="584" t="s">
        <v>4162</v>
      </c>
      <c r="G334" s="108" t="s">
        <v>4163</v>
      </c>
      <c r="H334" s="108" t="s">
        <v>4164</v>
      </c>
      <c r="I334" s="108" t="s">
        <v>3768</v>
      </c>
      <c r="J334" s="108" t="s">
        <v>3970</v>
      </c>
      <c r="K334" s="480"/>
      <c r="L334" s="480"/>
      <c r="M334" s="108"/>
      <c r="N334" s="480"/>
      <c r="O334" s="480" t="s">
        <v>3966</v>
      </c>
      <c r="P334" s="575">
        <f>E334*7</f>
        <v>7175</v>
      </c>
      <c r="Q334" s="480"/>
      <c r="R334" s="480"/>
    </row>
    <row r="335" spans="1:18" x14ac:dyDescent="0.35">
      <c r="A335" s="108" t="s">
        <v>3949</v>
      </c>
      <c r="B335" s="108" t="s">
        <v>1702</v>
      </c>
      <c r="C335" s="37" t="s">
        <v>168</v>
      </c>
      <c r="D335" s="588" t="s">
        <v>4139</v>
      </c>
      <c r="E335" s="580">
        <v>3500</v>
      </c>
      <c r="F335" s="593">
        <v>46018090</v>
      </c>
      <c r="G335" s="481" t="s">
        <v>4140</v>
      </c>
      <c r="H335" s="108" t="s">
        <v>1341</v>
      </c>
      <c r="I335" s="108" t="s">
        <v>3768</v>
      </c>
      <c r="J335" s="108" t="s">
        <v>3970</v>
      </c>
      <c r="K335" s="480"/>
      <c r="L335" s="480"/>
      <c r="M335" s="108"/>
      <c r="N335" s="480"/>
      <c r="O335" s="480" t="s">
        <v>3961</v>
      </c>
      <c r="P335" s="575">
        <f>E335*12</f>
        <v>42000</v>
      </c>
      <c r="Q335" s="480"/>
      <c r="R335" s="480"/>
    </row>
    <row r="336" spans="1:18" x14ac:dyDescent="0.35">
      <c r="A336" s="108" t="s">
        <v>3949</v>
      </c>
      <c r="B336" s="108" t="s">
        <v>1702</v>
      </c>
      <c r="C336" s="37" t="s">
        <v>168</v>
      </c>
      <c r="D336" s="588" t="s">
        <v>4142</v>
      </c>
      <c r="E336" s="580">
        <v>3500</v>
      </c>
      <c r="F336" s="593">
        <v>71123243</v>
      </c>
      <c r="G336" s="481" t="s">
        <v>4143</v>
      </c>
      <c r="H336" s="108" t="s">
        <v>4089</v>
      </c>
      <c r="I336" s="108" t="s">
        <v>3768</v>
      </c>
      <c r="J336" s="108" t="s">
        <v>3970</v>
      </c>
      <c r="K336" s="480"/>
      <c r="L336" s="480"/>
      <c r="M336" s="108"/>
      <c r="N336" s="480"/>
      <c r="O336" s="480" t="s">
        <v>3961</v>
      </c>
      <c r="P336" s="575">
        <f>E336*12</f>
        <v>42000</v>
      </c>
      <c r="Q336" s="480"/>
      <c r="R336" s="480"/>
    </row>
    <row r="337" spans="1:18" x14ac:dyDescent="0.35">
      <c r="A337" s="108" t="s">
        <v>3949</v>
      </c>
      <c r="B337" s="108" t="s">
        <v>1702</v>
      </c>
      <c r="C337" s="37" t="s">
        <v>168</v>
      </c>
      <c r="D337" s="579" t="s">
        <v>4065</v>
      </c>
      <c r="E337" s="580">
        <v>2200</v>
      </c>
      <c r="F337" s="584" t="s">
        <v>4066</v>
      </c>
      <c r="G337" s="481" t="s">
        <v>4067</v>
      </c>
      <c r="H337" s="108" t="s">
        <v>4018</v>
      </c>
      <c r="I337" s="108" t="s">
        <v>3768</v>
      </c>
      <c r="J337" s="108" t="s">
        <v>4068</v>
      </c>
      <c r="K337" s="480"/>
      <c r="L337" s="480"/>
      <c r="M337" s="108"/>
      <c r="N337" s="480"/>
      <c r="O337" s="480" t="s">
        <v>3961</v>
      </c>
      <c r="P337" s="575">
        <f>E337*12</f>
        <v>26400</v>
      </c>
      <c r="Q337" s="480"/>
      <c r="R337" s="480"/>
    </row>
    <row r="338" spans="1:18" x14ac:dyDescent="0.35">
      <c r="A338" s="108" t="s">
        <v>3949</v>
      </c>
      <c r="B338" s="108" t="s">
        <v>1702</v>
      </c>
      <c r="C338" s="37" t="s">
        <v>168</v>
      </c>
      <c r="D338" s="579" t="s">
        <v>4046</v>
      </c>
      <c r="E338" s="580">
        <v>1800</v>
      </c>
      <c r="F338" s="582" t="s">
        <v>4047</v>
      </c>
      <c r="G338" s="481" t="s">
        <v>4048</v>
      </c>
      <c r="H338" s="108" t="s">
        <v>4049</v>
      </c>
      <c r="I338" s="108" t="s">
        <v>3953</v>
      </c>
      <c r="J338" s="108" t="s">
        <v>3953</v>
      </c>
      <c r="K338" s="480"/>
      <c r="L338" s="480"/>
      <c r="M338" s="108"/>
      <c r="N338" s="480"/>
      <c r="O338" s="480" t="s">
        <v>3961</v>
      </c>
      <c r="P338" s="575">
        <f>E338*12</f>
        <v>21600</v>
      </c>
      <c r="Q338" s="480"/>
      <c r="R338" s="480"/>
    </row>
    <row r="339" spans="1:18" x14ac:dyDescent="0.35">
      <c r="A339" s="108" t="s">
        <v>3949</v>
      </c>
      <c r="B339" s="108" t="s">
        <v>1702</v>
      </c>
      <c r="C339" s="37" t="s">
        <v>4051</v>
      </c>
      <c r="D339" s="585" t="s">
        <v>4052</v>
      </c>
      <c r="E339" s="586">
        <v>4500</v>
      </c>
      <c r="F339" s="587" t="s">
        <v>4053</v>
      </c>
      <c r="G339" s="576" t="s">
        <v>4054</v>
      </c>
      <c r="H339" s="108" t="s">
        <v>4027</v>
      </c>
      <c r="I339" s="108" t="s">
        <v>3768</v>
      </c>
      <c r="J339" s="108" t="s">
        <v>4068</v>
      </c>
      <c r="K339" s="480"/>
      <c r="L339" s="480"/>
      <c r="M339" s="108"/>
      <c r="N339" s="480"/>
      <c r="O339" s="480" t="s">
        <v>4165</v>
      </c>
      <c r="P339" s="575">
        <f>E339*2+1350</f>
        <v>10350</v>
      </c>
      <c r="Q339" s="480"/>
      <c r="R339" s="480"/>
    </row>
    <row r="340" spans="1:18" x14ac:dyDescent="0.35">
      <c r="A340" s="108" t="s">
        <v>3949</v>
      </c>
      <c r="B340" s="108" t="s">
        <v>1702</v>
      </c>
      <c r="C340" s="37" t="s">
        <v>168</v>
      </c>
      <c r="D340" s="579" t="s">
        <v>3956</v>
      </c>
      <c r="E340" s="580">
        <v>1600</v>
      </c>
      <c r="F340" s="582" t="s">
        <v>3957</v>
      </c>
      <c r="G340" s="108" t="s">
        <v>3958</v>
      </c>
      <c r="H340" s="108" t="s">
        <v>3959</v>
      </c>
      <c r="I340" s="108" t="s">
        <v>3953</v>
      </c>
      <c r="J340" s="108" t="s">
        <v>3953</v>
      </c>
      <c r="K340" s="480"/>
      <c r="L340" s="480"/>
      <c r="M340" s="108"/>
      <c r="N340" s="480"/>
      <c r="O340" s="480" t="s">
        <v>3961</v>
      </c>
      <c r="P340" s="108">
        <f>E340*12</f>
        <v>19200</v>
      </c>
      <c r="Q340" s="480"/>
      <c r="R340" s="480"/>
    </row>
    <row r="341" spans="1:18" x14ac:dyDescent="0.35">
      <c r="A341" s="108" t="s">
        <v>3949</v>
      </c>
      <c r="B341" s="108" t="s">
        <v>1702</v>
      </c>
      <c r="C341" s="37" t="s">
        <v>4051</v>
      </c>
      <c r="D341" s="583" t="s">
        <v>4002</v>
      </c>
      <c r="E341" s="580">
        <v>4500</v>
      </c>
      <c r="F341" s="589" t="s">
        <v>4003</v>
      </c>
      <c r="G341" s="481" t="s">
        <v>4004</v>
      </c>
      <c r="H341" s="108" t="s">
        <v>1341</v>
      </c>
      <c r="I341" s="108" t="s">
        <v>3768</v>
      </c>
      <c r="J341" s="108" t="s">
        <v>3970</v>
      </c>
      <c r="K341" s="480"/>
      <c r="L341" s="480"/>
      <c r="M341" s="108"/>
      <c r="N341" s="480" t="s">
        <v>4005</v>
      </c>
      <c r="O341" s="480" t="s">
        <v>3961</v>
      </c>
      <c r="P341" s="575">
        <f>E341*12</f>
        <v>54000</v>
      </c>
      <c r="Q341" s="480"/>
      <c r="R341" s="480"/>
    </row>
    <row r="342" spans="1:18" x14ac:dyDescent="0.35">
      <c r="A342" s="108" t="s">
        <v>3949</v>
      </c>
      <c r="B342" s="108" t="s">
        <v>1702</v>
      </c>
      <c r="C342" s="37" t="s">
        <v>4051</v>
      </c>
      <c r="D342" s="108" t="s">
        <v>4152</v>
      </c>
      <c r="E342" s="580">
        <v>3500</v>
      </c>
      <c r="F342" s="584" t="s">
        <v>4153</v>
      </c>
      <c r="G342" s="108" t="s">
        <v>4154</v>
      </c>
      <c r="H342" s="108" t="s">
        <v>1341</v>
      </c>
      <c r="I342" s="108" t="s">
        <v>3768</v>
      </c>
      <c r="J342" s="108" t="s">
        <v>3970</v>
      </c>
      <c r="K342" s="480"/>
      <c r="L342" s="480"/>
      <c r="M342" s="108"/>
      <c r="N342" s="480" t="s">
        <v>4005</v>
      </c>
      <c r="O342" s="480" t="s">
        <v>3961</v>
      </c>
      <c r="P342" s="575">
        <f>E342*12</f>
        <v>42000</v>
      </c>
      <c r="Q342" s="480"/>
      <c r="R342" s="480"/>
    </row>
    <row r="343" spans="1:18" x14ac:dyDescent="0.35">
      <c r="A343" s="108" t="s">
        <v>3949</v>
      </c>
      <c r="B343" s="108" t="s">
        <v>1702</v>
      </c>
      <c r="C343" s="37" t="s">
        <v>4051</v>
      </c>
      <c r="D343" s="583" t="s">
        <v>4166</v>
      </c>
      <c r="E343" s="580">
        <v>4500</v>
      </c>
      <c r="F343" s="584" t="s">
        <v>4092</v>
      </c>
      <c r="G343" s="481" t="s">
        <v>4093</v>
      </c>
      <c r="H343" s="108" t="s">
        <v>4027</v>
      </c>
      <c r="I343" s="108" t="s">
        <v>3768</v>
      </c>
      <c r="J343" s="108" t="s">
        <v>3970</v>
      </c>
      <c r="K343" s="480"/>
      <c r="L343" s="480"/>
      <c r="M343" s="108"/>
      <c r="N343" s="480" t="s">
        <v>4167</v>
      </c>
      <c r="O343" s="480" t="s">
        <v>3778</v>
      </c>
      <c r="P343" s="575">
        <f>E343*3</f>
        <v>13500</v>
      </c>
      <c r="Q343" s="480"/>
      <c r="R343" s="480"/>
    </row>
    <row r="344" spans="1:18" x14ac:dyDescent="0.35">
      <c r="A344" s="108" t="s">
        <v>3949</v>
      </c>
      <c r="B344" s="108" t="s">
        <v>1702</v>
      </c>
      <c r="C344" s="37" t="s">
        <v>4120</v>
      </c>
      <c r="D344" s="108" t="s">
        <v>4156</v>
      </c>
      <c r="E344" s="580">
        <v>3000</v>
      </c>
      <c r="F344" s="584" t="s">
        <v>4037</v>
      </c>
      <c r="G344" s="576" t="s">
        <v>4038</v>
      </c>
      <c r="H344" s="108" t="s">
        <v>4039</v>
      </c>
      <c r="I344" s="108" t="s">
        <v>1346</v>
      </c>
      <c r="J344" s="108" t="s">
        <v>1346</v>
      </c>
      <c r="K344" s="480"/>
      <c r="L344" s="480"/>
      <c r="M344" s="108"/>
      <c r="N344" s="480"/>
      <c r="O344" s="480"/>
      <c r="P344" s="575"/>
      <c r="Q344" s="480"/>
      <c r="R344" s="572" t="s">
        <v>3961</v>
      </c>
    </row>
    <row r="345" spans="1:18" x14ac:dyDescent="0.35">
      <c r="A345" s="108" t="s">
        <v>3949</v>
      </c>
      <c r="B345" s="108" t="s">
        <v>1702</v>
      </c>
      <c r="C345" s="37" t="s">
        <v>168</v>
      </c>
      <c r="D345" s="108" t="s">
        <v>4158</v>
      </c>
      <c r="E345" s="580">
        <v>4500</v>
      </c>
      <c r="F345" s="584" t="s">
        <v>4079</v>
      </c>
      <c r="G345" s="481" t="s">
        <v>4080</v>
      </c>
      <c r="H345" s="108" t="s">
        <v>4027</v>
      </c>
      <c r="I345" s="108" t="s">
        <v>3768</v>
      </c>
      <c r="J345" s="108" t="s">
        <v>3970</v>
      </c>
      <c r="K345" s="480"/>
      <c r="L345" s="480"/>
      <c r="M345" s="108"/>
      <c r="N345" s="480"/>
      <c r="O345" s="480"/>
      <c r="P345" s="575"/>
      <c r="Q345" s="480"/>
      <c r="R345" s="572" t="s">
        <v>3961</v>
      </c>
    </row>
    <row r="346" spans="1:18" x14ac:dyDescent="0.35">
      <c r="A346" s="108" t="s">
        <v>3949</v>
      </c>
      <c r="B346" s="108" t="s">
        <v>1702</v>
      </c>
      <c r="C346" s="37" t="s">
        <v>168</v>
      </c>
      <c r="D346" s="108" t="s">
        <v>4161</v>
      </c>
      <c r="E346" s="580">
        <v>1025</v>
      </c>
      <c r="F346" s="584" t="s">
        <v>4162</v>
      </c>
      <c r="G346" s="108" t="s">
        <v>4163</v>
      </c>
      <c r="H346" s="108" t="s">
        <v>4164</v>
      </c>
      <c r="I346" s="108" t="s">
        <v>3768</v>
      </c>
      <c r="J346" s="108" t="s">
        <v>3970</v>
      </c>
      <c r="K346" s="480"/>
      <c r="L346" s="480"/>
      <c r="M346" s="108"/>
      <c r="N346" s="480"/>
      <c r="O346" s="480"/>
      <c r="P346" s="575"/>
      <c r="Q346" s="480"/>
      <c r="R346" s="572" t="s">
        <v>3961</v>
      </c>
    </row>
    <row r="347" spans="1:18" x14ac:dyDescent="0.35">
      <c r="A347" s="108" t="s">
        <v>3949</v>
      </c>
      <c r="B347" s="108" t="s">
        <v>1702</v>
      </c>
      <c r="C347" s="37" t="s">
        <v>168</v>
      </c>
      <c r="D347" s="588" t="s">
        <v>4139</v>
      </c>
      <c r="E347" s="580">
        <v>3500</v>
      </c>
      <c r="F347" s="593">
        <v>46018090</v>
      </c>
      <c r="G347" s="481" t="s">
        <v>4140</v>
      </c>
      <c r="H347" s="108" t="s">
        <v>1341</v>
      </c>
      <c r="I347" s="108" t="s">
        <v>3768</v>
      </c>
      <c r="J347" s="108" t="s">
        <v>3970</v>
      </c>
      <c r="K347" s="480"/>
      <c r="L347" s="480"/>
      <c r="M347" s="108"/>
      <c r="N347" s="480"/>
      <c r="O347" s="480"/>
      <c r="P347" s="575"/>
      <c r="Q347" s="480"/>
      <c r="R347" s="572" t="s">
        <v>3961</v>
      </c>
    </row>
    <row r="348" spans="1:18" x14ac:dyDescent="0.35">
      <c r="A348" s="108" t="s">
        <v>3949</v>
      </c>
      <c r="B348" s="108" t="s">
        <v>1702</v>
      </c>
      <c r="C348" s="37" t="s">
        <v>168</v>
      </c>
      <c r="D348" s="588" t="s">
        <v>4142</v>
      </c>
      <c r="E348" s="580">
        <v>3500</v>
      </c>
      <c r="F348" s="593">
        <v>71123243</v>
      </c>
      <c r="G348" s="481" t="s">
        <v>4143</v>
      </c>
      <c r="H348" s="108" t="s">
        <v>4089</v>
      </c>
      <c r="I348" s="108" t="s">
        <v>3768</v>
      </c>
      <c r="J348" s="108" t="s">
        <v>3970</v>
      </c>
      <c r="K348" s="480"/>
      <c r="L348" s="480"/>
      <c r="M348" s="108"/>
      <c r="N348" s="480"/>
      <c r="O348" s="480"/>
      <c r="P348" s="575"/>
      <c r="Q348" s="480"/>
      <c r="R348" s="572" t="s">
        <v>3961</v>
      </c>
    </row>
    <row r="349" spans="1:18" x14ac:dyDescent="0.35">
      <c r="A349" s="108" t="s">
        <v>3949</v>
      </c>
      <c r="B349" s="108" t="s">
        <v>1702</v>
      </c>
      <c r="C349" s="37" t="s">
        <v>168</v>
      </c>
      <c r="D349" s="579" t="s">
        <v>4065</v>
      </c>
      <c r="E349" s="580">
        <v>2200</v>
      </c>
      <c r="F349" s="584" t="s">
        <v>4066</v>
      </c>
      <c r="G349" s="481" t="s">
        <v>4067</v>
      </c>
      <c r="H349" s="108" t="s">
        <v>4018</v>
      </c>
      <c r="I349" s="108" t="s">
        <v>3768</v>
      </c>
      <c r="J349" s="108" t="s">
        <v>4068</v>
      </c>
      <c r="K349" s="480"/>
      <c r="L349" s="480"/>
      <c r="M349" s="108"/>
      <c r="N349" s="480"/>
      <c r="O349" s="480"/>
      <c r="P349" s="575"/>
      <c r="Q349" s="480"/>
      <c r="R349" s="572" t="s">
        <v>3961</v>
      </c>
    </row>
    <row r="350" spans="1:18" x14ac:dyDescent="0.35">
      <c r="A350" s="108" t="s">
        <v>3949</v>
      </c>
      <c r="B350" s="108" t="s">
        <v>1702</v>
      </c>
      <c r="C350" s="37" t="s">
        <v>168</v>
      </c>
      <c r="D350" s="579" t="s">
        <v>4046</v>
      </c>
      <c r="E350" s="580">
        <v>1800</v>
      </c>
      <c r="F350" s="582" t="s">
        <v>4047</v>
      </c>
      <c r="G350" s="481" t="s">
        <v>4048</v>
      </c>
      <c r="H350" s="108" t="s">
        <v>4049</v>
      </c>
      <c r="I350" s="108" t="s">
        <v>3953</v>
      </c>
      <c r="J350" s="108" t="s">
        <v>3953</v>
      </c>
      <c r="K350" s="480"/>
      <c r="L350" s="480"/>
      <c r="M350" s="108"/>
      <c r="N350" s="480"/>
      <c r="O350" s="480"/>
      <c r="P350" s="575"/>
      <c r="Q350" s="480"/>
      <c r="R350" s="572" t="s">
        <v>3961</v>
      </c>
    </row>
    <row r="351" spans="1:18" x14ac:dyDescent="0.35">
      <c r="A351" s="108" t="s">
        <v>3949</v>
      </c>
      <c r="B351" s="108" t="s">
        <v>1702</v>
      </c>
      <c r="C351" s="37" t="s">
        <v>4120</v>
      </c>
      <c r="D351" s="585" t="s">
        <v>4052</v>
      </c>
      <c r="E351" s="586">
        <v>4500</v>
      </c>
      <c r="F351" s="587" t="s">
        <v>4053</v>
      </c>
      <c r="G351" s="576" t="s">
        <v>4054</v>
      </c>
      <c r="H351" s="108" t="s">
        <v>4027</v>
      </c>
      <c r="I351" s="108" t="s">
        <v>3768</v>
      </c>
      <c r="J351" s="108" t="s">
        <v>4068</v>
      </c>
      <c r="K351" s="480"/>
      <c r="L351" s="480"/>
      <c r="M351" s="108"/>
      <c r="N351" s="480"/>
      <c r="O351" s="480"/>
      <c r="P351" s="575"/>
      <c r="Q351" s="480"/>
      <c r="R351" s="572" t="s">
        <v>3961</v>
      </c>
    </row>
    <row r="352" spans="1:18" x14ac:dyDescent="0.35">
      <c r="A352" s="108" t="s">
        <v>3949</v>
      </c>
      <c r="B352" s="108" t="s">
        <v>1702</v>
      </c>
      <c r="C352" s="37" t="s">
        <v>168</v>
      </c>
      <c r="D352" s="579" t="s">
        <v>3956</v>
      </c>
      <c r="E352" s="580">
        <v>1600</v>
      </c>
      <c r="F352" s="582" t="s">
        <v>3957</v>
      </c>
      <c r="G352" s="108" t="s">
        <v>3958</v>
      </c>
      <c r="H352" s="108" t="s">
        <v>3959</v>
      </c>
      <c r="I352" s="108" t="s">
        <v>3953</v>
      </c>
      <c r="J352" s="108" t="s">
        <v>3953</v>
      </c>
      <c r="K352" s="480"/>
      <c r="L352" s="480"/>
      <c r="M352" s="108"/>
      <c r="N352" s="480"/>
      <c r="O352" s="480"/>
      <c r="P352" s="575"/>
      <c r="Q352" s="480"/>
      <c r="R352" s="572" t="s">
        <v>3961</v>
      </c>
    </row>
    <row r="353" spans="1:18" x14ac:dyDescent="0.35">
      <c r="A353" s="108" t="s">
        <v>3949</v>
      </c>
      <c r="B353" s="108" t="s">
        <v>1702</v>
      </c>
      <c r="C353" s="37" t="s">
        <v>4120</v>
      </c>
      <c r="D353" s="583" t="s">
        <v>4002</v>
      </c>
      <c r="E353" s="580">
        <v>4500</v>
      </c>
      <c r="F353" s="589" t="s">
        <v>4003</v>
      </c>
      <c r="G353" s="481" t="s">
        <v>4004</v>
      </c>
      <c r="H353" s="108" t="s">
        <v>1341</v>
      </c>
      <c r="I353" s="108" t="s">
        <v>3768</v>
      </c>
      <c r="J353" s="108" t="s">
        <v>3970</v>
      </c>
      <c r="K353" s="480"/>
      <c r="L353" s="480"/>
      <c r="M353" s="108"/>
      <c r="N353" s="480"/>
      <c r="O353" s="480"/>
      <c r="P353" s="575"/>
      <c r="Q353" s="480"/>
      <c r="R353" s="572" t="s">
        <v>3961</v>
      </c>
    </row>
    <row r="354" spans="1:18" x14ac:dyDescent="0.35">
      <c r="A354" s="108" t="s">
        <v>3949</v>
      </c>
      <c r="B354" s="108" t="s">
        <v>1702</v>
      </c>
      <c r="C354" s="37" t="s">
        <v>4120</v>
      </c>
      <c r="D354" s="108" t="s">
        <v>4152</v>
      </c>
      <c r="E354" s="580">
        <v>3500</v>
      </c>
      <c r="F354" s="584" t="s">
        <v>4153</v>
      </c>
      <c r="G354" s="108" t="s">
        <v>4154</v>
      </c>
      <c r="H354" s="108" t="s">
        <v>1341</v>
      </c>
      <c r="I354" s="108" t="s">
        <v>3768</v>
      </c>
      <c r="J354" s="108" t="s">
        <v>3970</v>
      </c>
      <c r="K354" s="480"/>
      <c r="L354" s="480"/>
      <c r="M354" s="108"/>
      <c r="N354" s="480"/>
      <c r="O354" s="480"/>
      <c r="P354" s="575"/>
      <c r="Q354" s="480"/>
      <c r="R354" s="572" t="s">
        <v>3961</v>
      </c>
    </row>
    <row r="355" spans="1:18" x14ac:dyDescent="0.35">
      <c r="A355" s="108" t="s">
        <v>3949</v>
      </c>
      <c r="B355" s="108" t="s">
        <v>1702</v>
      </c>
      <c r="C355" s="37" t="s">
        <v>4120</v>
      </c>
      <c r="D355" s="583" t="s">
        <v>4166</v>
      </c>
      <c r="E355" s="580">
        <v>4500</v>
      </c>
      <c r="F355" s="584" t="s">
        <v>4092</v>
      </c>
      <c r="G355" s="481" t="s">
        <v>4093</v>
      </c>
      <c r="H355" s="108" t="s">
        <v>4027</v>
      </c>
      <c r="I355" s="108" t="s">
        <v>3768</v>
      </c>
      <c r="J355" s="108" t="s">
        <v>3970</v>
      </c>
      <c r="K355" s="480"/>
      <c r="L355" s="480"/>
      <c r="M355" s="108"/>
      <c r="N355" s="480"/>
      <c r="O355" s="480"/>
      <c r="P355" s="575"/>
      <c r="Q355" s="480"/>
      <c r="R355" s="572" t="s">
        <v>3961</v>
      </c>
    </row>
    <row r="356" spans="1:18" ht="12.75" x14ac:dyDescent="0.35">
      <c r="A356" s="28"/>
      <c r="B356" s="28"/>
      <c r="C356" s="28"/>
      <c r="D356" s="28"/>
      <c r="E356" s="28"/>
      <c r="F356" s="28"/>
      <c r="G356" s="28"/>
      <c r="H356" s="28"/>
      <c r="I356" s="28"/>
      <c r="J356" s="28"/>
      <c r="K356" s="401"/>
      <c r="L356" s="401"/>
      <c r="M356" s="28"/>
      <c r="N356" s="401"/>
      <c r="O356" s="401"/>
      <c r="P356" s="401"/>
      <c r="Q356" s="401"/>
      <c r="R356" s="401"/>
    </row>
    <row r="357" spans="1:18" ht="12.75" x14ac:dyDescent="0.35">
      <c r="A357" s="402"/>
      <c r="B357" s="402"/>
      <c r="C357" s="402"/>
      <c r="D357" s="403"/>
      <c r="E357" s="403"/>
      <c r="F357" s="402"/>
      <c r="G357" s="403"/>
      <c r="H357" s="403"/>
      <c r="I357" s="403"/>
      <c r="J357" s="403"/>
      <c r="K357" s="404"/>
      <c r="L357" s="404"/>
      <c r="M357" s="403"/>
      <c r="N357" s="404"/>
      <c r="O357" s="404"/>
      <c r="P357" s="404"/>
      <c r="Q357" s="404"/>
      <c r="R357" s="404"/>
    </row>
    <row r="358" spans="1:18" ht="12.75" x14ac:dyDescent="0.35">
      <c r="A358" s="72"/>
      <c r="B358" s="72"/>
      <c r="C358" s="72"/>
      <c r="D358" s="72"/>
      <c r="E358" s="72"/>
      <c r="F358" s="72"/>
      <c r="G358" s="72"/>
      <c r="H358" s="72"/>
      <c r="I358" s="72"/>
      <c r="J358" s="72"/>
      <c r="K358" s="378"/>
      <c r="L358" s="378"/>
      <c r="M358" s="72"/>
      <c r="N358" s="72"/>
      <c r="O358" s="72"/>
      <c r="P358" s="72"/>
      <c r="Q358" s="72"/>
      <c r="R358" s="72"/>
    </row>
    <row r="359" spans="1:18" ht="12.75" x14ac:dyDescent="0.35">
      <c r="A359" s="1052" t="s">
        <v>263</v>
      </c>
      <c r="B359" s="1053"/>
      <c r="C359" s="1053"/>
      <c r="D359" s="1053"/>
      <c r="E359" s="1053"/>
      <c r="F359" s="1053"/>
      <c r="G359" s="1053"/>
      <c r="H359" s="1053"/>
      <c r="I359" s="1053"/>
      <c r="J359" s="1053"/>
      <c r="K359" s="1053"/>
      <c r="L359" s="1053"/>
      <c r="M359" s="1053"/>
      <c r="N359" s="1053"/>
      <c r="O359" s="1053"/>
      <c r="P359" s="1053"/>
      <c r="Q359" s="1053"/>
      <c r="R359" s="1053"/>
    </row>
    <row r="360" spans="1:18" ht="12.75" x14ac:dyDescent="0.35">
      <c r="A360" s="1054" t="s">
        <v>234</v>
      </c>
      <c r="B360" s="1055"/>
      <c r="C360" s="1013" t="s">
        <v>1184</v>
      </c>
      <c r="D360" s="1014"/>
      <c r="E360" s="1014"/>
      <c r="F360" s="1014"/>
      <c r="G360" s="1014"/>
      <c r="H360" s="1014"/>
      <c r="I360" s="1014"/>
      <c r="J360" s="1014"/>
      <c r="K360" s="1014"/>
      <c r="L360" s="1014"/>
      <c r="M360" s="1014"/>
      <c r="N360" s="1014"/>
      <c r="O360" s="1014"/>
      <c r="P360" s="1014"/>
      <c r="Q360" s="1014"/>
      <c r="R360" s="1014"/>
    </row>
    <row r="361" spans="1:18" ht="12.95" customHeight="1" x14ac:dyDescent="0.35">
      <c r="A361" s="1056" t="s">
        <v>152</v>
      </c>
      <c r="B361" s="1057"/>
      <c r="C361" s="1057"/>
      <c r="D361" s="1057"/>
      <c r="E361" s="1058"/>
      <c r="F361" s="1056" t="s">
        <v>153</v>
      </c>
      <c r="G361" s="1057"/>
      <c r="H361" s="1057"/>
      <c r="I361" s="1057"/>
      <c r="J361" s="1058"/>
      <c r="K361" s="1059" t="s">
        <v>247</v>
      </c>
      <c r="L361" s="1060"/>
      <c r="M361" s="1061"/>
      <c r="N361" s="1059" t="s">
        <v>248</v>
      </c>
      <c r="O361" s="1060"/>
      <c r="P361" s="1061"/>
      <c r="Q361" s="1056" t="s">
        <v>276</v>
      </c>
      <c r="R361" s="1058"/>
    </row>
    <row r="362" spans="1:18" ht="88.5" x14ac:dyDescent="0.35">
      <c r="A362" s="195" t="s">
        <v>145</v>
      </c>
      <c r="B362" s="195" t="s">
        <v>154</v>
      </c>
      <c r="C362" s="195" t="s">
        <v>155</v>
      </c>
      <c r="D362" s="195" t="s">
        <v>156</v>
      </c>
      <c r="E362" s="195" t="s">
        <v>157</v>
      </c>
      <c r="F362" s="195" t="s">
        <v>158</v>
      </c>
      <c r="G362" s="195" t="s">
        <v>159</v>
      </c>
      <c r="H362" s="195" t="s">
        <v>160</v>
      </c>
      <c r="I362" s="195" t="s">
        <v>161</v>
      </c>
      <c r="J362" s="195" t="s">
        <v>162</v>
      </c>
      <c r="K362" s="400" t="s">
        <v>163</v>
      </c>
      <c r="L362" s="400" t="s">
        <v>164</v>
      </c>
      <c r="M362" s="400" t="s">
        <v>165</v>
      </c>
      <c r="N362" s="400" t="s">
        <v>163</v>
      </c>
      <c r="O362" s="400" t="s">
        <v>164</v>
      </c>
      <c r="P362" s="400" t="s">
        <v>165</v>
      </c>
      <c r="Q362" s="400" t="s">
        <v>163</v>
      </c>
      <c r="R362" s="400" t="s">
        <v>277</v>
      </c>
    </row>
    <row r="363" spans="1:18" s="110" customFormat="1" x14ac:dyDescent="0.35">
      <c r="A363" s="108">
        <v>888</v>
      </c>
      <c r="B363" s="108" t="s">
        <v>1297</v>
      </c>
      <c r="C363" s="108" t="s">
        <v>168</v>
      </c>
      <c r="D363" s="108" t="s">
        <v>4476</v>
      </c>
      <c r="E363" s="108">
        <v>2500</v>
      </c>
      <c r="F363" s="687">
        <v>22516495</v>
      </c>
      <c r="G363" s="687" t="s">
        <v>4477</v>
      </c>
      <c r="H363" s="108" t="s">
        <v>4478</v>
      </c>
      <c r="I363" s="108" t="s">
        <v>4479</v>
      </c>
      <c r="J363" s="108"/>
      <c r="K363" s="480" t="s">
        <v>4480</v>
      </c>
      <c r="L363" s="708">
        <v>12</v>
      </c>
      <c r="M363" s="108">
        <f>E363*L363</f>
        <v>30000</v>
      </c>
      <c r="N363" s="480" t="s">
        <v>4480</v>
      </c>
      <c r="O363" s="708">
        <v>6</v>
      </c>
      <c r="P363" s="708">
        <f>E363*O363</f>
        <v>15000</v>
      </c>
      <c r="Q363" s="708"/>
      <c r="R363" s="708">
        <v>12</v>
      </c>
    </row>
    <row r="364" spans="1:18" s="110" customFormat="1" x14ac:dyDescent="0.35">
      <c r="A364" s="108">
        <v>888</v>
      </c>
      <c r="B364" s="108" t="s">
        <v>1297</v>
      </c>
      <c r="C364" s="108" t="s">
        <v>168</v>
      </c>
      <c r="D364" s="108" t="s">
        <v>4476</v>
      </c>
      <c r="E364" s="108">
        <v>2500</v>
      </c>
      <c r="F364" s="687">
        <v>46270297</v>
      </c>
      <c r="G364" s="687" t="s">
        <v>4481</v>
      </c>
      <c r="H364" s="108" t="s">
        <v>4478</v>
      </c>
      <c r="I364" s="108" t="s">
        <v>4479</v>
      </c>
      <c r="J364" s="108"/>
      <c r="K364" s="480" t="s">
        <v>4482</v>
      </c>
      <c r="L364" s="708">
        <v>12</v>
      </c>
      <c r="M364" s="108">
        <f t="shared" ref="M364:M417" si="9">E364*L364</f>
        <v>30000</v>
      </c>
      <c r="N364" s="480"/>
      <c r="O364" s="708">
        <v>6</v>
      </c>
      <c r="P364" s="708">
        <f t="shared" ref="P364:P423" si="10">E364*O364</f>
        <v>15000</v>
      </c>
      <c r="Q364" s="708"/>
      <c r="R364" s="708">
        <v>12</v>
      </c>
    </row>
    <row r="365" spans="1:18" s="110" customFormat="1" x14ac:dyDescent="0.35">
      <c r="A365" s="108">
        <v>888</v>
      </c>
      <c r="B365" s="108" t="s">
        <v>1297</v>
      </c>
      <c r="C365" s="108" t="s">
        <v>168</v>
      </c>
      <c r="D365" s="108" t="s">
        <v>4476</v>
      </c>
      <c r="E365" s="108">
        <v>2500</v>
      </c>
      <c r="F365" s="709" t="s">
        <v>4483</v>
      </c>
      <c r="G365" s="687" t="s">
        <v>4484</v>
      </c>
      <c r="H365" s="108" t="s">
        <v>4478</v>
      </c>
      <c r="I365" s="108" t="s">
        <v>4479</v>
      </c>
      <c r="J365" s="108"/>
      <c r="K365" s="480" t="s">
        <v>4485</v>
      </c>
      <c r="L365" s="708">
        <v>12</v>
      </c>
      <c r="M365" s="108">
        <f t="shared" si="9"/>
        <v>30000</v>
      </c>
      <c r="N365" s="480"/>
      <c r="O365" s="708">
        <v>3</v>
      </c>
      <c r="P365" s="708">
        <f t="shared" si="10"/>
        <v>7500</v>
      </c>
      <c r="Q365" s="708"/>
      <c r="R365" s="708">
        <v>12</v>
      </c>
    </row>
    <row r="366" spans="1:18" s="110" customFormat="1" x14ac:dyDescent="0.35">
      <c r="A366" s="108">
        <v>888</v>
      </c>
      <c r="B366" s="108" t="s">
        <v>1297</v>
      </c>
      <c r="C366" s="108" t="s">
        <v>168</v>
      </c>
      <c r="D366" s="108" t="s">
        <v>4476</v>
      </c>
      <c r="E366" s="108">
        <v>2500</v>
      </c>
      <c r="F366" s="687">
        <v>40830813</v>
      </c>
      <c r="G366" s="687" t="s">
        <v>4486</v>
      </c>
      <c r="H366" s="108" t="s">
        <v>4478</v>
      </c>
      <c r="I366" s="108" t="s">
        <v>4479</v>
      </c>
      <c r="J366" s="108"/>
      <c r="K366" s="480" t="s">
        <v>4487</v>
      </c>
      <c r="L366" s="708">
        <v>12</v>
      </c>
      <c r="M366" s="108">
        <f t="shared" si="9"/>
        <v>30000</v>
      </c>
      <c r="N366" s="480"/>
      <c r="O366" s="708">
        <v>6</v>
      </c>
      <c r="P366" s="708">
        <f t="shared" si="10"/>
        <v>15000</v>
      </c>
      <c r="Q366" s="708"/>
      <c r="R366" s="708">
        <v>12</v>
      </c>
    </row>
    <row r="367" spans="1:18" s="110" customFormat="1" x14ac:dyDescent="0.35">
      <c r="A367" s="108">
        <v>888</v>
      </c>
      <c r="B367" s="108" t="s">
        <v>1297</v>
      </c>
      <c r="C367" s="108" t="s">
        <v>168</v>
      </c>
      <c r="D367" s="108" t="s">
        <v>4488</v>
      </c>
      <c r="E367" s="108">
        <v>2500</v>
      </c>
      <c r="F367" s="709" t="s">
        <v>4489</v>
      </c>
      <c r="G367" s="687" t="s">
        <v>4490</v>
      </c>
      <c r="H367" s="108" t="s">
        <v>4491</v>
      </c>
      <c r="I367" s="108" t="s">
        <v>4479</v>
      </c>
      <c r="J367" s="108"/>
      <c r="K367" s="480" t="s">
        <v>4492</v>
      </c>
      <c r="L367" s="708">
        <v>12</v>
      </c>
      <c r="M367" s="108">
        <f t="shared" si="9"/>
        <v>30000</v>
      </c>
      <c r="N367" s="480"/>
      <c r="O367" s="708">
        <v>6</v>
      </c>
      <c r="P367" s="708">
        <f t="shared" si="10"/>
        <v>15000</v>
      </c>
      <c r="Q367" s="708"/>
      <c r="R367" s="708">
        <v>12</v>
      </c>
    </row>
    <row r="368" spans="1:18" s="110" customFormat="1" x14ac:dyDescent="0.35">
      <c r="A368" s="108">
        <v>888</v>
      </c>
      <c r="B368" s="108" t="s">
        <v>1297</v>
      </c>
      <c r="C368" s="108" t="s">
        <v>168</v>
      </c>
      <c r="D368" s="710" t="s">
        <v>4493</v>
      </c>
      <c r="E368" s="108">
        <v>1800</v>
      </c>
      <c r="F368" s="710">
        <v>72910870</v>
      </c>
      <c r="G368" s="710" t="s">
        <v>4494</v>
      </c>
      <c r="H368" s="711" t="s">
        <v>4495</v>
      </c>
      <c r="I368" s="108" t="s">
        <v>1102</v>
      </c>
      <c r="J368" s="108"/>
      <c r="K368" s="480" t="s">
        <v>4496</v>
      </c>
      <c r="L368" s="708">
        <v>2</v>
      </c>
      <c r="M368" s="108">
        <f t="shared" si="9"/>
        <v>3600</v>
      </c>
      <c r="N368" s="480"/>
      <c r="O368" s="708">
        <v>0</v>
      </c>
      <c r="P368" s="708">
        <f t="shared" si="10"/>
        <v>0</v>
      </c>
      <c r="Q368" s="708"/>
      <c r="R368" s="708">
        <v>0</v>
      </c>
    </row>
    <row r="369" spans="1:18" s="110" customFormat="1" x14ac:dyDescent="0.35">
      <c r="A369" s="108">
        <v>888</v>
      </c>
      <c r="B369" s="108" t="s">
        <v>1297</v>
      </c>
      <c r="C369" s="108" t="s">
        <v>168</v>
      </c>
      <c r="D369" s="710" t="s">
        <v>4497</v>
      </c>
      <c r="E369" s="108">
        <v>2600</v>
      </c>
      <c r="F369" s="710">
        <v>40459488</v>
      </c>
      <c r="G369" s="710" t="s">
        <v>4498</v>
      </c>
      <c r="H369" s="108" t="s">
        <v>4491</v>
      </c>
      <c r="I369" s="108" t="s">
        <v>4479</v>
      </c>
      <c r="J369" s="108"/>
      <c r="K369" s="480" t="s">
        <v>4499</v>
      </c>
      <c r="L369" s="708">
        <v>12</v>
      </c>
      <c r="M369" s="108">
        <f t="shared" si="9"/>
        <v>31200</v>
      </c>
      <c r="N369" s="480"/>
      <c r="O369" s="708">
        <v>6</v>
      </c>
      <c r="P369" s="708">
        <f t="shared" si="10"/>
        <v>15600</v>
      </c>
      <c r="Q369" s="708"/>
      <c r="R369" s="708">
        <v>12</v>
      </c>
    </row>
    <row r="370" spans="1:18" s="110" customFormat="1" x14ac:dyDescent="0.35">
      <c r="A370" s="108">
        <v>888</v>
      </c>
      <c r="B370" s="108" t="s">
        <v>1297</v>
      </c>
      <c r="C370" s="108" t="s">
        <v>168</v>
      </c>
      <c r="D370" s="710" t="s">
        <v>4500</v>
      </c>
      <c r="E370" s="108">
        <v>3000</v>
      </c>
      <c r="F370" s="712" t="s">
        <v>4501</v>
      </c>
      <c r="G370" s="710" t="s">
        <v>4502</v>
      </c>
      <c r="H370" s="108" t="s">
        <v>4478</v>
      </c>
      <c r="I370" s="108" t="s">
        <v>4479</v>
      </c>
      <c r="J370" s="108"/>
      <c r="K370" s="480" t="s">
        <v>4503</v>
      </c>
      <c r="L370" s="708">
        <v>12</v>
      </c>
      <c r="M370" s="108">
        <f t="shared" si="9"/>
        <v>36000</v>
      </c>
      <c r="N370" s="480"/>
      <c r="O370" s="708">
        <v>3</v>
      </c>
      <c r="P370" s="708">
        <f t="shared" si="10"/>
        <v>9000</v>
      </c>
      <c r="Q370" s="708"/>
      <c r="R370" s="708">
        <v>12</v>
      </c>
    </row>
    <row r="371" spans="1:18" s="110" customFormat="1" x14ac:dyDescent="0.35">
      <c r="A371" s="108">
        <v>888</v>
      </c>
      <c r="B371" s="108" t="s">
        <v>1297</v>
      </c>
      <c r="C371" s="108" t="s">
        <v>168</v>
      </c>
      <c r="D371" s="710" t="s">
        <v>4504</v>
      </c>
      <c r="E371" s="108">
        <v>3800</v>
      </c>
      <c r="F371" s="710">
        <v>46596030</v>
      </c>
      <c r="G371" s="710" t="s">
        <v>4505</v>
      </c>
      <c r="H371" s="108" t="s">
        <v>4506</v>
      </c>
      <c r="I371" s="108" t="s">
        <v>4479</v>
      </c>
      <c r="J371" s="108"/>
      <c r="K371" s="480" t="s">
        <v>4507</v>
      </c>
      <c r="L371" s="708">
        <v>12</v>
      </c>
      <c r="M371" s="108">
        <f t="shared" si="9"/>
        <v>45600</v>
      </c>
      <c r="N371" s="480"/>
      <c r="O371" s="708">
        <v>4</v>
      </c>
      <c r="P371" s="708">
        <f t="shared" si="10"/>
        <v>15200</v>
      </c>
      <c r="Q371" s="708"/>
      <c r="R371" s="708">
        <v>12</v>
      </c>
    </row>
    <row r="372" spans="1:18" s="110" customFormat="1" x14ac:dyDescent="0.35">
      <c r="A372" s="108">
        <v>888</v>
      </c>
      <c r="B372" s="108" t="s">
        <v>1297</v>
      </c>
      <c r="C372" s="108" t="s">
        <v>168</v>
      </c>
      <c r="D372" s="710" t="s">
        <v>4508</v>
      </c>
      <c r="E372" s="108">
        <v>1150</v>
      </c>
      <c r="F372" s="710">
        <v>41682366</v>
      </c>
      <c r="G372" s="710" t="s">
        <v>4509</v>
      </c>
      <c r="H372" s="108"/>
      <c r="I372" s="108" t="s">
        <v>4510</v>
      </c>
      <c r="J372" s="108"/>
      <c r="K372" s="480" t="s">
        <v>4511</v>
      </c>
      <c r="L372" s="708">
        <v>12</v>
      </c>
      <c r="M372" s="108">
        <f t="shared" si="9"/>
        <v>13800</v>
      </c>
      <c r="N372" s="480"/>
      <c r="O372" s="708">
        <v>6</v>
      </c>
      <c r="P372" s="708">
        <f t="shared" si="10"/>
        <v>6900</v>
      </c>
      <c r="Q372" s="708"/>
      <c r="R372" s="708">
        <v>12</v>
      </c>
    </row>
    <row r="373" spans="1:18" s="110" customFormat="1" x14ac:dyDescent="0.35">
      <c r="A373" s="108">
        <v>888</v>
      </c>
      <c r="B373" s="108" t="s">
        <v>1297</v>
      </c>
      <c r="C373" s="108" t="s">
        <v>168</v>
      </c>
      <c r="D373" s="710" t="s">
        <v>4508</v>
      </c>
      <c r="E373" s="108">
        <v>1150</v>
      </c>
      <c r="F373" s="710">
        <v>80219515</v>
      </c>
      <c r="G373" s="710" t="s">
        <v>4512</v>
      </c>
      <c r="H373" s="108"/>
      <c r="I373" s="108" t="s">
        <v>4510</v>
      </c>
      <c r="J373" s="108"/>
      <c r="K373" s="480" t="s">
        <v>4513</v>
      </c>
      <c r="L373" s="708">
        <v>12</v>
      </c>
      <c r="M373" s="108">
        <f t="shared" si="9"/>
        <v>13800</v>
      </c>
      <c r="N373" s="480"/>
      <c r="O373" s="708">
        <v>6</v>
      </c>
      <c r="P373" s="708">
        <f t="shared" si="10"/>
        <v>6900</v>
      </c>
      <c r="Q373" s="708"/>
      <c r="R373" s="708">
        <v>12</v>
      </c>
    </row>
    <row r="374" spans="1:18" s="110" customFormat="1" x14ac:dyDescent="0.35">
      <c r="A374" s="108">
        <v>888</v>
      </c>
      <c r="B374" s="108" t="s">
        <v>1297</v>
      </c>
      <c r="C374" s="108" t="s">
        <v>168</v>
      </c>
      <c r="D374" s="710" t="s">
        <v>4508</v>
      </c>
      <c r="E374" s="108">
        <v>1150</v>
      </c>
      <c r="F374" s="709" t="s">
        <v>4514</v>
      </c>
      <c r="G374" s="687" t="s">
        <v>4515</v>
      </c>
      <c r="H374" s="108"/>
      <c r="I374" s="108" t="s">
        <v>4510</v>
      </c>
      <c r="J374" s="108"/>
      <c r="K374" s="480" t="s">
        <v>4516</v>
      </c>
      <c r="L374" s="708">
        <v>12</v>
      </c>
      <c r="M374" s="108">
        <f t="shared" si="9"/>
        <v>13800</v>
      </c>
      <c r="N374" s="480"/>
      <c r="O374" s="708">
        <v>6</v>
      </c>
      <c r="P374" s="708">
        <f t="shared" si="10"/>
        <v>6900</v>
      </c>
      <c r="Q374" s="708"/>
      <c r="R374" s="708">
        <v>12</v>
      </c>
    </row>
    <row r="375" spans="1:18" s="110" customFormat="1" x14ac:dyDescent="0.35">
      <c r="A375" s="108">
        <v>888</v>
      </c>
      <c r="B375" s="108" t="s">
        <v>1297</v>
      </c>
      <c r="C375" s="108" t="s">
        <v>168</v>
      </c>
      <c r="D375" s="710" t="s">
        <v>4508</v>
      </c>
      <c r="E375" s="108">
        <v>1150</v>
      </c>
      <c r="F375" s="712" t="s">
        <v>4517</v>
      </c>
      <c r="G375" s="710" t="s">
        <v>4518</v>
      </c>
      <c r="H375" s="108"/>
      <c r="I375" s="108" t="s">
        <v>4510</v>
      </c>
      <c r="J375" s="108"/>
      <c r="K375" s="480" t="s">
        <v>4519</v>
      </c>
      <c r="L375" s="708">
        <v>12</v>
      </c>
      <c r="M375" s="108">
        <f t="shared" si="9"/>
        <v>13800</v>
      </c>
      <c r="N375" s="480"/>
      <c r="O375" s="708">
        <v>6</v>
      </c>
      <c r="P375" s="708">
        <f t="shared" si="10"/>
        <v>6900</v>
      </c>
      <c r="Q375" s="708"/>
      <c r="R375" s="708">
        <v>12</v>
      </c>
    </row>
    <row r="376" spans="1:18" s="110" customFormat="1" x14ac:dyDescent="0.35">
      <c r="A376" s="108">
        <v>888</v>
      </c>
      <c r="B376" s="108" t="s">
        <v>1297</v>
      </c>
      <c r="C376" s="108" t="s">
        <v>168</v>
      </c>
      <c r="D376" s="710" t="s">
        <v>4520</v>
      </c>
      <c r="E376" s="108">
        <v>1800</v>
      </c>
      <c r="F376" s="712" t="s">
        <v>4521</v>
      </c>
      <c r="G376" s="710" t="s">
        <v>4522</v>
      </c>
      <c r="H376" s="108" t="s">
        <v>4523</v>
      </c>
      <c r="I376" s="108" t="s">
        <v>1102</v>
      </c>
      <c r="J376" s="108"/>
      <c r="K376" s="480" t="s">
        <v>4524</v>
      </c>
      <c r="L376" s="708">
        <v>12</v>
      </c>
      <c r="M376" s="108">
        <f t="shared" si="9"/>
        <v>21600</v>
      </c>
      <c r="N376" s="480"/>
      <c r="O376" s="708">
        <v>0</v>
      </c>
      <c r="P376" s="708">
        <f t="shared" si="10"/>
        <v>0</v>
      </c>
      <c r="Q376" s="708"/>
      <c r="R376" s="708">
        <v>0</v>
      </c>
    </row>
    <row r="377" spans="1:18" s="110" customFormat="1" x14ac:dyDescent="0.35">
      <c r="A377" s="108">
        <v>888</v>
      </c>
      <c r="B377" s="108" t="s">
        <v>1297</v>
      </c>
      <c r="C377" s="108" t="s">
        <v>168</v>
      </c>
      <c r="D377" s="710" t="s">
        <v>4525</v>
      </c>
      <c r="E377" s="108">
        <v>1500</v>
      </c>
      <c r="F377" s="710">
        <v>47552711</v>
      </c>
      <c r="G377" s="710" t="s">
        <v>4526</v>
      </c>
      <c r="H377" s="108" t="s">
        <v>4527</v>
      </c>
      <c r="I377" s="108" t="s">
        <v>4479</v>
      </c>
      <c r="J377" s="108"/>
      <c r="K377" s="480" t="s">
        <v>4528</v>
      </c>
      <c r="L377" s="708">
        <v>2</v>
      </c>
      <c r="M377" s="108">
        <f t="shared" si="9"/>
        <v>3000</v>
      </c>
      <c r="N377" s="480"/>
      <c r="O377" s="708">
        <v>0</v>
      </c>
      <c r="P377" s="708">
        <f t="shared" si="10"/>
        <v>0</v>
      </c>
      <c r="Q377" s="708"/>
      <c r="R377" s="708">
        <v>0</v>
      </c>
    </row>
    <row r="378" spans="1:18" s="110" customFormat="1" x14ac:dyDescent="0.35">
      <c r="A378" s="108">
        <v>888</v>
      </c>
      <c r="B378" s="108" t="s">
        <v>1297</v>
      </c>
      <c r="C378" s="108" t="s">
        <v>168</v>
      </c>
      <c r="D378" s="710" t="s">
        <v>4529</v>
      </c>
      <c r="E378" s="108">
        <v>1500</v>
      </c>
      <c r="F378" s="712" t="s">
        <v>4530</v>
      </c>
      <c r="G378" s="710" t="s">
        <v>4531</v>
      </c>
      <c r="H378" s="108"/>
      <c r="I378" s="108"/>
      <c r="J378" s="108"/>
      <c r="K378" s="480" t="s">
        <v>4532</v>
      </c>
      <c r="L378" s="708">
        <v>2</v>
      </c>
      <c r="M378" s="108">
        <f t="shared" si="9"/>
        <v>3000</v>
      </c>
      <c r="N378" s="480"/>
      <c r="O378" s="708">
        <v>0</v>
      </c>
      <c r="P378" s="708">
        <f t="shared" si="10"/>
        <v>0</v>
      </c>
      <c r="Q378" s="708"/>
      <c r="R378" s="708">
        <v>0</v>
      </c>
    </row>
    <row r="379" spans="1:18" s="110" customFormat="1" x14ac:dyDescent="0.35">
      <c r="A379" s="108">
        <v>888</v>
      </c>
      <c r="B379" s="108" t="s">
        <v>1297</v>
      </c>
      <c r="C379" s="108" t="s">
        <v>168</v>
      </c>
      <c r="D379" s="710" t="s">
        <v>4533</v>
      </c>
      <c r="E379" s="108">
        <v>1700</v>
      </c>
      <c r="F379" s="710">
        <v>40790822</v>
      </c>
      <c r="G379" s="710" t="s">
        <v>4534</v>
      </c>
      <c r="H379" s="108"/>
      <c r="I379" s="108" t="s">
        <v>4535</v>
      </c>
      <c r="J379" s="108"/>
      <c r="K379" s="480" t="s">
        <v>4536</v>
      </c>
      <c r="L379" s="708">
        <v>12</v>
      </c>
      <c r="M379" s="108">
        <f t="shared" si="9"/>
        <v>20400</v>
      </c>
      <c r="N379" s="480"/>
      <c r="O379" s="708">
        <v>6</v>
      </c>
      <c r="P379" s="708">
        <f t="shared" si="10"/>
        <v>10200</v>
      </c>
      <c r="Q379" s="708"/>
      <c r="R379" s="708">
        <v>12</v>
      </c>
    </row>
    <row r="380" spans="1:18" s="110" customFormat="1" x14ac:dyDescent="0.35">
      <c r="A380" s="108">
        <v>888</v>
      </c>
      <c r="B380" s="108" t="s">
        <v>1297</v>
      </c>
      <c r="C380" s="108" t="s">
        <v>168</v>
      </c>
      <c r="D380" s="710" t="s">
        <v>4537</v>
      </c>
      <c r="E380" s="108">
        <v>2000</v>
      </c>
      <c r="F380" s="710">
        <v>42880082</v>
      </c>
      <c r="G380" s="710" t="s">
        <v>4538</v>
      </c>
      <c r="H380" s="108" t="s">
        <v>4539</v>
      </c>
      <c r="I380" s="108" t="s">
        <v>4540</v>
      </c>
      <c r="J380" s="108"/>
      <c r="K380" s="480" t="s">
        <v>4541</v>
      </c>
      <c r="L380" s="708">
        <v>12</v>
      </c>
      <c r="M380" s="108">
        <f t="shared" si="9"/>
        <v>24000</v>
      </c>
      <c r="N380" s="480"/>
      <c r="O380" s="708">
        <v>6</v>
      </c>
      <c r="P380" s="708">
        <f t="shared" si="10"/>
        <v>12000</v>
      </c>
      <c r="Q380" s="708"/>
      <c r="R380" s="708">
        <v>12</v>
      </c>
    </row>
    <row r="381" spans="1:18" s="110" customFormat="1" x14ac:dyDescent="0.35">
      <c r="A381" s="108">
        <v>888</v>
      </c>
      <c r="B381" s="108" t="s">
        <v>1297</v>
      </c>
      <c r="C381" s="108" t="s">
        <v>168</v>
      </c>
      <c r="D381" s="710" t="s">
        <v>4542</v>
      </c>
      <c r="E381" s="108">
        <v>2100</v>
      </c>
      <c r="F381" s="710">
        <v>40387767</v>
      </c>
      <c r="G381" s="710" t="s">
        <v>4543</v>
      </c>
      <c r="H381" s="108" t="s">
        <v>4544</v>
      </c>
      <c r="I381" s="108" t="s">
        <v>4545</v>
      </c>
      <c r="J381" s="108"/>
      <c r="K381" s="480" t="s">
        <v>4546</v>
      </c>
      <c r="L381" s="708">
        <v>12</v>
      </c>
      <c r="M381" s="108">
        <f t="shared" si="9"/>
        <v>25200</v>
      </c>
      <c r="N381" s="480"/>
      <c r="O381" s="708">
        <v>6</v>
      </c>
      <c r="P381" s="708">
        <f t="shared" si="10"/>
        <v>12600</v>
      </c>
      <c r="Q381" s="708"/>
      <c r="R381" s="708">
        <v>12</v>
      </c>
    </row>
    <row r="382" spans="1:18" s="110" customFormat="1" x14ac:dyDescent="0.35">
      <c r="A382" s="108">
        <v>888</v>
      </c>
      <c r="B382" s="108" t="s">
        <v>1297</v>
      </c>
      <c r="C382" s="108" t="s">
        <v>168</v>
      </c>
      <c r="D382" s="710" t="s">
        <v>4547</v>
      </c>
      <c r="E382" s="108">
        <v>1150</v>
      </c>
      <c r="F382" s="710">
        <v>80544286</v>
      </c>
      <c r="G382" s="710" t="s">
        <v>4548</v>
      </c>
      <c r="H382" s="108"/>
      <c r="I382" s="108" t="s">
        <v>4510</v>
      </c>
      <c r="J382" s="108"/>
      <c r="K382" s="480" t="s">
        <v>4549</v>
      </c>
      <c r="L382" s="708">
        <v>12</v>
      </c>
      <c r="M382" s="108">
        <f t="shared" si="9"/>
        <v>13800</v>
      </c>
      <c r="N382" s="480"/>
      <c r="O382" s="708">
        <v>6</v>
      </c>
      <c r="P382" s="708">
        <f t="shared" si="10"/>
        <v>6900</v>
      </c>
      <c r="Q382" s="708"/>
      <c r="R382" s="708">
        <v>12</v>
      </c>
    </row>
    <row r="383" spans="1:18" s="110" customFormat="1" x14ac:dyDescent="0.35">
      <c r="A383" s="108">
        <v>888</v>
      </c>
      <c r="B383" s="108" t="s">
        <v>1297</v>
      </c>
      <c r="C383" s="108" t="s">
        <v>168</v>
      </c>
      <c r="D383" s="710" t="s">
        <v>4547</v>
      </c>
      <c r="E383" s="108">
        <v>1150</v>
      </c>
      <c r="F383" s="710">
        <v>77474545</v>
      </c>
      <c r="G383" s="710" t="s">
        <v>4550</v>
      </c>
      <c r="H383" s="108"/>
      <c r="I383" s="108" t="s">
        <v>4510</v>
      </c>
      <c r="J383" s="108"/>
      <c r="K383" s="480" t="s">
        <v>4551</v>
      </c>
      <c r="L383" s="708">
        <v>12</v>
      </c>
      <c r="M383" s="108">
        <f t="shared" si="9"/>
        <v>13800</v>
      </c>
      <c r="N383" s="480"/>
      <c r="O383" s="708">
        <v>6</v>
      </c>
      <c r="P383" s="708">
        <f t="shared" si="10"/>
        <v>6900</v>
      </c>
      <c r="Q383" s="708"/>
      <c r="R383" s="708">
        <v>12</v>
      </c>
    </row>
    <row r="384" spans="1:18" s="110" customFormat="1" x14ac:dyDescent="0.35">
      <c r="A384" s="108">
        <v>888</v>
      </c>
      <c r="B384" s="108" t="s">
        <v>1297</v>
      </c>
      <c r="C384" s="108" t="s">
        <v>168</v>
      </c>
      <c r="D384" s="710" t="s">
        <v>4547</v>
      </c>
      <c r="E384" s="108">
        <v>1150</v>
      </c>
      <c r="F384" s="710">
        <v>70257883</v>
      </c>
      <c r="G384" s="710" t="s">
        <v>4552</v>
      </c>
      <c r="H384" s="108"/>
      <c r="I384" s="108" t="s">
        <v>4510</v>
      </c>
      <c r="J384" s="108"/>
      <c r="K384" s="480" t="s">
        <v>4553</v>
      </c>
      <c r="L384" s="708">
        <v>12</v>
      </c>
      <c r="M384" s="108">
        <f t="shared" si="9"/>
        <v>13800</v>
      </c>
      <c r="N384" s="480"/>
      <c r="O384" s="708">
        <v>4</v>
      </c>
      <c r="P384" s="708">
        <f t="shared" si="10"/>
        <v>4600</v>
      </c>
      <c r="Q384" s="708"/>
      <c r="R384" s="708">
        <v>12</v>
      </c>
    </row>
    <row r="385" spans="1:18" s="110" customFormat="1" x14ac:dyDescent="0.35">
      <c r="A385" s="108">
        <v>888</v>
      </c>
      <c r="B385" s="108" t="s">
        <v>1297</v>
      </c>
      <c r="C385" s="108" t="s">
        <v>168</v>
      </c>
      <c r="D385" s="710" t="s">
        <v>4547</v>
      </c>
      <c r="E385" s="108">
        <v>1150</v>
      </c>
      <c r="F385" s="712" t="s">
        <v>4554</v>
      </c>
      <c r="G385" s="710" t="s">
        <v>4555</v>
      </c>
      <c r="H385" s="108"/>
      <c r="I385" s="108" t="s">
        <v>4510</v>
      </c>
      <c r="J385" s="108"/>
      <c r="K385" s="480" t="s">
        <v>4556</v>
      </c>
      <c r="L385" s="708">
        <v>6</v>
      </c>
      <c r="M385" s="108">
        <f t="shared" si="9"/>
        <v>6900</v>
      </c>
      <c r="N385" s="480"/>
      <c r="O385" s="708">
        <v>0</v>
      </c>
      <c r="P385" s="708">
        <f t="shared" si="10"/>
        <v>0</v>
      </c>
      <c r="Q385" s="708"/>
      <c r="R385" s="708">
        <v>0</v>
      </c>
    </row>
    <row r="386" spans="1:18" s="110" customFormat="1" x14ac:dyDescent="0.35">
      <c r="A386" s="108">
        <v>888</v>
      </c>
      <c r="B386" s="108" t="s">
        <v>1297</v>
      </c>
      <c r="C386" s="108" t="s">
        <v>168</v>
      </c>
      <c r="D386" s="710" t="s">
        <v>4557</v>
      </c>
      <c r="E386" s="108">
        <v>2500</v>
      </c>
      <c r="F386" s="687">
        <v>42822611</v>
      </c>
      <c r="G386" s="687" t="s">
        <v>4558</v>
      </c>
      <c r="H386" s="108" t="s">
        <v>4559</v>
      </c>
      <c r="I386" s="108" t="s">
        <v>4560</v>
      </c>
      <c r="J386" s="108"/>
      <c r="K386" s="480" t="s">
        <v>4561</v>
      </c>
      <c r="L386" s="708">
        <v>6</v>
      </c>
      <c r="M386" s="108">
        <f t="shared" si="9"/>
        <v>15000</v>
      </c>
      <c r="N386" s="480"/>
      <c r="O386" s="708">
        <v>0</v>
      </c>
      <c r="P386" s="708">
        <f t="shared" si="10"/>
        <v>0</v>
      </c>
      <c r="Q386" s="708"/>
      <c r="R386" s="708">
        <v>0</v>
      </c>
    </row>
    <row r="387" spans="1:18" s="110" customFormat="1" x14ac:dyDescent="0.35">
      <c r="A387" s="108">
        <v>888</v>
      </c>
      <c r="B387" s="108" t="s">
        <v>1297</v>
      </c>
      <c r="C387" s="108" t="s">
        <v>168</v>
      </c>
      <c r="D387" s="710" t="s">
        <v>4562</v>
      </c>
      <c r="E387" s="108">
        <v>1700</v>
      </c>
      <c r="F387" s="687">
        <v>42286730</v>
      </c>
      <c r="G387" s="687" t="s">
        <v>4563</v>
      </c>
      <c r="H387" s="108"/>
      <c r="I387" s="108"/>
      <c r="J387" s="108"/>
      <c r="K387" s="480" t="s">
        <v>4564</v>
      </c>
      <c r="L387" s="708">
        <v>12</v>
      </c>
      <c r="M387" s="108">
        <f t="shared" si="9"/>
        <v>20400</v>
      </c>
      <c r="N387" s="480"/>
      <c r="O387" s="708">
        <v>6</v>
      </c>
      <c r="P387" s="708">
        <f t="shared" si="10"/>
        <v>10200</v>
      </c>
      <c r="Q387" s="708"/>
      <c r="R387" s="708">
        <v>12</v>
      </c>
    </row>
    <row r="388" spans="1:18" s="110" customFormat="1" x14ac:dyDescent="0.35">
      <c r="A388" s="108">
        <v>888</v>
      </c>
      <c r="B388" s="108" t="s">
        <v>1297</v>
      </c>
      <c r="C388" s="108" t="s">
        <v>168</v>
      </c>
      <c r="D388" s="710" t="s">
        <v>4565</v>
      </c>
      <c r="E388" s="108">
        <v>1700</v>
      </c>
      <c r="F388" s="687">
        <v>4045550</v>
      </c>
      <c r="G388" s="687" t="s">
        <v>4566</v>
      </c>
      <c r="H388" s="108"/>
      <c r="I388" s="108"/>
      <c r="J388" s="108"/>
      <c r="K388" s="480" t="s">
        <v>4567</v>
      </c>
      <c r="L388" s="708">
        <v>10</v>
      </c>
      <c r="M388" s="108">
        <f t="shared" si="9"/>
        <v>17000</v>
      </c>
      <c r="N388" s="480"/>
      <c r="O388" s="708">
        <v>0</v>
      </c>
      <c r="P388" s="708">
        <f t="shared" si="10"/>
        <v>0</v>
      </c>
      <c r="Q388" s="708"/>
      <c r="R388" s="708">
        <v>0</v>
      </c>
    </row>
    <row r="389" spans="1:18" s="110" customFormat="1" x14ac:dyDescent="0.35">
      <c r="A389" s="108">
        <v>888</v>
      </c>
      <c r="B389" s="108" t="s">
        <v>1297</v>
      </c>
      <c r="C389" s="108" t="s">
        <v>168</v>
      </c>
      <c r="D389" s="710" t="s">
        <v>4568</v>
      </c>
      <c r="E389" s="108">
        <v>1500</v>
      </c>
      <c r="F389" s="687">
        <v>43314352</v>
      </c>
      <c r="G389" s="687" t="s">
        <v>4569</v>
      </c>
      <c r="H389" s="108"/>
      <c r="I389" s="108"/>
      <c r="J389" s="108"/>
      <c r="K389" s="480" t="s">
        <v>4570</v>
      </c>
      <c r="L389" s="708">
        <v>4</v>
      </c>
      <c r="M389" s="108">
        <f t="shared" si="9"/>
        <v>6000</v>
      </c>
      <c r="N389" s="480"/>
      <c r="O389" s="708">
        <v>0</v>
      </c>
      <c r="P389" s="708">
        <f t="shared" si="10"/>
        <v>0</v>
      </c>
      <c r="Q389" s="708"/>
      <c r="R389" s="708">
        <v>0</v>
      </c>
    </row>
    <row r="390" spans="1:18" s="110" customFormat="1" x14ac:dyDescent="0.35">
      <c r="A390" s="108">
        <v>888</v>
      </c>
      <c r="B390" s="108" t="s">
        <v>1297</v>
      </c>
      <c r="C390" s="108" t="s">
        <v>168</v>
      </c>
      <c r="D390" s="710" t="s">
        <v>4571</v>
      </c>
      <c r="E390" s="108">
        <v>2000</v>
      </c>
      <c r="F390" s="687">
        <v>41617816</v>
      </c>
      <c r="G390" s="687" t="s">
        <v>4572</v>
      </c>
      <c r="H390" s="108" t="s">
        <v>4527</v>
      </c>
      <c r="I390" s="108" t="s">
        <v>4479</v>
      </c>
      <c r="J390" s="108"/>
      <c r="K390" s="480" t="s">
        <v>4573</v>
      </c>
      <c r="L390" s="708">
        <v>6</v>
      </c>
      <c r="M390" s="108">
        <f t="shared" si="9"/>
        <v>12000</v>
      </c>
      <c r="N390" s="480"/>
      <c r="O390" s="708">
        <v>0</v>
      </c>
      <c r="P390" s="708">
        <f t="shared" si="10"/>
        <v>0</v>
      </c>
      <c r="Q390" s="708"/>
      <c r="R390" s="708">
        <v>0</v>
      </c>
    </row>
    <row r="391" spans="1:18" s="110" customFormat="1" x14ac:dyDescent="0.35">
      <c r="A391" s="108">
        <v>888</v>
      </c>
      <c r="B391" s="108" t="s">
        <v>1297</v>
      </c>
      <c r="C391" s="108" t="s">
        <v>168</v>
      </c>
      <c r="D391" s="710" t="s">
        <v>4574</v>
      </c>
      <c r="E391" s="108">
        <v>1700</v>
      </c>
      <c r="F391" s="687">
        <v>70693411</v>
      </c>
      <c r="G391" s="687" t="s">
        <v>4575</v>
      </c>
      <c r="H391" s="108"/>
      <c r="I391" s="108"/>
      <c r="J391" s="108"/>
      <c r="K391" s="480" t="s">
        <v>4576</v>
      </c>
      <c r="L391" s="708">
        <v>10</v>
      </c>
      <c r="M391" s="108">
        <f t="shared" si="9"/>
        <v>17000</v>
      </c>
      <c r="N391" s="480"/>
      <c r="O391" s="708">
        <v>6</v>
      </c>
      <c r="P391" s="708">
        <f t="shared" si="10"/>
        <v>10200</v>
      </c>
      <c r="Q391" s="708"/>
      <c r="R391" s="708">
        <v>12</v>
      </c>
    </row>
    <row r="392" spans="1:18" s="110" customFormat="1" x14ac:dyDescent="0.35">
      <c r="A392" s="108">
        <v>888</v>
      </c>
      <c r="B392" s="108" t="s">
        <v>1297</v>
      </c>
      <c r="C392" s="108" t="s">
        <v>168</v>
      </c>
      <c r="D392" s="710" t="s">
        <v>4577</v>
      </c>
      <c r="E392" s="108">
        <v>3000</v>
      </c>
      <c r="F392" s="687">
        <v>41578435</v>
      </c>
      <c r="G392" s="687" t="s">
        <v>4578</v>
      </c>
      <c r="H392" s="108"/>
      <c r="I392" s="108"/>
      <c r="J392" s="108"/>
      <c r="K392" s="480" t="s">
        <v>4579</v>
      </c>
      <c r="L392" s="708">
        <v>10</v>
      </c>
      <c r="M392" s="108">
        <f t="shared" si="9"/>
        <v>30000</v>
      </c>
      <c r="N392" s="480"/>
      <c r="O392" s="708">
        <v>0</v>
      </c>
      <c r="P392" s="708">
        <f t="shared" si="10"/>
        <v>0</v>
      </c>
      <c r="Q392" s="708"/>
      <c r="R392" s="708">
        <v>0</v>
      </c>
    </row>
    <row r="393" spans="1:18" s="110" customFormat="1" x14ac:dyDescent="0.35">
      <c r="A393" s="108">
        <v>888</v>
      </c>
      <c r="B393" s="108" t="s">
        <v>1297</v>
      </c>
      <c r="C393" s="108" t="s">
        <v>168</v>
      </c>
      <c r="D393" s="710" t="s">
        <v>4580</v>
      </c>
      <c r="E393" s="108">
        <v>2000</v>
      </c>
      <c r="F393" s="709" t="s">
        <v>4581</v>
      </c>
      <c r="G393" s="687" t="s">
        <v>4582</v>
      </c>
      <c r="H393" s="108" t="s">
        <v>4478</v>
      </c>
      <c r="I393" s="108" t="s">
        <v>4479</v>
      </c>
      <c r="J393" s="108"/>
      <c r="K393" s="480" t="s">
        <v>4583</v>
      </c>
      <c r="L393" s="708">
        <v>12</v>
      </c>
      <c r="M393" s="108">
        <f t="shared" si="9"/>
        <v>24000</v>
      </c>
      <c r="N393" s="480"/>
      <c r="O393" s="708">
        <v>0</v>
      </c>
      <c r="P393" s="708">
        <f t="shared" si="10"/>
        <v>0</v>
      </c>
      <c r="Q393" s="708"/>
      <c r="R393" s="708">
        <v>0</v>
      </c>
    </row>
    <row r="394" spans="1:18" s="110" customFormat="1" x14ac:dyDescent="0.35">
      <c r="A394" s="108">
        <v>888</v>
      </c>
      <c r="B394" s="108" t="s">
        <v>1297</v>
      </c>
      <c r="C394" s="108" t="s">
        <v>168</v>
      </c>
      <c r="D394" s="710" t="s">
        <v>4584</v>
      </c>
      <c r="E394" s="108">
        <v>1500</v>
      </c>
      <c r="F394" s="709" t="s">
        <v>4585</v>
      </c>
      <c r="G394" s="687" t="s">
        <v>4586</v>
      </c>
      <c r="H394" s="108"/>
      <c r="I394" s="108" t="s">
        <v>4510</v>
      </c>
      <c r="J394" s="108"/>
      <c r="K394" s="480" t="s">
        <v>4587</v>
      </c>
      <c r="L394" s="708">
        <v>4</v>
      </c>
      <c r="M394" s="108">
        <f t="shared" si="9"/>
        <v>6000</v>
      </c>
      <c r="N394" s="480"/>
      <c r="O394" s="708">
        <v>0</v>
      </c>
      <c r="P394" s="708">
        <f t="shared" si="10"/>
        <v>0</v>
      </c>
      <c r="Q394" s="708"/>
      <c r="R394" s="708">
        <v>0</v>
      </c>
    </row>
    <row r="395" spans="1:18" s="110" customFormat="1" x14ac:dyDescent="0.35">
      <c r="A395" s="108">
        <v>888</v>
      </c>
      <c r="B395" s="108" t="s">
        <v>1297</v>
      </c>
      <c r="C395" s="108" t="s">
        <v>168</v>
      </c>
      <c r="D395" s="710" t="s">
        <v>4588</v>
      </c>
      <c r="E395" s="108">
        <v>2000</v>
      </c>
      <c r="F395" s="687">
        <v>71819233</v>
      </c>
      <c r="G395" s="687" t="s">
        <v>4589</v>
      </c>
      <c r="H395" s="108"/>
      <c r="I395" s="108"/>
      <c r="J395" s="108"/>
      <c r="K395" s="480" t="s">
        <v>4590</v>
      </c>
      <c r="L395" s="708">
        <v>3</v>
      </c>
      <c r="M395" s="108">
        <f t="shared" si="9"/>
        <v>6000</v>
      </c>
      <c r="N395" s="480"/>
      <c r="O395" s="708">
        <v>0</v>
      </c>
      <c r="P395" s="708">
        <f t="shared" si="10"/>
        <v>0</v>
      </c>
      <c r="Q395" s="708"/>
      <c r="R395" s="708">
        <v>0</v>
      </c>
    </row>
    <row r="396" spans="1:18" s="110" customFormat="1" x14ac:dyDescent="0.35">
      <c r="A396" s="108">
        <v>888</v>
      </c>
      <c r="B396" s="108" t="s">
        <v>1297</v>
      </c>
      <c r="C396" s="108" t="s">
        <v>168</v>
      </c>
      <c r="D396" s="710" t="s">
        <v>4591</v>
      </c>
      <c r="E396" s="108">
        <v>1700</v>
      </c>
      <c r="F396" s="687">
        <v>45425564</v>
      </c>
      <c r="G396" s="687" t="s">
        <v>4592</v>
      </c>
      <c r="H396" s="108"/>
      <c r="I396" s="108"/>
      <c r="J396" s="108"/>
      <c r="K396" s="480" t="s">
        <v>4593</v>
      </c>
      <c r="L396" s="708">
        <v>12</v>
      </c>
      <c r="M396" s="108">
        <f t="shared" si="9"/>
        <v>20400</v>
      </c>
      <c r="N396" s="480"/>
      <c r="O396" s="708">
        <v>6</v>
      </c>
      <c r="P396" s="708">
        <f t="shared" si="10"/>
        <v>10200</v>
      </c>
      <c r="Q396" s="708"/>
      <c r="R396" s="708">
        <v>12</v>
      </c>
    </row>
    <row r="397" spans="1:18" s="110" customFormat="1" x14ac:dyDescent="0.35">
      <c r="A397" s="108">
        <v>888</v>
      </c>
      <c r="B397" s="108" t="s">
        <v>1297</v>
      </c>
      <c r="C397" s="108" t="s">
        <v>168</v>
      </c>
      <c r="D397" s="710" t="s">
        <v>4594</v>
      </c>
      <c r="E397" s="108">
        <v>2000</v>
      </c>
      <c r="F397" s="687">
        <v>42629691</v>
      </c>
      <c r="G397" s="687" t="s">
        <v>4595</v>
      </c>
      <c r="H397" s="108"/>
      <c r="I397" s="108"/>
      <c r="J397" s="108"/>
      <c r="K397" s="480" t="s">
        <v>4596</v>
      </c>
      <c r="L397" s="708">
        <v>10</v>
      </c>
      <c r="M397" s="108">
        <f t="shared" si="9"/>
        <v>20000</v>
      </c>
      <c r="N397" s="480"/>
      <c r="O397" s="708">
        <v>0</v>
      </c>
      <c r="P397" s="708">
        <f t="shared" si="10"/>
        <v>0</v>
      </c>
      <c r="Q397" s="708"/>
      <c r="R397" s="708">
        <v>0</v>
      </c>
    </row>
    <row r="398" spans="1:18" s="110" customFormat="1" x14ac:dyDescent="0.35">
      <c r="A398" s="108">
        <v>888</v>
      </c>
      <c r="B398" s="108" t="s">
        <v>1297</v>
      </c>
      <c r="C398" s="108" t="s">
        <v>168</v>
      </c>
      <c r="D398" s="710" t="s">
        <v>1913</v>
      </c>
      <c r="E398" s="108">
        <v>1700</v>
      </c>
      <c r="F398" s="687">
        <v>42857412</v>
      </c>
      <c r="G398" s="687" t="s">
        <v>4597</v>
      </c>
      <c r="H398" s="108"/>
      <c r="I398" s="108"/>
      <c r="J398" s="108"/>
      <c r="K398" s="480" t="s">
        <v>4598</v>
      </c>
      <c r="L398" s="708">
        <v>6</v>
      </c>
      <c r="M398" s="108">
        <f t="shared" si="9"/>
        <v>10200</v>
      </c>
      <c r="N398" s="480"/>
      <c r="O398" s="708">
        <v>0</v>
      </c>
      <c r="P398" s="708">
        <f t="shared" si="10"/>
        <v>0</v>
      </c>
      <c r="Q398" s="708"/>
      <c r="R398" s="708">
        <v>0</v>
      </c>
    </row>
    <row r="399" spans="1:18" s="110" customFormat="1" x14ac:dyDescent="0.35">
      <c r="A399" s="108">
        <v>888</v>
      </c>
      <c r="B399" s="108" t="s">
        <v>1297</v>
      </c>
      <c r="C399" s="108" t="s">
        <v>168</v>
      </c>
      <c r="D399" s="710" t="s">
        <v>4599</v>
      </c>
      <c r="E399" s="108">
        <v>1500</v>
      </c>
      <c r="F399" s="709" t="s">
        <v>4600</v>
      </c>
      <c r="G399" s="687" t="s">
        <v>4601</v>
      </c>
      <c r="H399" s="108"/>
      <c r="I399" s="108"/>
      <c r="J399" s="108"/>
      <c r="K399" s="480" t="s">
        <v>4602</v>
      </c>
      <c r="L399" s="708">
        <v>10</v>
      </c>
      <c r="M399" s="108">
        <f t="shared" si="9"/>
        <v>15000</v>
      </c>
      <c r="N399" s="480"/>
      <c r="O399" s="708">
        <v>6</v>
      </c>
      <c r="P399" s="708">
        <f t="shared" si="10"/>
        <v>9000</v>
      </c>
      <c r="Q399" s="708"/>
      <c r="R399" s="708">
        <v>12</v>
      </c>
    </row>
    <row r="400" spans="1:18" s="110" customFormat="1" x14ac:dyDescent="0.35">
      <c r="A400" s="108">
        <v>888</v>
      </c>
      <c r="B400" s="108" t="s">
        <v>1297</v>
      </c>
      <c r="C400" s="108" t="s">
        <v>168</v>
      </c>
      <c r="D400" s="710" t="s">
        <v>4603</v>
      </c>
      <c r="E400" s="108">
        <v>1500</v>
      </c>
      <c r="F400" s="687">
        <v>44408908</v>
      </c>
      <c r="G400" s="687" t="s">
        <v>4604</v>
      </c>
      <c r="H400" s="108"/>
      <c r="I400" s="108"/>
      <c r="J400" s="108"/>
      <c r="K400" s="480" t="s">
        <v>4605</v>
      </c>
      <c r="L400" s="708">
        <v>3</v>
      </c>
      <c r="M400" s="108">
        <f t="shared" si="9"/>
        <v>4500</v>
      </c>
      <c r="N400" s="480"/>
      <c r="O400" s="708">
        <v>0</v>
      </c>
      <c r="P400" s="708">
        <f t="shared" si="10"/>
        <v>0</v>
      </c>
      <c r="Q400" s="708"/>
      <c r="R400" s="708">
        <v>0</v>
      </c>
    </row>
    <row r="401" spans="1:18" s="110" customFormat="1" x14ac:dyDescent="0.35">
      <c r="A401" s="108">
        <v>888</v>
      </c>
      <c r="B401" s="108" t="s">
        <v>1297</v>
      </c>
      <c r="C401" s="108" t="s">
        <v>168</v>
      </c>
      <c r="D401" s="710" t="s">
        <v>4606</v>
      </c>
      <c r="E401" s="108">
        <v>1800</v>
      </c>
      <c r="F401" s="687">
        <v>46372656</v>
      </c>
      <c r="G401" s="687" t="s">
        <v>4607</v>
      </c>
      <c r="H401" s="108"/>
      <c r="I401" s="108"/>
      <c r="J401" s="108"/>
      <c r="K401" s="480" t="s">
        <v>4608</v>
      </c>
      <c r="L401" s="708">
        <v>10</v>
      </c>
      <c r="M401" s="108">
        <f t="shared" si="9"/>
        <v>18000</v>
      </c>
      <c r="N401" s="480"/>
      <c r="O401" s="708">
        <v>6</v>
      </c>
      <c r="P401" s="708">
        <f t="shared" si="10"/>
        <v>10800</v>
      </c>
      <c r="Q401" s="708"/>
      <c r="R401" s="708">
        <v>12</v>
      </c>
    </row>
    <row r="402" spans="1:18" s="110" customFormat="1" x14ac:dyDescent="0.35">
      <c r="A402" s="108">
        <v>888</v>
      </c>
      <c r="B402" s="108" t="s">
        <v>1297</v>
      </c>
      <c r="C402" s="108" t="s">
        <v>168</v>
      </c>
      <c r="D402" s="710" t="s">
        <v>4609</v>
      </c>
      <c r="E402" s="108">
        <v>1800</v>
      </c>
      <c r="F402" s="687">
        <v>70871620</v>
      </c>
      <c r="G402" s="687" t="s">
        <v>4610</v>
      </c>
      <c r="H402" s="108"/>
      <c r="I402" s="108"/>
      <c r="J402" s="108"/>
      <c r="K402" s="480" t="s">
        <v>4611</v>
      </c>
      <c r="L402" s="708">
        <v>10</v>
      </c>
      <c r="M402" s="108">
        <f t="shared" si="9"/>
        <v>18000</v>
      </c>
      <c r="N402" s="480"/>
      <c r="O402" s="708">
        <v>6</v>
      </c>
      <c r="P402" s="708">
        <f t="shared" si="10"/>
        <v>10800</v>
      </c>
      <c r="Q402" s="708"/>
      <c r="R402" s="708">
        <v>12</v>
      </c>
    </row>
    <row r="403" spans="1:18" s="110" customFormat="1" x14ac:dyDescent="0.35">
      <c r="A403" s="108">
        <v>888</v>
      </c>
      <c r="B403" s="108" t="s">
        <v>1297</v>
      </c>
      <c r="C403" s="108" t="s">
        <v>168</v>
      </c>
      <c r="D403" s="710" t="s">
        <v>1740</v>
      </c>
      <c r="E403" s="108">
        <v>1700</v>
      </c>
      <c r="F403" s="687">
        <v>70760927</v>
      </c>
      <c r="G403" s="687" t="s">
        <v>4612</v>
      </c>
      <c r="H403" s="108"/>
      <c r="I403" s="108"/>
      <c r="J403" s="108"/>
      <c r="K403" s="480" t="s">
        <v>4613</v>
      </c>
      <c r="L403" s="708">
        <v>10</v>
      </c>
      <c r="M403" s="108">
        <f t="shared" si="9"/>
        <v>17000</v>
      </c>
      <c r="N403" s="480"/>
      <c r="O403" s="708">
        <v>6</v>
      </c>
      <c r="P403" s="708">
        <f t="shared" si="10"/>
        <v>10200</v>
      </c>
      <c r="Q403" s="708"/>
      <c r="R403" s="708">
        <v>12</v>
      </c>
    </row>
    <row r="404" spans="1:18" s="110" customFormat="1" x14ac:dyDescent="0.35">
      <c r="A404" s="108">
        <v>888</v>
      </c>
      <c r="B404" s="108" t="s">
        <v>1297</v>
      </c>
      <c r="C404" s="108" t="s">
        <v>168</v>
      </c>
      <c r="D404" s="710" t="s">
        <v>4614</v>
      </c>
      <c r="E404" s="108">
        <v>3500</v>
      </c>
      <c r="F404" s="709" t="s">
        <v>4615</v>
      </c>
      <c r="G404" s="687" t="s">
        <v>4616</v>
      </c>
      <c r="H404" s="108"/>
      <c r="I404" s="108"/>
      <c r="J404" s="108"/>
      <c r="K404" s="480" t="s">
        <v>4617</v>
      </c>
      <c r="L404" s="708">
        <v>8.5</v>
      </c>
      <c r="M404" s="108">
        <f t="shared" si="9"/>
        <v>29750</v>
      </c>
      <c r="N404" s="480"/>
      <c r="O404" s="708">
        <v>6</v>
      </c>
      <c r="P404" s="708">
        <f t="shared" si="10"/>
        <v>21000</v>
      </c>
      <c r="Q404" s="708"/>
      <c r="R404" s="708">
        <v>12</v>
      </c>
    </row>
    <row r="405" spans="1:18" s="110" customFormat="1" x14ac:dyDescent="0.35">
      <c r="A405" s="108">
        <v>888</v>
      </c>
      <c r="B405" s="108" t="s">
        <v>1297</v>
      </c>
      <c r="C405" s="108" t="s">
        <v>168</v>
      </c>
      <c r="D405" s="710" t="s">
        <v>4618</v>
      </c>
      <c r="E405" s="108">
        <v>3000</v>
      </c>
      <c r="F405" s="687">
        <v>40446883</v>
      </c>
      <c r="G405" s="687" t="s">
        <v>4619</v>
      </c>
      <c r="H405" s="108"/>
      <c r="I405" s="108"/>
      <c r="J405" s="108"/>
      <c r="K405" s="480" t="s">
        <v>4620</v>
      </c>
      <c r="L405" s="708">
        <v>8.5</v>
      </c>
      <c r="M405" s="108">
        <f t="shared" si="9"/>
        <v>25500</v>
      </c>
      <c r="N405" s="480"/>
      <c r="O405" s="708">
        <v>0</v>
      </c>
      <c r="P405" s="708">
        <f t="shared" si="10"/>
        <v>0</v>
      </c>
      <c r="Q405" s="708"/>
      <c r="R405" s="708">
        <v>0</v>
      </c>
    </row>
    <row r="406" spans="1:18" s="110" customFormat="1" x14ac:dyDescent="0.35">
      <c r="A406" s="108">
        <v>888</v>
      </c>
      <c r="B406" s="108" t="s">
        <v>1297</v>
      </c>
      <c r="C406" s="108" t="s">
        <v>168</v>
      </c>
      <c r="D406" s="710" t="s">
        <v>4029</v>
      </c>
      <c r="E406" s="108">
        <v>3100</v>
      </c>
      <c r="F406" s="687">
        <v>45195285</v>
      </c>
      <c r="G406" s="687" t="s">
        <v>4621</v>
      </c>
      <c r="H406" s="108"/>
      <c r="I406" s="108"/>
      <c r="J406" s="108"/>
      <c r="K406" s="480" t="s">
        <v>4622</v>
      </c>
      <c r="L406" s="708">
        <v>8.5</v>
      </c>
      <c r="M406" s="108">
        <f t="shared" si="9"/>
        <v>26350</v>
      </c>
      <c r="N406" s="480"/>
      <c r="O406" s="708">
        <v>6</v>
      </c>
      <c r="P406" s="708">
        <f t="shared" si="10"/>
        <v>18600</v>
      </c>
      <c r="Q406" s="708"/>
      <c r="R406" s="708">
        <v>12</v>
      </c>
    </row>
    <row r="407" spans="1:18" s="110" customFormat="1" x14ac:dyDescent="0.35">
      <c r="A407" s="108">
        <v>888</v>
      </c>
      <c r="B407" s="108" t="s">
        <v>1297</v>
      </c>
      <c r="C407" s="108" t="s">
        <v>168</v>
      </c>
      <c r="D407" s="710" t="s">
        <v>4623</v>
      </c>
      <c r="E407" s="108">
        <v>3200</v>
      </c>
      <c r="F407" s="687">
        <v>42129532</v>
      </c>
      <c r="G407" s="687" t="s">
        <v>4624</v>
      </c>
      <c r="H407" s="108"/>
      <c r="I407" s="108"/>
      <c r="J407" s="108"/>
      <c r="K407" s="480" t="s">
        <v>4625</v>
      </c>
      <c r="L407" s="708">
        <v>8.5</v>
      </c>
      <c r="M407" s="108">
        <f t="shared" si="9"/>
        <v>27200</v>
      </c>
      <c r="N407" s="480"/>
      <c r="O407" s="708">
        <v>6</v>
      </c>
      <c r="P407" s="708">
        <f t="shared" si="10"/>
        <v>19200</v>
      </c>
      <c r="Q407" s="708"/>
      <c r="R407" s="708">
        <v>12</v>
      </c>
    </row>
    <row r="408" spans="1:18" s="110" customFormat="1" x14ac:dyDescent="0.35">
      <c r="A408" s="108">
        <v>888</v>
      </c>
      <c r="B408" s="108" t="s">
        <v>1297</v>
      </c>
      <c r="C408" s="108" t="s">
        <v>168</v>
      </c>
      <c r="D408" s="710" t="s">
        <v>4626</v>
      </c>
      <c r="E408" s="108">
        <v>1500</v>
      </c>
      <c r="F408" s="687">
        <v>10880234</v>
      </c>
      <c r="G408" s="687" t="s">
        <v>4627</v>
      </c>
      <c r="H408" s="108"/>
      <c r="I408" s="108"/>
      <c r="J408" s="108"/>
      <c r="K408" s="480" t="s">
        <v>4628</v>
      </c>
      <c r="L408" s="708">
        <v>8</v>
      </c>
      <c r="M408" s="108">
        <f t="shared" si="9"/>
        <v>12000</v>
      </c>
      <c r="N408" s="480"/>
      <c r="O408" s="708">
        <v>0</v>
      </c>
      <c r="P408" s="708">
        <f t="shared" si="10"/>
        <v>0</v>
      </c>
      <c r="Q408" s="708"/>
      <c r="R408" s="708">
        <v>0</v>
      </c>
    </row>
    <row r="409" spans="1:18" s="110" customFormat="1" x14ac:dyDescent="0.35">
      <c r="A409" s="108">
        <v>888</v>
      </c>
      <c r="B409" s="108" t="s">
        <v>1297</v>
      </c>
      <c r="C409" s="108" t="s">
        <v>168</v>
      </c>
      <c r="D409" s="710" t="s">
        <v>4618</v>
      </c>
      <c r="E409" s="108">
        <v>3000</v>
      </c>
      <c r="F409" s="709" t="s">
        <v>4629</v>
      </c>
      <c r="G409" s="687" t="s">
        <v>4630</v>
      </c>
      <c r="H409" s="108"/>
      <c r="I409" s="108"/>
      <c r="J409" s="108"/>
      <c r="K409" s="480" t="s">
        <v>4631</v>
      </c>
      <c r="L409" s="708">
        <v>7.5</v>
      </c>
      <c r="M409" s="108">
        <f t="shared" si="9"/>
        <v>22500</v>
      </c>
      <c r="N409" s="480"/>
      <c r="O409" s="708">
        <v>0</v>
      </c>
      <c r="P409" s="708">
        <f t="shared" si="10"/>
        <v>0</v>
      </c>
      <c r="Q409" s="708"/>
      <c r="R409" s="708">
        <v>0</v>
      </c>
    </row>
    <row r="410" spans="1:18" s="110" customFormat="1" x14ac:dyDescent="0.35">
      <c r="A410" s="108">
        <v>888</v>
      </c>
      <c r="B410" s="108" t="s">
        <v>1297</v>
      </c>
      <c r="C410" s="108" t="s">
        <v>168</v>
      </c>
      <c r="D410" s="710" t="s">
        <v>4632</v>
      </c>
      <c r="E410" s="108">
        <v>1500</v>
      </c>
      <c r="F410" s="687">
        <v>70214969</v>
      </c>
      <c r="G410" s="687" t="s">
        <v>4633</v>
      </c>
      <c r="H410" s="108"/>
      <c r="I410" s="108"/>
      <c r="J410" s="108"/>
      <c r="K410" s="480" t="s">
        <v>4634</v>
      </c>
      <c r="L410" s="708">
        <v>3.5</v>
      </c>
      <c r="M410" s="108">
        <f t="shared" si="9"/>
        <v>5250</v>
      </c>
      <c r="N410" s="480"/>
      <c r="O410" s="708">
        <v>0</v>
      </c>
      <c r="P410" s="708">
        <f t="shared" si="10"/>
        <v>0</v>
      </c>
      <c r="Q410" s="708"/>
      <c r="R410" s="708">
        <v>0</v>
      </c>
    </row>
    <row r="411" spans="1:18" s="110" customFormat="1" x14ac:dyDescent="0.35">
      <c r="A411" s="108">
        <v>888</v>
      </c>
      <c r="B411" s="108" t="s">
        <v>1297</v>
      </c>
      <c r="C411" s="108" t="s">
        <v>168</v>
      </c>
      <c r="D411" s="710" t="s">
        <v>4635</v>
      </c>
      <c r="E411" s="108">
        <v>2500</v>
      </c>
      <c r="F411" s="709" t="s">
        <v>4636</v>
      </c>
      <c r="G411" s="687" t="s">
        <v>4637</v>
      </c>
      <c r="H411" s="108"/>
      <c r="I411" s="108"/>
      <c r="J411" s="108"/>
      <c r="K411" s="480" t="s">
        <v>4638</v>
      </c>
      <c r="L411" s="708">
        <v>4</v>
      </c>
      <c r="M411" s="108">
        <f t="shared" si="9"/>
        <v>10000</v>
      </c>
      <c r="N411" s="480"/>
      <c r="O411" s="708">
        <v>0</v>
      </c>
      <c r="P411" s="708">
        <f t="shared" si="10"/>
        <v>0</v>
      </c>
      <c r="Q411" s="708"/>
      <c r="R411" s="708">
        <v>0</v>
      </c>
    </row>
    <row r="412" spans="1:18" s="110" customFormat="1" x14ac:dyDescent="0.35">
      <c r="A412" s="108">
        <v>888</v>
      </c>
      <c r="B412" s="108" t="s">
        <v>1297</v>
      </c>
      <c r="C412" s="108" t="s">
        <v>168</v>
      </c>
      <c r="D412" s="710" t="s">
        <v>4639</v>
      </c>
      <c r="E412" s="108">
        <v>2500</v>
      </c>
      <c r="F412" s="709" t="s">
        <v>4640</v>
      </c>
      <c r="G412" s="687" t="s">
        <v>4641</v>
      </c>
      <c r="H412" s="108"/>
      <c r="I412" s="108"/>
      <c r="J412" s="108"/>
      <c r="K412" s="480" t="s">
        <v>4642</v>
      </c>
      <c r="L412" s="708">
        <v>7.5</v>
      </c>
      <c r="M412" s="108">
        <f t="shared" si="9"/>
        <v>18750</v>
      </c>
      <c r="N412" s="480"/>
      <c r="O412" s="708">
        <v>0</v>
      </c>
      <c r="P412" s="708">
        <f t="shared" si="10"/>
        <v>0</v>
      </c>
      <c r="Q412" s="708"/>
      <c r="R412" s="708">
        <v>0</v>
      </c>
    </row>
    <row r="413" spans="1:18" s="110" customFormat="1" x14ac:dyDescent="0.35">
      <c r="A413" s="108">
        <v>888</v>
      </c>
      <c r="B413" s="108" t="s">
        <v>1297</v>
      </c>
      <c r="C413" s="108" t="s">
        <v>168</v>
      </c>
      <c r="D413" s="710" t="s">
        <v>4643</v>
      </c>
      <c r="E413" s="108">
        <v>1500</v>
      </c>
      <c r="F413" s="687">
        <v>71252032</v>
      </c>
      <c r="G413" s="687" t="s">
        <v>4644</v>
      </c>
      <c r="H413" s="108"/>
      <c r="I413" s="108"/>
      <c r="J413" s="108"/>
      <c r="K413" s="480" t="s">
        <v>4645</v>
      </c>
      <c r="L413" s="708">
        <v>7.5</v>
      </c>
      <c r="M413" s="108">
        <f t="shared" si="9"/>
        <v>11250</v>
      </c>
      <c r="N413" s="480"/>
      <c r="O413" s="708">
        <v>0</v>
      </c>
      <c r="P413" s="708">
        <f t="shared" si="10"/>
        <v>0</v>
      </c>
      <c r="Q413" s="708"/>
      <c r="R413" s="708">
        <v>0</v>
      </c>
    </row>
    <row r="414" spans="1:18" s="110" customFormat="1" x14ac:dyDescent="0.35">
      <c r="A414" s="108">
        <v>888</v>
      </c>
      <c r="B414" s="108" t="s">
        <v>1297</v>
      </c>
      <c r="C414" s="108" t="s">
        <v>168</v>
      </c>
      <c r="D414" s="710" t="s">
        <v>1913</v>
      </c>
      <c r="E414" s="108">
        <v>1700</v>
      </c>
      <c r="F414" s="687">
        <v>73010646</v>
      </c>
      <c r="G414" s="687" t="s">
        <v>4646</v>
      </c>
      <c r="H414" s="108"/>
      <c r="I414" s="108"/>
      <c r="J414" s="108"/>
      <c r="K414" s="480" t="s">
        <v>4647</v>
      </c>
      <c r="L414" s="708">
        <v>3.5</v>
      </c>
      <c r="M414" s="108">
        <f t="shared" si="9"/>
        <v>5950</v>
      </c>
      <c r="N414" s="480"/>
      <c r="O414" s="708">
        <v>6</v>
      </c>
      <c r="P414" s="708">
        <f t="shared" si="10"/>
        <v>10200</v>
      </c>
      <c r="Q414" s="708"/>
      <c r="R414" s="708">
        <v>12</v>
      </c>
    </row>
    <row r="415" spans="1:18" s="110" customFormat="1" x14ac:dyDescent="0.35">
      <c r="A415" s="108">
        <v>888</v>
      </c>
      <c r="B415" s="108" t="s">
        <v>1297</v>
      </c>
      <c r="C415" s="108" t="s">
        <v>168</v>
      </c>
      <c r="D415" s="710" t="s">
        <v>4648</v>
      </c>
      <c r="E415" s="108">
        <v>2800</v>
      </c>
      <c r="F415" s="687">
        <v>70848561</v>
      </c>
      <c r="G415" s="687" t="s">
        <v>4649</v>
      </c>
      <c r="H415" s="108"/>
      <c r="I415" s="108"/>
      <c r="J415" s="108"/>
      <c r="K415" s="480" t="s">
        <v>4650</v>
      </c>
      <c r="L415" s="708">
        <v>3.5</v>
      </c>
      <c r="M415" s="108">
        <f t="shared" si="9"/>
        <v>9800</v>
      </c>
      <c r="N415" s="480"/>
      <c r="O415" s="708">
        <v>4</v>
      </c>
      <c r="P415" s="708">
        <f t="shared" si="10"/>
        <v>11200</v>
      </c>
      <c r="Q415" s="708"/>
      <c r="R415" s="708">
        <v>12</v>
      </c>
    </row>
    <row r="416" spans="1:18" s="110" customFormat="1" x14ac:dyDescent="0.35">
      <c r="A416" s="108">
        <v>888</v>
      </c>
      <c r="B416" s="108" t="s">
        <v>1297</v>
      </c>
      <c r="C416" s="108" t="s">
        <v>168</v>
      </c>
      <c r="D416" s="710" t="s">
        <v>4651</v>
      </c>
      <c r="E416" s="108">
        <v>2000</v>
      </c>
      <c r="F416" s="687">
        <v>72881212</v>
      </c>
      <c r="G416" s="687" t="s">
        <v>4652</v>
      </c>
      <c r="H416" s="108"/>
      <c r="I416" s="108"/>
      <c r="J416" s="108"/>
      <c r="K416" s="480" t="s">
        <v>4653</v>
      </c>
      <c r="L416" s="708">
        <v>3</v>
      </c>
      <c r="M416" s="108">
        <f t="shared" si="9"/>
        <v>6000</v>
      </c>
      <c r="N416" s="480"/>
      <c r="O416" s="708">
        <v>0</v>
      </c>
      <c r="P416" s="708">
        <f t="shared" si="10"/>
        <v>0</v>
      </c>
      <c r="Q416" s="708"/>
      <c r="R416" s="708">
        <v>0</v>
      </c>
    </row>
    <row r="417" spans="1:18" s="110" customFormat="1" x14ac:dyDescent="0.35">
      <c r="A417" s="108">
        <v>888</v>
      </c>
      <c r="B417" s="108" t="s">
        <v>1297</v>
      </c>
      <c r="C417" s="108" t="s">
        <v>168</v>
      </c>
      <c r="D417" s="710" t="s">
        <v>4654</v>
      </c>
      <c r="E417" s="108">
        <v>1800</v>
      </c>
      <c r="F417" s="687">
        <v>44406318</v>
      </c>
      <c r="G417" s="687" t="s">
        <v>4655</v>
      </c>
      <c r="H417" s="108"/>
      <c r="I417" s="108"/>
      <c r="J417" s="108"/>
      <c r="K417" s="480" t="s">
        <v>4656</v>
      </c>
      <c r="L417" s="708">
        <v>2</v>
      </c>
      <c r="M417" s="108">
        <f t="shared" si="9"/>
        <v>3600</v>
      </c>
      <c r="N417" s="480"/>
      <c r="O417" s="708">
        <v>0</v>
      </c>
      <c r="P417" s="708">
        <f t="shared" si="10"/>
        <v>0</v>
      </c>
      <c r="Q417" s="708"/>
      <c r="R417" s="708">
        <v>0</v>
      </c>
    </row>
    <row r="418" spans="1:18" s="110" customFormat="1" x14ac:dyDescent="0.35">
      <c r="A418" s="108">
        <v>888</v>
      </c>
      <c r="B418" s="108" t="s">
        <v>1297</v>
      </c>
      <c r="C418" s="108" t="s">
        <v>168</v>
      </c>
      <c r="D418" s="710" t="s">
        <v>4504</v>
      </c>
      <c r="E418" s="108">
        <v>3800</v>
      </c>
      <c r="F418" s="687">
        <v>43007191</v>
      </c>
      <c r="G418" s="687" t="s">
        <v>4657</v>
      </c>
      <c r="H418" s="108"/>
      <c r="I418" s="108"/>
      <c r="J418" s="108"/>
      <c r="K418" s="480"/>
      <c r="L418" s="708"/>
      <c r="M418" s="108"/>
      <c r="N418" s="480" t="s">
        <v>4658</v>
      </c>
      <c r="O418" s="708">
        <v>2</v>
      </c>
      <c r="P418" s="708">
        <f t="shared" si="10"/>
        <v>7600</v>
      </c>
      <c r="Q418" s="708"/>
      <c r="R418" s="708">
        <v>12</v>
      </c>
    </row>
    <row r="419" spans="1:18" s="110" customFormat="1" x14ac:dyDescent="0.35">
      <c r="A419" s="108">
        <v>888</v>
      </c>
      <c r="B419" s="108" t="s">
        <v>1297</v>
      </c>
      <c r="C419" s="108" t="s">
        <v>168</v>
      </c>
      <c r="D419" s="710" t="s">
        <v>4500</v>
      </c>
      <c r="E419" s="108">
        <v>3000</v>
      </c>
      <c r="F419" s="712" t="s">
        <v>4659</v>
      </c>
      <c r="G419" s="710" t="s">
        <v>4660</v>
      </c>
      <c r="H419" s="108"/>
      <c r="I419" s="108"/>
      <c r="J419" s="108"/>
      <c r="K419" s="480"/>
      <c r="L419" s="708"/>
      <c r="M419" s="108"/>
      <c r="N419" s="480" t="s">
        <v>4661</v>
      </c>
      <c r="O419" s="708">
        <v>2</v>
      </c>
      <c r="P419" s="708">
        <f t="shared" si="10"/>
        <v>6000</v>
      </c>
      <c r="Q419" s="708"/>
      <c r="R419" s="708">
        <v>12</v>
      </c>
    </row>
    <row r="420" spans="1:18" s="110" customFormat="1" x14ac:dyDescent="0.35">
      <c r="A420" s="108">
        <v>888</v>
      </c>
      <c r="B420" s="108" t="s">
        <v>1297</v>
      </c>
      <c r="C420" s="108" t="s">
        <v>168</v>
      </c>
      <c r="D420" s="711" t="s">
        <v>4648</v>
      </c>
      <c r="E420" s="108">
        <v>2800</v>
      </c>
      <c r="F420" s="687">
        <v>70748986</v>
      </c>
      <c r="G420" s="687" t="s">
        <v>4662</v>
      </c>
      <c r="H420" s="108"/>
      <c r="I420" s="108"/>
      <c r="J420" s="108"/>
      <c r="K420" s="480"/>
      <c r="L420" s="708"/>
      <c r="M420" s="108"/>
      <c r="N420" s="480" t="s">
        <v>4663</v>
      </c>
      <c r="O420" s="708">
        <v>2</v>
      </c>
      <c r="P420" s="708">
        <f t="shared" si="10"/>
        <v>5600</v>
      </c>
      <c r="Q420" s="708"/>
      <c r="R420" s="708">
        <v>12</v>
      </c>
    </row>
    <row r="421" spans="1:18" s="110" customFormat="1" x14ac:dyDescent="0.35">
      <c r="A421" s="108">
        <v>888</v>
      </c>
      <c r="B421" s="108" t="s">
        <v>1297</v>
      </c>
      <c r="C421" s="108" t="s">
        <v>168</v>
      </c>
      <c r="D421" s="108" t="s">
        <v>4476</v>
      </c>
      <c r="E421" s="108">
        <v>2500</v>
      </c>
      <c r="F421" s="687">
        <v>41694705</v>
      </c>
      <c r="G421" s="687" t="s">
        <v>4664</v>
      </c>
      <c r="H421" s="108"/>
      <c r="I421" s="108"/>
      <c r="J421" s="108"/>
      <c r="K421" s="480"/>
      <c r="L421" s="708"/>
      <c r="M421" s="108"/>
      <c r="N421" s="480" t="s">
        <v>4665</v>
      </c>
      <c r="O421" s="708">
        <v>2</v>
      </c>
      <c r="P421" s="708">
        <f t="shared" si="10"/>
        <v>5000</v>
      </c>
      <c r="Q421" s="708"/>
      <c r="R421" s="708">
        <v>12</v>
      </c>
    </row>
    <row r="422" spans="1:18" s="110" customFormat="1" x14ac:dyDescent="0.35">
      <c r="A422" s="108">
        <v>888</v>
      </c>
      <c r="B422" s="108" t="s">
        <v>1297</v>
      </c>
      <c r="C422" s="108" t="s">
        <v>168</v>
      </c>
      <c r="D422" s="710" t="s">
        <v>4547</v>
      </c>
      <c r="E422" s="108">
        <v>1150</v>
      </c>
      <c r="F422" s="710">
        <v>72154625</v>
      </c>
      <c r="G422" s="710" t="s">
        <v>4666</v>
      </c>
      <c r="H422" s="108"/>
      <c r="I422" s="108"/>
      <c r="J422" s="108"/>
      <c r="K422" s="480"/>
      <c r="L422" s="708"/>
      <c r="M422" s="108"/>
      <c r="N422" s="480" t="s">
        <v>4667</v>
      </c>
      <c r="O422" s="708">
        <v>2</v>
      </c>
      <c r="P422" s="708">
        <f t="shared" si="10"/>
        <v>2300</v>
      </c>
      <c r="Q422" s="708"/>
      <c r="R422" s="708">
        <v>12</v>
      </c>
    </row>
    <row r="423" spans="1:18" s="110" customFormat="1" x14ac:dyDescent="0.35">
      <c r="A423" s="108">
        <v>888</v>
      </c>
      <c r="B423" s="108" t="s">
        <v>1297</v>
      </c>
      <c r="C423" s="108" t="s">
        <v>168</v>
      </c>
      <c r="D423" s="710" t="s">
        <v>4547</v>
      </c>
      <c r="E423" s="108">
        <v>1150</v>
      </c>
      <c r="F423" s="710">
        <v>73515498</v>
      </c>
      <c r="G423" s="710" t="s">
        <v>4668</v>
      </c>
      <c r="H423" s="108"/>
      <c r="I423" s="108"/>
      <c r="J423" s="108"/>
      <c r="K423" s="480"/>
      <c r="L423" s="708"/>
      <c r="M423" s="108"/>
      <c r="N423" s="480" t="s">
        <v>4669</v>
      </c>
      <c r="O423" s="708">
        <v>2</v>
      </c>
      <c r="P423" s="708">
        <f t="shared" si="10"/>
        <v>2300</v>
      </c>
      <c r="Q423" s="708"/>
      <c r="R423" s="708">
        <v>12</v>
      </c>
    </row>
    <row r="424" spans="1:18" s="110" customFormat="1" x14ac:dyDescent="0.35">
      <c r="A424" s="108">
        <v>888</v>
      </c>
      <c r="B424" s="108" t="s">
        <v>1297</v>
      </c>
      <c r="C424" s="108" t="s">
        <v>168</v>
      </c>
      <c r="D424" s="710"/>
      <c r="E424" s="108"/>
      <c r="F424" s="687"/>
      <c r="G424" s="687"/>
      <c r="H424" s="108"/>
      <c r="I424" s="108"/>
      <c r="J424" s="108"/>
      <c r="K424" s="480"/>
      <c r="L424" s="708"/>
      <c r="M424" s="108"/>
      <c r="N424" s="480"/>
      <c r="O424" s="708"/>
      <c r="P424" s="708"/>
      <c r="Q424" s="708"/>
      <c r="R424" s="708"/>
    </row>
    <row r="425" spans="1:18" s="110" customFormat="1" x14ac:dyDescent="0.35">
      <c r="A425" s="108"/>
      <c r="B425" s="108"/>
      <c r="C425" s="108"/>
      <c r="D425" s="710"/>
      <c r="E425" s="108"/>
      <c r="F425" s="687"/>
      <c r="G425" s="687"/>
      <c r="H425" s="108"/>
      <c r="I425" s="108"/>
      <c r="J425" s="108"/>
      <c r="K425" s="480"/>
      <c r="L425" s="708"/>
      <c r="M425" s="108"/>
      <c r="N425" s="480"/>
      <c r="O425" s="708"/>
      <c r="P425" s="708"/>
      <c r="Q425" s="708"/>
      <c r="R425" s="708"/>
    </row>
    <row r="426" spans="1:18" s="110" customFormat="1" x14ac:dyDescent="0.35">
      <c r="A426" s="108">
        <v>888</v>
      </c>
      <c r="B426" s="108" t="s">
        <v>1297</v>
      </c>
      <c r="C426" s="108" t="s">
        <v>136</v>
      </c>
      <c r="D426" s="108"/>
      <c r="E426" s="713">
        <v>4000</v>
      </c>
      <c r="F426" s="574">
        <v>42250451</v>
      </c>
      <c r="G426" s="574" t="s">
        <v>4670</v>
      </c>
      <c r="H426" s="108"/>
      <c r="I426" s="108"/>
      <c r="J426" s="108"/>
      <c r="K426" s="480"/>
      <c r="L426" s="708">
        <v>12</v>
      </c>
      <c r="M426" s="108">
        <f t="shared" ref="M426:M439" si="11">E426*L426</f>
        <v>48000</v>
      </c>
      <c r="N426" s="480"/>
      <c r="O426" s="708">
        <v>6</v>
      </c>
      <c r="P426" s="708">
        <f t="shared" ref="P426:P439" si="12">E426*O426</f>
        <v>24000</v>
      </c>
      <c r="Q426" s="708"/>
      <c r="R426" s="708">
        <v>12</v>
      </c>
    </row>
    <row r="427" spans="1:18" s="110" customFormat="1" x14ac:dyDescent="0.35">
      <c r="A427" s="108"/>
      <c r="B427" s="108" t="s">
        <v>1297</v>
      </c>
      <c r="C427" s="108"/>
      <c r="D427" s="108"/>
      <c r="E427" s="713">
        <v>1500</v>
      </c>
      <c r="F427" s="574">
        <v>71197559</v>
      </c>
      <c r="G427" s="574" t="s">
        <v>4671</v>
      </c>
      <c r="H427" s="108"/>
      <c r="I427" s="108"/>
      <c r="J427" s="108"/>
      <c r="K427" s="480"/>
      <c r="L427" s="708">
        <v>6</v>
      </c>
      <c r="M427" s="108">
        <f t="shared" si="11"/>
        <v>9000</v>
      </c>
      <c r="N427" s="480"/>
      <c r="O427" s="708">
        <v>6</v>
      </c>
      <c r="P427" s="708">
        <f t="shared" si="12"/>
        <v>9000</v>
      </c>
      <c r="Q427" s="708"/>
      <c r="R427" s="708">
        <v>12</v>
      </c>
    </row>
    <row r="428" spans="1:18" s="110" customFormat="1" x14ac:dyDescent="0.35">
      <c r="A428" s="108"/>
      <c r="B428" s="108" t="s">
        <v>1297</v>
      </c>
      <c r="C428" s="108"/>
      <c r="D428" s="108"/>
      <c r="E428" s="713">
        <v>1500</v>
      </c>
      <c r="F428" s="714" t="s">
        <v>4585</v>
      </c>
      <c r="G428" s="574" t="s">
        <v>4672</v>
      </c>
      <c r="H428" s="108"/>
      <c r="I428" s="108"/>
      <c r="J428" s="108"/>
      <c r="K428" s="480"/>
      <c r="L428" s="708">
        <v>6</v>
      </c>
      <c r="M428" s="108">
        <f t="shared" si="11"/>
        <v>9000</v>
      </c>
      <c r="N428" s="480"/>
      <c r="O428" s="708">
        <v>6</v>
      </c>
      <c r="P428" s="708">
        <f t="shared" si="12"/>
        <v>9000</v>
      </c>
      <c r="Q428" s="708"/>
      <c r="R428" s="708">
        <v>12</v>
      </c>
    </row>
    <row r="429" spans="1:18" s="110" customFormat="1" x14ac:dyDescent="0.35">
      <c r="A429" s="108"/>
      <c r="B429" s="108" t="s">
        <v>1297</v>
      </c>
      <c r="C429" s="108"/>
      <c r="D429" s="108"/>
      <c r="E429" s="713">
        <v>1500</v>
      </c>
      <c r="F429" s="574">
        <v>72717606</v>
      </c>
      <c r="G429" s="574" t="s">
        <v>4673</v>
      </c>
      <c r="H429" s="108"/>
      <c r="I429" s="108"/>
      <c r="J429" s="108"/>
      <c r="K429" s="480"/>
      <c r="L429" s="708">
        <v>12</v>
      </c>
      <c r="M429" s="108">
        <f t="shared" si="11"/>
        <v>18000</v>
      </c>
      <c r="N429" s="480"/>
      <c r="O429" s="708">
        <v>6</v>
      </c>
      <c r="P429" s="708">
        <f t="shared" si="12"/>
        <v>9000</v>
      </c>
      <c r="Q429" s="708"/>
      <c r="R429" s="708">
        <v>12</v>
      </c>
    </row>
    <row r="430" spans="1:18" s="110" customFormat="1" x14ac:dyDescent="0.35">
      <c r="A430" s="108"/>
      <c r="B430" s="108" t="s">
        <v>1297</v>
      </c>
      <c r="C430" s="108"/>
      <c r="D430" s="108"/>
      <c r="E430" s="713">
        <v>1500</v>
      </c>
      <c r="F430" s="574">
        <v>4070265</v>
      </c>
      <c r="G430" s="574" t="s">
        <v>4674</v>
      </c>
      <c r="H430" s="108"/>
      <c r="I430" s="108"/>
      <c r="J430" s="108"/>
      <c r="K430" s="480"/>
      <c r="L430" s="708">
        <v>12</v>
      </c>
      <c r="M430" s="108">
        <f t="shared" si="11"/>
        <v>18000</v>
      </c>
      <c r="N430" s="480"/>
      <c r="O430" s="708">
        <v>6</v>
      </c>
      <c r="P430" s="708">
        <f t="shared" si="12"/>
        <v>9000</v>
      </c>
      <c r="Q430" s="708"/>
      <c r="R430" s="708">
        <v>12</v>
      </c>
    </row>
    <row r="431" spans="1:18" s="110" customFormat="1" x14ac:dyDescent="0.35">
      <c r="A431" s="108"/>
      <c r="B431" s="108" t="s">
        <v>1297</v>
      </c>
      <c r="C431" s="108"/>
      <c r="D431" s="108"/>
      <c r="E431" s="713">
        <v>1200</v>
      </c>
      <c r="F431" s="574">
        <v>45783404</v>
      </c>
      <c r="G431" s="574" t="s">
        <v>4675</v>
      </c>
      <c r="H431" s="108"/>
      <c r="I431" s="108"/>
      <c r="J431" s="108"/>
      <c r="K431" s="480"/>
      <c r="L431" s="708">
        <v>6</v>
      </c>
      <c r="M431" s="108">
        <f t="shared" si="11"/>
        <v>7200</v>
      </c>
      <c r="N431" s="480"/>
      <c r="O431" s="708">
        <v>6</v>
      </c>
      <c r="P431" s="708">
        <f t="shared" si="12"/>
        <v>7200</v>
      </c>
      <c r="Q431" s="708"/>
      <c r="R431" s="708">
        <v>12</v>
      </c>
    </row>
    <row r="432" spans="1:18" s="110" customFormat="1" x14ac:dyDescent="0.35">
      <c r="A432" s="108"/>
      <c r="B432" s="108" t="s">
        <v>1297</v>
      </c>
      <c r="C432" s="108"/>
      <c r="D432" s="108"/>
      <c r="E432" s="715">
        <v>1500</v>
      </c>
      <c r="F432" s="574">
        <v>71252032</v>
      </c>
      <c r="G432" s="574" t="s">
        <v>4676</v>
      </c>
      <c r="H432" s="108"/>
      <c r="I432" s="108"/>
      <c r="J432" s="108"/>
      <c r="K432" s="480"/>
      <c r="L432" s="708"/>
      <c r="M432" s="108">
        <f t="shared" si="11"/>
        <v>0</v>
      </c>
      <c r="N432" s="480"/>
      <c r="O432" s="708">
        <v>6</v>
      </c>
      <c r="P432" s="708">
        <f t="shared" si="12"/>
        <v>9000</v>
      </c>
      <c r="Q432" s="708"/>
      <c r="R432" s="708">
        <v>12</v>
      </c>
    </row>
    <row r="433" spans="1:18" s="110" customFormat="1" x14ac:dyDescent="0.35">
      <c r="A433" s="108"/>
      <c r="B433" s="108" t="s">
        <v>1297</v>
      </c>
      <c r="C433" s="108"/>
      <c r="D433" s="108"/>
      <c r="E433" s="715">
        <v>2000</v>
      </c>
      <c r="F433" s="574">
        <v>72881212</v>
      </c>
      <c r="G433" s="574" t="s">
        <v>4677</v>
      </c>
      <c r="H433" s="108"/>
      <c r="I433" s="108"/>
      <c r="J433" s="108"/>
      <c r="K433" s="480"/>
      <c r="L433" s="708"/>
      <c r="M433" s="108">
        <f t="shared" si="11"/>
        <v>0</v>
      </c>
      <c r="N433" s="480"/>
      <c r="O433" s="708">
        <v>6</v>
      </c>
      <c r="P433" s="708">
        <f t="shared" si="12"/>
        <v>12000</v>
      </c>
      <c r="Q433" s="708"/>
      <c r="R433" s="708">
        <v>12</v>
      </c>
    </row>
    <row r="434" spans="1:18" s="110" customFormat="1" x14ac:dyDescent="0.35">
      <c r="A434" s="108"/>
      <c r="B434" s="108" t="s">
        <v>1297</v>
      </c>
      <c r="C434" s="108"/>
      <c r="D434" s="108"/>
      <c r="E434" s="715">
        <v>1500</v>
      </c>
      <c r="F434" s="574">
        <v>41344857</v>
      </c>
      <c r="G434" s="574" t="s">
        <v>4678</v>
      </c>
      <c r="H434" s="108"/>
      <c r="I434" s="108"/>
      <c r="J434" s="108"/>
      <c r="K434" s="480"/>
      <c r="L434" s="708">
        <v>12</v>
      </c>
      <c r="M434" s="108">
        <f t="shared" si="11"/>
        <v>18000</v>
      </c>
      <c r="N434" s="480"/>
      <c r="O434" s="708">
        <v>3</v>
      </c>
      <c r="P434" s="708">
        <f t="shared" si="12"/>
        <v>4500</v>
      </c>
      <c r="Q434" s="708"/>
      <c r="R434" s="708">
        <v>12</v>
      </c>
    </row>
    <row r="435" spans="1:18" s="110" customFormat="1" x14ac:dyDescent="0.35">
      <c r="A435" s="108"/>
      <c r="B435" s="108" t="s">
        <v>1297</v>
      </c>
      <c r="C435" s="108"/>
      <c r="D435" s="108"/>
      <c r="E435" s="715">
        <v>2500</v>
      </c>
      <c r="F435" s="714" t="s">
        <v>4679</v>
      </c>
      <c r="G435" s="574" t="s">
        <v>4680</v>
      </c>
      <c r="H435" s="108"/>
      <c r="I435" s="108"/>
      <c r="J435" s="108"/>
      <c r="K435" s="480"/>
      <c r="L435" s="708"/>
      <c r="M435" s="108">
        <f t="shared" si="11"/>
        <v>0</v>
      </c>
      <c r="N435" s="480"/>
      <c r="O435" s="708">
        <v>6</v>
      </c>
      <c r="P435" s="708">
        <f t="shared" si="12"/>
        <v>15000</v>
      </c>
      <c r="Q435" s="708"/>
      <c r="R435" s="708">
        <v>12</v>
      </c>
    </row>
    <row r="436" spans="1:18" s="110" customFormat="1" x14ac:dyDescent="0.35">
      <c r="A436" s="108"/>
      <c r="B436" s="108" t="s">
        <v>1297</v>
      </c>
      <c r="C436" s="108"/>
      <c r="D436" s="108"/>
      <c r="E436" s="715">
        <v>1200</v>
      </c>
      <c r="F436" s="574">
        <v>73148045</v>
      </c>
      <c r="G436" s="574" t="s">
        <v>4681</v>
      </c>
      <c r="H436" s="108"/>
      <c r="I436" s="108"/>
      <c r="J436" s="108"/>
      <c r="K436" s="480"/>
      <c r="L436" s="708"/>
      <c r="M436" s="108">
        <f t="shared" si="11"/>
        <v>0</v>
      </c>
      <c r="N436" s="480"/>
      <c r="O436" s="708">
        <v>2</v>
      </c>
      <c r="P436" s="708">
        <f t="shared" si="12"/>
        <v>2400</v>
      </c>
      <c r="Q436" s="708"/>
      <c r="R436" s="708">
        <v>12</v>
      </c>
    </row>
    <row r="437" spans="1:18" s="110" customFormat="1" x14ac:dyDescent="0.35">
      <c r="A437" s="108"/>
      <c r="B437" s="108" t="s">
        <v>1297</v>
      </c>
      <c r="C437" s="108"/>
      <c r="D437" s="108"/>
      <c r="E437" s="715">
        <v>2000</v>
      </c>
      <c r="F437" s="574">
        <v>41617816</v>
      </c>
      <c r="G437" s="574" t="s">
        <v>4682</v>
      </c>
      <c r="H437" s="108"/>
      <c r="I437" s="108"/>
      <c r="J437" s="108"/>
      <c r="K437" s="480"/>
      <c r="L437" s="708"/>
      <c r="M437" s="108">
        <f t="shared" si="11"/>
        <v>0</v>
      </c>
      <c r="N437" s="480"/>
      <c r="O437" s="708">
        <v>4</v>
      </c>
      <c r="P437" s="708">
        <f t="shared" si="12"/>
        <v>8000</v>
      </c>
      <c r="Q437" s="708"/>
      <c r="R437" s="708">
        <v>12</v>
      </c>
    </row>
    <row r="438" spans="1:18" s="110" customFormat="1" x14ac:dyDescent="0.35">
      <c r="A438" s="108"/>
      <c r="B438" s="108" t="s">
        <v>1297</v>
      </c>
      <c r="C438" s="108"/>
      <c r="D438" s="108"/>
      <c r="E438" s="715">
        <v>1500</v>
      </c>
      <c r="F438" s="574">
        <v>45360878</v>
      </c>
      <c r="G438" s="574" t="s">
        <v>4683</v>
      </c>
      <c r="H438" s="108"/>
      <c r="I438" s="108"/>
      <c r="J438" s="108"/>
      <c r="K438" s="480"/>
      <c r="L438" s="708"/>
      <c r="M438" s="108">
        <f t="shared" si="11"/>
        <v>0</v>
      </c>
      <c r="N438" s="480"/>
      <c r="O438" s="708">
        <v>2</v>
      </c>
      <c r="P438" s="708">
        <f t="shared" si="12"/>
        <v>3000</v>
      </c>
      <c r="Q438" s="708"/>
      <c r="R438" s="708">
        <v>12</v>
      </c>
    </row>
    <row r="439" spans="1:18" s="110" customFormat="1" x14ac:dyDescent="0.35">
      <c r="A439" s="108"/>
      <c r="B439" s="108" t="s">
        <v>1297</v>
      </c>
      <c r="C439" s="108"/>
      <c r="D439" s="108"/>
      <c r="E439" s="713">
        <v>1500</v>
      </c>
      <c r="F439" s="574">
        <v>72082492</v>
      </c>
      <c r="G439" s="574" t="s">
        <v>4684</v>
      </c>
      <c r="H439" s="108"/>
      <c r="I439" s="108"/>
      <c r="J439" s="108"/>
      <c r="K439" s="480"/>
      <c r="L439" s="708"/>
      <c r="M439" s="108">
        <f t="shared" si="11"/>
        <v>0</v>
      </c>
      <c r="N439" s="480"/>
      <c r="O439" s="708">
        <v>6</v>
      </c>
      <c r="P439" s="708">
        <f t="shared" si="12"/>
        <v>9000</v>
      </c>
      <c r="Q439" s="708"/>
      <c r="R439" s="708">
        <v>12</v>
      </c>
    </row>
    <row r="440" spans="1:18" ht="12.75" x14ac:dyDescent="0.35">
      <c r="A440" s="28"/>
      <c r="B440" s="28"/>
      <c r="C440" s="28"/>
      <c r="D440" s="28"/>
      <c r="E440" s="28"/>
      <c r="F440" s="28"/>
      <c r="G440" s="28"/>
      <c r="H440" s="28"/>
      <c r="I440" s="28"/>
      <c r="J440" s="28"/>
      <c r="K440" s="401"/>
      <c r="L440" s="401"/>
      <c r="M440" s="28"/>
      <c r="N440" s="401"/>
      <c r="O440" s="401"/>
      <c r="P440" s="401"/>
      <c r="Q440" s="401"/>
      <c r="R440" s="401"/>
    </row>
    <row r="441" spans="1:18" ht="12.75" x14ac:dyDescent="0.35">
      <c r="A441" s="402"/>
      <c r="B441" s="402"/>
      <c r="C441" s="402"/>
      <c r="D441" s="403"/>
      <c r="E441" s="403"/>
      <c r="F441" s="402"/>
      <c r="G441" s="403"/>
      <c r="H441" s="403"/>
      <c r="I441" s="403"/>
      <c r="J441" s="403"/>
      <c r="K441" s="404"/>
      <c r="L441" s="404"/>
      <c r="M441" s="403"/>
      <c r="N441" s="404"/>
      <c r="O441" s="404"/>
      <c r="P441" s="404"/>
      <c r="Q441" s="404"/>
      <c r="R441" s="404"/>
    </row>
    <row r="442" spans="1:18" ht="12.75" x14ac:dyDescent="0.35">
      <c r="A442" s="72"/>
      <c r="B442" s="72"/>
      <c r="C442" s="72"/>
      <c r="D442" s="72"/>
      <c r="E442" s="72"/>
      <c r="F442" s="378"/>
      <c r="G442" s="378"/>
      <c r="H442" s="72"/>
      <c r="I442" s="72"/>
      <c r="J442" s="72"/>
      <c r="K442" s="72"/>
      <c r="L442" s="72"/>
      <c r="M442" s="72"/>
      <c r="N442" s="72"/>
      <c r="O442" s="72"/>
      <c r="P442" s="72"/>
      <c r="Q442" s="72"/>
      <c r="R442" s="72"/>
    </row>
    <row r="443" spans="1:18" ht="12.75" x14ac:dyDescent="0.35">
      <c r="A443" s="1052" t="s">
        <v>263</v>
      </c>
      <c r="B443" s="1053"/>
      <c r="C443" s="1053"/>
      <c r="D443" s="1053"/>
      <c r="E443" s="1053"/>
      <c r="F443" s="1053"/>
      <c r="G443" s="1053"/>
      <c r="H443" s="1053"/>
      <c r="I443" s="1053"/>
      <c r="J443" s="1053"/>
      <c r="K443" s="1053"/>
      <c r="L443" s="1053"/>
      <c r="M443" s="1053"/>
      <c r="N443" s="1053"/>
      <c r="O443" s="1053"/>
      <c r="P443" s="1053"/>
      <c r="Q443" s="1053"/>
      <c r="R443" s="1053"/>
    </row>
    <row r="444" spans="1:18" ht="12.75" x14ac:dyDescent="0.35">
      <c r="A444" s="1054" t="s">
        <v>234</v>
      </c>
      <c r="B444" s="1055"/>
      <c r="C444" s="1013" t="s">
        <v>1186</v>
      </c>
      <c r="D444" s="1014"/>
      <c r="E444" s="1014"/>
      <c r="F444" s="1014"/>
      <c r="G444" s="1014"/>
      <c r="H444" s="1014"/>
      <c r="I444" s="1014"/>
      <c r="J444" s="1014"/>
      <c r="K444" s="1014"/>
      <c r="L444" s="1014"/>
      <c r="M444" s="1014"/>
      <c r="N444" s="1014"/>
      <c r="O444" s="1014"/>
      <c r="P444" s="1014"/>
      <c r="Q444" s="1014"/>
      <c r="R444" s="1014"/>
    </row>
    <row r="445" spans="1:18" ht="12.95" customHeight="1" x14ac:dyDescent="0.35">
      <c r="A445" s="1056" t="s">
        <v>152</v>
      </c>
      <c r="B445" s="1057"/>
      <c r="C445" s="1057"/>
      <c r="D445" s="1057"/>
      <c r="E445" s="1058"/>
      <c r="F445" s="1056" t="s">
        <v>153</v>
      </c>
      <c r="G445" s="1057"/>
      <c r="H445" s="1057"/>
      <c r="I445" s="1057"/>
      <c r="J445" s="1058"/>
      <c r="K445" s="1059" t="s">
        <v>247</v>
      </c>
      <c r="L445" s="1060"/>
      <c r="M445" s="1061"/>
      <c r="N445" s="1059" t="s">
        <v>248</v>
      </c>
      <c r="O445" s="1060"/>
      <c r="P445" s="1061"/>
      <c r="Q445" s="1056" t="s">
        <v>276</v>
      </c>
      <c r="R445" s="1058"/>
    </row>
    <row r="446" spans="1:18" ht="88.5" x14ac:dyDescent="0.35">
      <c r="A446" s="195" t="s">
        <v>145</v>
      </c>
      <c r="B446" s="195" t="s">
        <v>154</v>
      </c>
      <c r="C446" s="195" t="s">
        <v>155</v>
      </c>
      <c r="D446" s="195" t="s">
        <v>156</v>
      </c>
      <c r="E446" s="195" t="s">
        <v>157</v>
      </c>
      <c r="F446" s="195" t="s">
        <v>158</v>
      </c>
      <c r="G446" s="195" t="s">
        <v>159</v>
      </c>
      <c r="H446" s="195" t="s">
        <v>160</v>
      </c>
      <c r="I446" s="195" t="s">
        <v>161</v>
      </c>
      <c r="J446" s="195" t="s">
        <v>162</v>
      </c>
      <c r="K446" s="400" t="s">
        <v>163</v>
      </c>
      <c r="L446" s="400" t="s">
        <v>164</v>
      </c>
      <c r="M446" s="400" t="s">
        <v>165</v>
      </c>
      <c r="N446" s="400" t="s">
        <v>163</v>
      </c>
      <c r="O446" s="400" t="s">
        <v>164</v>
      </c>
      <c r="P446" s="400" t="s">
        <v>165</v>
      </c>
      <c r="Q446" s="400" t="s">
        <v>163</v>
      </c>
      <c r="R446" s="400" t="s">
        <v>277</v>
      </c>
    </row>
    <row r="447" spans="1:18" s="110" customFormat="1" x14ac:dyDescent="0.35">
      <c r="A447" s="108" t="s">
        <v>5957</v>
      </c>
      <c r="B447" s="108" t="s">
        <v>1297</v>
      </c>
      <c r="C447" s="37" t="s">
        <v>168</v>
      </c>
      <c r="D447" s="108" t="s">
        <v>5958</v>
      </c>
      <c r="E447" s="482">
        <v>1300</v>
      </c>
      <c r="F447" s="108" t="s">
        <v>5959</v>
      </c>
      <c r="G447" s="231" t="s">
        <v>5960</v>
      </c>
      <c r="H447" s="231" t="s">
        <v>5961</v>
      </c>
      <c r="I447" s="231" t="s">
        <v>3953</v>
      </c>
      <c r="J447" s="108" t="s">
        <v>3953</v>
      </c>
      <c r="K447" s="480"/>
      <c r="L447" s="775"/>
      <c r="M447" s="482"/>
      <c r="N447" s="480" t="s">
        <v>5962</v>
      </c>
      <c r="O447" s="775" t="s">
        <v>3727</v>
      </c>
      <c r="P447" s="482">
        <f>((E447*O447)+(186.3*12))</f>
        <v>17835.599999999999</v>
      </c>
      <c r="Q447" s="480" t="s">
        <v>5962</v>
      </c>
      <c r="R447" s="773" t="s">
        <v>3727</v>
      </c>
    </row>
    <row r="448" spans="1:18" s="110" customFormat="1" x14ac:dyDescent="0.35">
      <c r="A448" s="108" t="s">
        <v>5957</v>
      </c>
      <c r="B448" s="108" t="s">
        <v>1297</v>
      </c>
      <c r="C448" s="37" t="s">
        <v>168</v>
      </c>
      <c r="D448" s="108" t="s">
        <v>1759</v>
      </c>
      <c r="E448" s="482">
        <v>1300</v>
      </c>
      <c r="F448" s="108" t="s">
        <v>5963</v>
      </c>
      <c r="G448" s="108" t="s">
        <v>5964</v>
      </c>
      <c r="H448" s="108" t="s">
        <v>5965</v>
      </c>
      <c r="I448" s="231" t="s">
        <v>3953</v>
      </c>
      <c r="J448" s="108" t="s">
        <v>3953</v>
      </c>
      <c r="K448" s="480"/>
      <c r="L448" s="775"/>
      <c r="M448" s="482"/>
      <c r="N448" s="480" t="s">
        <v>4665</v>
      </c>
      <c r="O448" s="775" t="s">
        <v>3727</v>
      </c>
      <c r="P448" s="482">
        <f t="shared" ref="P448:P467" si="13">((E448*O448)+(186.3*12))</f>
        <v>17835.599999999999</v>
      </c>
      <c r="Q448" s="480" t="s">
        <v>4665</v>
      </c>
      <c r="R448" s="773" t="s">
        <v>3727</v>
      </c>
    </row>
    <row r="449" spans="1:18" s="110" customFormat="1" x14ac:dyDescent="0.35">
      <c r="A449" s="108" t="s">
        <v>5957</v>
      </c>
      <c r="B449" s="108" t="s">
        <v>1297</v>
      </c>
      <c r="C449" s="37" t="s">
        <v>168</v>
      </c>
      <c r="D449" s="108" t="s">
        <v>1759</v>
      </c>
      <c r="E449" s="482">
        <v>1300</v>
      </c>
      <c r="F449" s="108" t="s">
        <v>5966</v>
      </c>
      <c r="G449" s="108" t="s">
        <v>5967</v>
      </c>
      <c r="H449" s="108" t="s">
        <v>5965</v>
      </c>
      <c r="I449" s="231" t="s">
        <v>3953</v>
      </c>
      <c r="J449" s="108" t="s">
        <v>3953</v>
      </c>
      <c r="K449" s="480"/>
      <c r="L449" s="775"/>
      <c r="M449" s="482"/>
      <c r="N449" s="480" t="s">
        <v>4667</v>
      </c>
      <c r="O449" s="775" t="s">
        <v>3727</v>
      </c>
      <c r="P449" s="482">
        <f t="shared" si="13"/>
        <v>17835.599999999999</v>
      </c>
      <c r="Q449" s="480" t="s">
        <v>4667</v>
      </c>
      <c r="R449" s="773" t="s">
        <v>3727</v>
      </c>
    </row>
    <row r="450" spans="1:18" s="110" customFormat="1" x14ac:dyDescent="0.35">
      <c r="A450" s="108" t="s">
        <v>5957</v>
      </c>
      <c r="B450" s="108" t="s">
        <v>1297</v>
      </c>
      <c r="C450" s="37" t="s">
        <v>168</v>
      </c>
      <c r="D450" s="108" t="s">
        <v>4116</v>
      </c>
      <c r="E450" s="482">
        <v>2500</v>
      </c>
      <c r="F450" s="108" t="s">
        <v>5968</v>
      </c>
      <c r="G450" s="108" t="s">
        <v>5969</v>
      </c>
      <c r="H450" s="108" t="s">
        <v>5970</v>
      </c>
      <c r="I450" s="108" t="s">
        <v>5971</v>
      </c>
      <c r="J450" s="108" t="s">
        <v>5971</v>
      </c>
      <c r="K450" s="480" t="s">
        <v>5972</v>
      </c>
      <c r="L450" s="775">
        <v>6</v>
      </c>
      <c r="M450" s="482">
        <f>((E450*6)+(186.3*6))</f>
        <v>16117.8</v>
      </c>
      <c r="N450" s="480" t="s">
        <v>5972</v>
      </c>
      <c r="O450" s="775" t="s">
        <v>3727</v>
      </c>
      <c r="P450" s="482">
        <f t="shared" si="13"/>
        <v>32235.599999999999</v>
      </c>
      <c r="Q450" s="480" t="s">
        <v>5972</v>
      </c>
      <c r="R450" s="773" t="s">
        <v>3727</v>
      </c>
    </row>
    <row r="451" spans="1:18" s="110" customFormat="1" x14ac:dyDescent="0.35">
      <c r="A451" s="108" t="s">
        <v>5957</v>
      </c>
      <c r="B451" s="108" t="s">
        <v>1297</v>
      </c>
      <c r="C451" s="37" t="s">
        <v>168</v>
      </c>
      <c r="D451" s="108" t="s">
        <v>4116</v>
      </c>
      <c r="E451" s="482">
        <v>2500</v>
      </c>
      <c r="F451" s="108" t="s">
        <v>5973</v>
      </c>
      <c r="G451" s="108" t="s">
        <v>5974</v>
      </c>
      <c r="H451" s="108" t="s">
        <v>5970</v>
      </c>
      <c r="I451" s="108" t="s">
        <v>5971</v>
      </c>
      <c r="J451" s="108" t="s">
        <v>5971</v>
      </c>
      <c r="K451" s="480"/>
      <c r="L451" s="775"/>
      <c r="M451" s="482"/>
      <c r="N451" s="480" t="s">
        <v>5975</v>
      </c>
      <c r="O451" s="775" t="s">
        <v>3727</v>
      </c>
      <c r="P451" s="482">
        <f t="shared" si="13"/>
        <v>32235.599999999999</v>
      </c>
      <c r="Q451" s="480" t="s">
        <v>5975</v>
      </c>
      <c r="R451" s="773" t="s">
        <v>3727</v>
      </c>
    </row>
    <row r="452" spans="1:18" s="110" customFormat="1" x14ac:dyDescent="0.35">
      <c r="A452" s="108" t="s">
        <v>5957</v>
      </c>
      <c r="B452" s="108" t="s">
        <v>1297</v>
      </c>
      <c r="C452" s="37" t="s">
        <v>168</v>
      </c>
      <c r="D452" s="108" t="s">
        <v>4116</v>
      </c>
      <c r="E452" s="482">
        <v>2500</v>
      </c>
      <c r="F452" s="108" t="s">
        <v>5976</v>
      </c>
      <c r="G452" s="108" t="s">
        <v>5977</v>
      </c>
      <c r="H452" s="108" t="s">
        <v>5978</v>
      </c>
      <c r="I452" s="108" t="s">
        <v>5971</v>
      </c>
      <c r="J452" s="108" t="s">
        <v>5971</v>
      </c>
      <c r="K452" s="480" t="s">
        <v>5979</v>
      </c>
      <c r="L452" s="775" t="s">
        <v>4262</v>
      </c>
      <c r="M452" s="482">
        <f>((E452*6)+(186.3*6))</f>
        <v>16117.8</v>
      </c>
      <c r="N452" s="480" t="s">
        <v>5979</v>
      </c>
      <c r="O452" s="775" t="s">
        <v>3727</v>
      </c>
      <c r="P452" s="482">
        <f t="shared" si="13"/>
        <v>32235.599999999999</v>
      </c>
      <c r="Q452" s="480" t="s">
        <v>5979</v>
      </c>
      <c r="R452" s="773" t="s">
        <v>3727</v>
      </c>
    </row>
    <row r="453" spans="1:18" s="110" customFormat="1" x14ac:dyDescent="0.35">
      <c r="A453" s="108" t="s">
        <v>5957</v>
      </c>
      <c r="B453" s="108" t="s">
        <v>1297</v>
      </c>
      <c r="C453" s="37" t="s">
        <v>168</v>
      </c>
      <c r="D453" s="108" t="s">
        <v>5781</v>
      </c>
      <c r="E453" s="482">
        <v>1700</v>
      </c>
      <c r="F453" s="108" t="s">
        <v>5980</v>
      </c>
      <c r="G453" s="108" t="s">
        <v>5981</v>
      </c>
      <c r="H453" s="108" t="s">
        <v>5965</v>
      </c>
      <c r="I453" s="108" t="s">
        <v>3953</v>
      </c>
      <c r="J453" s="108" t="s">
        <v>3953</v>
      </c>
      <c r="K453" s="480" t="s">
        <v>5982</v>
      </c>
      <c r="L453" s="775" t="s">
        <v>4262</v>
      </c>
      <c r="M453" s="482">
        <f t="shared" ref="M453:M462" si="14">((E453*6)+(186.3*6))</f>
        <v>11317.8</v>
      </c>
      <c r="N453" s="480" t="s">
        <v>5982</v>
      </c>
      <c r="O453" s="775" t="s">
        <v>3727</v>
      </c>
      <c r="P453" s="482">
        <f t="shared" si="13"/>
        <v>22635.599999999999</v>
      </c>
      <c r="Q453" s="480" t="s">
        <v>5982</v>
      </c>
      <c r="R453" s="773" t="s">
        <v>3727</v>
      </c>
    </row>
    <row r="454" spans="1:18" s="110" customFormat="1" x14ac:dyDescent="0.35">
      <c r="A454" s="108" t="s">
        <v>5957</v>
      </c>
      <c r="B454" s="108" t="s">
        <v>1297</v>
      </c>
      <c r="C454" s="37" t="s">
        <v>168</v>
      </c>
      <c r="D454" s="108" t="s">
        <v>5781</v>
      </c>
      <c r="E454" s="482">
        <v>1700</v>
      </c>
      <c r="F454" s="108" t="s">
        <v>5983</v>
      </c>
      <c r="G454" s="108" t="s">
        <v>5984</v>
      </c>
      <c r="H454" s="108" t="s">
        <v>5965</v>
      </c>
      <c r="I454" s="108" t="s">
        <v>3953</v>
      </c>
      <c r="J454" s="108" t="s">
        <v>3953</v>
      </c>
      <c r="K454" s="480" t="s">
        <v>5985</v>
      </c>
      <c r="L454" s="775" t="s">
        <v>4262</v>
      </c>
      <c r="M454" s="482">
        <f t="shared" si="14"/>
        <v>11317.8</v>
      </c>
      <c r="N454" s="480" t="s">
        <v>5985</v>
      </c>
      <c r="O454" s="775" t="s">
        <v>3727</v>
      </c>
      <c r="P454" s="482">
        <f t="shared" si="13"/>
        <v>22635.599999999999</v>
      </c>
      <c r="Q454" s="480" t="s">
        <v>5985</v>
      </c>
      <c r="R454" s="773" t="s">
        <v>3727</v>
      </c>
    </row>
    <row r="455" spans="1:18" s="110" customFormat="1" x14ac:dyDescent="0.35">
      <c r="A455" s="108" t="s">
        <v>5957</v>
      </c>
      <c r="B455" s="108" t="s">
        <v>1297</v>
      </c>
      <c r="C455" s="37" t="s">
        <v>168</v>
      </c>
      <c r="D455" s="108" t="s">
        <v>5781</v>
      </c>
      <c r="E455" s="482">
        <v>1700</v>
      </c>
      <c r="F455" s="108" t="s">
        <v>5986</v>
      </c>
      <c r="G455" s="108" t="s">
        <v>5987</v>
      </c>
      <c r="H455" s="108" t="s">
        <v>5965</v>
      </c>
      <c r="I455" s="108" t="s">
        <v>3953</v>
      </c>
      <c r="J455" s="108" t="s">
        <v>3953</v>
      </c>
      <c r="K455" s="480" t="s">
        <v>5988</v>
      </c>
      <c r="L455" s="775" t="s">
        <v>4262</v>
      </c>
      <c r="M455" s="482">
        <f t="shared" si="14"/>
        <v>11317.8</v>
      </c>
      <c r="N455" s="480" t="s">
        <v>5988</v>
      </c>
      <c r="O455" s="775" t="s">
        <v>3727</v>
      </c>
      <c r="P455" s="482">
        <f t="shared" si="13"/>
        <v>22635.599999999999</v>
      </c>
      <c r="Q455" s="480" t="s">
        <v>5988</v>
      </c>
      <c r="R455" s="773" t="s">
        <v>3727</v>
      </c>
    </row>
    <row r="456" spans="1:18" s="110" customFormat="1" x14ac:dyDescent="0.35">
      <c r="A456" s="108" t="s">
        <v>5957</v>
      </c>
      <c r="B456" s="108" t="s">
        <v>1297</v>
      </c>
      <c r="C456" s="37" t="s">
        <v>168</v>
      </c>
      <c r="D456" s="108" t="s">
        <v>5781</v>
      </c>
      <c r="E456" s="482">
        <v>1700</v>
      </c>
      <c r="F456" s="108" t="s">
        <v>5989</v>
      </c>
      <c r="G456" s="108" t="s">
        <v>5990</v>
      </c>
      <c r="H456" s="108" t="s">
        <v>5965</v>
      </c>
      <c r="I456" s="108" t="s">
        <v>3953</v>
      </c>
      <c r="J456" s="108" t="s">
        <v>3953</v>
      </c>
      <c r="K456" s="480" t="s">
        <v>5991</v>
      </c>
      <c r="L456" s="775" t="s">
        <v>4262</v>
      </c>
      <c r="M456" s="482">
        <f t="shared" si="14"/>
        <v>11317.8</v>
      </c>
      <c r="N456" s="480" t="s">
        <v>5991</v>
      </c>
      <c r="O456" s="775" t="s">
        <v>3727</v>
      </c>
      <c r="P456" s="482">
        <f t="shared" si="13"/>
        <v>22635.599999999999</v>
      </c>
      <c r="Q456" s="480" t="s">
        <v>5991</v>
      </c>
      <c r="R456" s="773" t="s">
        <v>3727</v>
      </c>
    </row>
    <row r="457" spans="1:18" s="110" customFormat="1" x14ac:dyDescent="0.35">
      <c r="A457" s="108" t="s">
        <v>5957</v>
      </c>
      <c r="B457" s="108" t="s">
        <v>1297</v>
      </c>
      <c r="C457" s="37" t="s">
        <v>168</v>
      </c>
      <c r="D457" s="108" t="s">
        <v>5781</v>
      </c>
      <c r="E457" s="482">
        <v>1700</v>
      </c>
      <c r="F457" s="108" t="s">
        <v>5992</v>
      </c>
      <c r="G457" s="108" t="s">
        <v>5993</v>
      </c>
      <c r="H457" s="108" t="s">
        <v>5965</v>
      </c>
      <c r="I457" s="108" t="s">
        <v>3953</v>
      </c>
      <c r="J457" s="108" t="s">
        <v>3953</v>
      </c>
      <c r="K457" s="480" t="s">
        <v>4653</v>
      </c>
      <c r="L457" s="775" t="s">
        <v>4262</v>
      </c>
      <c r="M457" s="482">
        <f t="shared" si="14"/>
        <v>11317.8</v>
      </c>
      <c r="N457" s="480" t="s">
        <v>4653</v>
      </c>
      <c r="O457" s="775" t="s">
        <v>3727</v>
      </c>
      <c r="P457" s="482">
        <f t="shared" si="13"/>
        <v>22635.599999999999</v>
      </c>
      <c r="Q457" s="480" t="s">
        <v>4653</v>
      </c>
      <c r="R457" s="773" t="s">
        <v>3727</v>
      </c>
    </row>
    <row r="458" spans="1:18" s="110" customFormat="1" x14ac:dyDescent="0.35">
      <c r="A458" s="108" t="s">
        <v>5957</v>
      </c>
      <c r="B458" s="108" t="s">
        <v>1297</v>
      </c>
      <c r="C458" s="37" t="s">
        <v>168</v>
      </c>
      <c r="D458" s="108" t="s">
        <v>5781</v>
      </c>
      <c r="E458" s="482">
        <v>1700</v>
      </c>
      <c r="F458" s="108" t="s">
        <v>5994</v>
      </c>
      <c r="G458" s="108" t="s">
        <v>5995</v>
      </c>
      <c r="H458" s="108" t="s">
        <v>5965</v>
      </c>
      <c r="I458" s="108" t="s">
        <v>3953</v>
      </c>
      <c r="J458" s="108" t="s">
        <v>3953</v>
      </c>
      <c r="K458" s="480"/>
      <c r="L458" s="775"/>
      <c r="M458" s="482"/>
      <c r="N458" s="480" t="s">
        <v>5996</v>
      </c>
      <c r="O458" s="775" t="s">
        <v>3727</v>
      </c>
      <c r="P458" s="482">
        <f t="shared" si="13"/>
        <v>22635.599999999999</v>
      </c>
      <c r="Q458" s="480" t="s">
        <v>5996</v>
      </c>
      <c r="R458" s="773" t="s">
        <v>3727</v>
      </c>
    </row>
    <row r="459" spans="1:18" s="110" customFormat="1" x14ac:dyDescent="0.35">
      <c r="A459" s="108" t="s">
        <v>5957</v>
      </c>
      <c r="B459" s="108" t="s">
        <v>1297</v>
      </c>
      <c r="C459" s="37" t="s">
        <v>168</v>
      </c>
      <c r="D459" s="108" t="s">
        <v>5781</v>
      </c>
      <c r="E459" s="482">
        <v>1700</v>
      </c>
      <c r="F459" s="108" t="s">
        <v>5997</v>
      </c>
      <c r="G459" s="231" t="s">
        <v>5998</v>
      </c>
      <c r="H459" s="108" t="s">
        <v>5965</v>
      </c>
      <c r="I459" s="231" t="s">
        <v>3953</v>
      </c>
      <c r="J459" s="108" t="s">
        <v>3953</v>
      </c>
      <c r="K459" s="480" t="s">
        <v>4650</v>
      </c>
      <c r="L459" s="775" t="s">
        <v>4262</v>
      </c>
      <c r="M459" s="482">
        <f t="shared" si="14"/>
        <v>11317.8</v>
      </c>
      <c r="N459" s="480" t="s">
        <v>4650</v>
      </c>
      <c r="O459" s="775" t="s">
        <v>3727</v>
      </c>
      <c r="P459" s="482">
        <f t="shared" si="13"/>
        <v>22635.599999999999</v>
      </c>
      <c r="Q459" s="480" t="s">
        <v>4650</v>
      </c>
      <c r="R459" s="773" t="s">
        <v>3727</v>
      </c>
    </row>
    <row r="460" spans="1:18" s="110" customFormat="1" x14ac:dyDescent="0.35">
      <c r="A460" s="108" t="s">
        <v>5957</v>
      </c>
      <c r="B460" s="108" t="s">
        <v>1297</v>
      </c>
      <c r="C460" s="37" t="s">
        <v>168</v>
      </c>
      <c r="D460" s="108" t="s">
        <v>5781</v>
      </c>
      <c r="E460" s="482">
        <v>1700</v>
      </c>
      <c r="F460" s="108" t="s">
        <v>5999</v>
      </c>
      <c r="G460" s="108" t="s">
        <v>6000</v>
      </c>
      <c r="H460" s="108" t="s">
        <v>5965</v>
      </c>
      <c r="I460" s="108" t="s">
        <v>3953</v>
      </c>
      <c r="J460" s="108" t="s">
        <v>3953</v>
      </c>
      <c r="K460" s="480"/>
      <c r="L460" s="775"/>
      <c r="M460" s="482"/>
      <c r="N460" s="480" t="s">
        <v>4658</v>
      </c>
      <c r="O460" s="775" t="s">
        <v>3727</v>
      </c>
      <c r="P460" s="482">
        <f t="shared" si="13"/>
        <v>22635.599999999999</v>
      </c>
      <c r="Q460" s="480" t="s">
        <v>4658</v>
      </c>
      <c r="R460" s="773" t="s">
        <v>3727</v>
      </c>
    </row>
    <row r="461" spans="1:18" s="110" customFormat="1" x14ac:dyDescent="0.35">
      <c r="A461" s="108" t="s">
        <v>5957</v>
      </c>
      <c r="B461" s="108" t="s">
        <v>1297</v>
      </c>
      <c r="C461" s="37" t="s">
        <v>168</v>
      </c>
      <c r="D461" s="108" t="s">
        <v>5781</v>
      </c>
      <c r="E461" s="482">
        <v>1700</v>
      </c>
      <c r="F461" s="108" t="s">
        <v>6001</v>
      </c>
      <c r="G461" s="108" t="s">
        <v>6002</v>
      </c>
      <c r="H461" s="108" t="s">
        <v>5965</v>
      </c>
      <c r="I461" s="108" t="s">
        <v>3953</v>
      </c>
      <c r="J461" s="108" t="s">
        <v>3953</v>
      </c>
      <c r="K461" s="480" t="s">
        <v>6003</v>
      </c>
      <c r="L461" s="775" t="s">
        <v>4262</v>
      </c>
      <c r="M461" s="482">
        <f t="shared" si="14"/>
        <v>11317.8</v>
      </c>
      <c r="N461" s="480" t="s">
        <v>6003</v>
      </c>
      <c r="O461" s="775" t="s">
        <v>3727</v>
      </c>
      <c r="P461" s="482">
        <f t="shared" si="13"/>
        <v>22635.599999999999</v>
      </c>
      <c r="Q461" s="480" t="s">
        <v>6003</v>
      </c>
      <c r="R461" s="773" t="s">
        <v>3727</v>
      </c>
    </row>
    <row r="462" spans="1:18" s="110" customFormat="1" x14ac:dyDescent="0.35">
      <c r="A462" s="108" t="s">
        <v>5957</v>
      </c>
      <c r="B462" s="108" t="s">
        <v>1297</v>
      </c>
      <c r="C462" s="37" t="s">
        <v>168</v>
      </c>
      <c r="D462" s="108" t="s">
        <v>1759</v>
      </c>
      <c r="E462" s="482">
        <v>1300</v>
      </c>
      <c r="F462" s="108" t="s">
        <v>6004</v>
      </c>
      <c r="G462" s="108" t="s">
        <v>6005</v>
      </c>
      <c r="H462" s="108" t="s">
        <v>5965</v>
      </c>
      <c r="I462" s="108" t="s">
        <v>3953</v>
      </c>
      <c r="J462" s="108" t="s">
        <v>3953</v>
      </c>
      <c r="K462" s="480" t="s">
        <v>4656</v>
      </c>
      <c r="L462" s="775" t="s">
        <v>4262</v>
      </c>
      <c r="M462" s="482">
        <f t="shared" si="14"/>
        <v>8917.7999999999993</v>
      </c>
      <c r="N462" s="480" t="s">
        <v>4656</v>
      </c>
      <c r="O462" s="775" t="s">
        <v>3727</v>
      </c>
      <c r="P462" s="482">
        <f t="shared" si="13"/>
        <v>17835.599999999999</v>
      </c>
      <c r="Q462" s="480" t="s">
        <v>4656</v>
      </c>
      <c r="R462" s="773" t="s">
        <v>3727</v>
      </c>
    </row>
    <row r="463" spans="1:18" s="110" customFormat="1" x14ac:dyDescent="0.35">
      <c r="A463" s="108" t="s">
        <v>5957</v>
      </c>
      <c r="B463" s="108" t="s">
        <v>1297</v>
      </c>
      <c r="C463" s="37" t="s">
        <v>168</v>
      </c>
      <c r="D463" s="108" t="s">
        <v>1759</v>
      </c>
      <c r="E463" s="482">
        <v>1300</v>
      </c>
      <c r="F463" s="108" t="s">
        <v>6006</v>
      </c>
      <c r="G463" s="108" t="s">
        <v>6007</v>
      </c>
      <c r="H463" s="108" t="s">
        <v>5965</v>
      </c>
      <c r="I463" s="108" t="s">
        <v>3953</v>
      </c>
      <c r="J463" s="108" t="s">
        <v>3953</v>
      </c>
      <c r="K463" s="480"/>
      <c r="L463" s="775"/>
      <c r="M463" s="482"/>
      <c r="N463" s="480" t="s">
        <v>6008</v>
      </c>
      <c r="O463" s="775" t="s">
        <v>3727</v>
      </c>
      <c r="P463" s="482">
        <f t="shared" si="13"/>
        <v>17835.599999999999</v>
      </c>
      <c r="Q463" s="480" t="s">
        <v>6008</v>
      </c>
      <c r="R463" s="773" t="s">
        <v>3727</v>
      </c>
    </row>
    <row r="464" spans="1:18" s="110" customFormat="1" x14ac:dyDescent="0.35">
      <c r="A464" s="108" t="s">
        <v>5957</v>
      </c>
      <c r="B464" s="108" t="s">
        <v>1297</v>
      </c>
      <c r="C464" s="37" t="s">
        <v>168</v>
      </c>
      <c r="D464" s="108" t="s">
        <v>1759</v>
      </c>
      <c r="E464" s="482">
        <v>1300</v>
      </c>
      <c r="F464" s="108" t="s">
        <v>6009</v>
      </c>
      <c r="G464" s="108" t="s">
        <v>6010</v>
      </c>
      <c r="H464" s="108" t="s">
        <v>5965</v>
      </c>
      <c r="I464" s="108" t="s">
        <v>3953</v>
      </c>
      <c r="J464" s="108" t="s">
        <v>3953</v>
      </c>
      <c r="K464" s="480"/>
      <c r="L464" s="775"/>
      <c r="M464" s="482"/>
      <c r="N464" s="480" t="s">
        <v>4663</v>
      </c>
      <c r="O464" s="775" t="s">
        <v>3727</v>
      </c>
      <c r="P464" s="482">
        <f t="shared" si="13"/>
        <v>17835.599999999999</v>
      </c>
      <c r="Q464" s="480" t="s">
        <v>4663</v>
      </c>
      <c r="R464" s="773" t="s">
        <v>3727</v>
      </c>
    </row>
    <row r="465" spans="1:18" s="110" customFormat="1" x14ac:dyDescent="0.35">
      <c r="A465" s="108" t="s">
        <v>5957</v>
      </c>
      <c r="B465" s="108" t="s">
        <v>1297</v>
      </c>
      <c r="C465" s="37" t="s">
        <v>168</v>
      </c>
      <c r="D465" s="108" t="s">
        <v>1759</v>
      </c>
      <c r="E465" s="482">
        <v>1300</v>
      </c>
      <c r="F465" s="108" t="s">
        <v>6011</v>
      </c>
      <c r="G465" s="108" t="s">
        <v>6012</v>
      </c>
      <c r="H465" s="108" t="s">
        <v>5965</v>
      </c>
      <c r="I465" s="108" t="s">
        <v>3953</v>
      </c>
      <c r="J465" s="108" t="s">
        <v>3953</v>
      </c>
      <c r="K465" s="480"/>
      <c r="L465" s="775"/>
      <c r="M465" s="482"/>
      <c r="N465" s="480" t="s">
        <v>4669</v>
      </c>
      <c r="O465" s="775" t="s">
        <v>3727</v>
      </c>
      <c r="P465" s="482">
        <f t="shared" si="13"/>
        <v>17835.599999999999</v>
      </c>
      <c r="Q465" s="480" t="s">
        <v>4669</v>
      </c>
      <c r="R465" s="773" t="s">
        <v>3727</v>
      </c>
    </row>
    <row r="466" spans="1:18" s="110" customFormat="1" x14ac:dyDescent="0.35">
      <c r="A466" s="108" t="s">
        <v>5957</v>
      </c>
      <c r="B466" s="108" t="s">
        <v>1297</v>
      </c>
      <c r="C466" s="37" t="s">
        <v>168</v>
      </c>
      <c r="D466" s="108" t="s">
        <v>1759</v>
      </c>
      <c r="E466" s="482">
        <v>1300</v>
      </c>
      <c r="F466" s="108" t="s">
        <v>6013</v>
      </c>
      <c r="G466" s="108" t="s">
        <v>6014</v>
      </c>
      <c r="H466" s="108" t="s">
        <v>5965</v>
      </c>
      <c r="I466" s="108" t="s">
        <v>3953</v>
      </c>
      <c r="J466" s="108" t="s">
        <v>3953</v>
      </c>
      <c r="K466" s="480"/>
      <c r="L466" s="775"/>
      <c r="M466" s="482"/>
      <c r="N466" s="480" t="s">
        <v>6015</v>
      </c>
      <c r="O466" s="775" t="s">
        <v>3727</v>
      </c>
      <c r="P466" s="482">
        <f t="shared" si="13"/>
        <v>17835.599999999999</v>
      </c>
      <c r="Q466" s="480" t="s">
        <v>6015</v>
      </c>
      <c r="R466" s="773" t="s">
        <v>3727</v>
      </c>
    </row>
    <row r="467" spans="1:18" s="110" customFormat="1" x14ac:dyDescent="0.35">
      <c r="A467" s="108" t="s">
        <v>5957</v>
      </c>
      <c r="B467" s="108" t="s">
        <v>1297</v>
      </c>
      <c r="C467" s="37" t="s">
        <v>168</v>
      </c>
      <c r="D467" s="108" t="s">
        <v>1759</v>
      </c>
      <c r="E467" s="482">
        <v>1300</v>
      </c>
      <c r="F467" s="108" t="s">
        <v>6016</v>
      </c>
      <c r="G467" s="108" t="s">
        <v>6017</v>
      </c>
      <c r="H467" s="108" t="s">
        <v>5965</v>
      </c>
      <c r="I467" s="108" t="s">
        <v>3953</v>
      </c>
      <c r="J467" s="108" t="s">
        <v>3953</v>
      </c>
      <c r="K467" s="480" t="s">
        <v>6018</v>
      </c>
      <c r="L467" s="775" t="s">
        <v>4262</v>
      </c>
      <c r="M467" s="482">
        <f t="shared" ref="M467" si="15">((E467*6)+(186.3*6))</f>
        <v>8917.7999999999993</v>
      </c>
      <c r="N467" s="480" t="s">
        <v>6018</v>
      </c>
      <c r="O467" s="775" t="s">
        <v>3727</v>
      </c>
      <c r="P467" s="482">
        <f t="shared" si="13"/>
        <v>17835.599999999999</v>
      </c>
      <c r="Q467" s="480" t="s">
        <v>6018</v>
      </c>
      <c r="R467" s="773" t="s">
        <v>3727</v>
      </c>
    </row>
    <row r="468" spans="1:18" ht="12.75" x14ac:dyDescent="0.35">
      <c r="A468" s="402"/>
      <c r="B468" s="402"/>
      <c r="C468" s="402"/>
      <c r="D468" s="403"/>
      <c r="E468" s="403"/>
      <c r="F468" s="402"/>
      <c r="G468" s="403"/>
      <c r="H468" s="403"/>
      <c r="I468" s="403"/>
      <c r="J468" s="403"/>
      <c r="K468" s="404"/>
      <c r="L468" s="404"/>
      <c r="M468" s="403"/>
      <c r="N468" s="404"/>
      <c r="O468" s="404"/>
      <c r="P468" s="404"/>
      <c r="Q468" s="404"/>
      <c r="R468" s="404"/>
    </row>
    <row r="469" spans="1:18" ht="12.75" x14ac:dyDescent="0.35">
      <c r="A469" s="72"/>
      <c r="B469" s="72"/>
      <c r="C469" s="72"/>
      <c r="D469" s="72"/>
      <c r="E469" s="72"/>
      <c r="F469" s="378"/>
      <c r="G469" s="378"/>
      <c r="H469" s="72"/>
      <c r="I469" s="72"/>
      <c r="J469" s="72"/>
      <c r="K469" s="72"/>
      <c r="L469" s="72"/>
      <c r="M469" s="72"/>
      <c r="N469" s="72"/>
      <c r="O469" s="72"/>
      <c r="P469" s="72"/>
      <c r="Q469" s="72"/>
      <c r="R469" s="72"/>
    </row>
    <row r="470" spans="1:18" ht="12.75" x14ac:dyDescent="0.35">
      <c r="A470" s="1052" t="s">
        <v>263</v>
      </c>
      <c r="B470" s="1053"/>
      <c r="C470" s="1053"/>
      <c r="D470" s="1053"/>
      <c r="E470" s="1053"/>
      <c r="F470" s="1053"/>
      <c r="G470" s="1053"/>
      <c r="H470" s="1053"/>
      <c r="I470" s="1053"/>
      <c r="J470" s="1053"/>
      <c r="K470" s="1053"/>
      <c r="L470" s="1053"/>
      <c r="M470" s="1053"/>
      <c r="N470" s="1053"/>
      <c r="O470" s="1053"/>
      <c r="P470" s="1053"/>
      <c r="Q470" s="1053"/>
      <c r="R470" s="1053"/>
    </row>
    <row r="471" spans="1:18" ht="12.75" x14ac:dyDescent="0.35">
      <c r="A471" s="1054" t="s">
        <v>234</v>
      </c>
      <c r="B471" s="1055"/>
      <c r="C471" s="1013" t="s">
        <v>1206</v>
      </c>
      <c r="D471" s="1014"/>
      <c r="E471" s="1014"/>
      <c r="F471" s="1014"/>
      <c r="G471" s="1014"/>
      <c r="H471" s="1014"/>
      <c r="I471" s="1014"/>
      <c r="J471" s="1014"/>
      <c r="K471" s="1014"/>
      <c r="L471" s="1014"/>
      <c r="M471" s="1014"/>
      <c r="N471" s="1014"/>
      <c r="O471" s="1014"/>
      <c r="P471" s="1014"/>
      <c r="Q471" s="1014"/>
      <c r="R471" s="1014"/>
    </row>
    <row r="472" spans="1:18" ht="12.95" customHeight="1" x14ac:dyDescent="0.35">
      <c r="A472" s="1056" t="s">
        <v>152</v>
      </c>
      <c r="B472" s="1057"/>
      <c r="C472" s="1057"/>
      <c r="D472" s="1057"/>
      <c r="E472" s="1058"/>
      <c r="F472" s="1056" t="s">
        <v>153</v>
      </c>
      <c r="G472" s="1057"/>
      <c r="H472" s="1057"/>
      <c r="I472" s="1057"/>
      <c r="J472" s="1058"/>
      <c r="K472" s="1059" t="s">
        <v>247</v>
      </c>
      <c r="L472" s="1060"/>
      <c r="M472" s="1061"/>
      <c r="N472" s="1059" t="s">
        <v>248</v>
      </c>
      <c r="O472" s="1060"/>
      <c r="P472" s="1061"/>
      <c r="Q472" s="1056" t="s">
        <v>276</v>
      </c>
      <c r="R472" s="1058"/>
    </row>
    <row r="473" spans="1:18" ht="88.5" x14ac:dyDescent="0.35">
      <c r="A473" s="195" t="s">
        <v>145</v>
      </c>
      <c r="B473" s="195" t="s">
        <v>154</v>
      </c>
      <c r="C473" s="195" t="s">
        <v>155</v>
      </c>
      <c r="D473" s="195" t="s">
        <v>156</v>
      </c>
      <c r="E473" s="195" t="s">
        <v>157</v>
      </c>
      <c r="F473" s="195" t="s">
        <v>158</v>
      </c>
      <c r="G473" s="195" t="s">
        <v>159</v>
      </c>
      <c r="H473" s="195" t="s">
        <v>160</v>
      </c>
      <c r="I473" s="195" t="s">
        <v>161</v>
      </c>
      <c r="J473" s="195" t="s">
        <v>162</v>
      </c>
      <c r="K473" s="400" t="s">
        <v>163</v>
      </c>
      <c r="L473" s="400" t="s">
        <v>164</v>
      </c>
      <c r="M473" s="400" t="s">
        <v>165</v>
      </c>
      <c r="N473" s="400" t="s">
        <v>163</v>
      </c>
      <c r="O473" s="400" t="s">
        <v>164</v>
      </c>
      <c r="P473" s="400" t="s">
        <v>165</v>
      </c>
      <c r="Q473" s="400" t="s">
        <v>163</v>
      </c>
      <c r="R473" s="400" t="s">
        <v>277</v>
      </c>
    </row>
    <row r="474" spans="1:18" s="554" customFormat="1" ht="40.5" x14ac:dyDescent="0.3">
      <c r="A474" s="852" t="s">
        <v>6019</v>
      </c>
      <c r="B474" s="853" t="s">
        <v>6020</v>
      </c>
      <c r="C474" s="552" t="s">
        <v>168</v>
      </c>
      <c r="D474" s="853" t="s">
        <v>6021</v>
      </c>
      <c r="E474" s="854">
        <v>1800</v>
      </c>
      <c r="F474" s="552">
        <v>40303590</v>
      </c>
      <c r="G474" s="853" t="s">
        <v>6022</v>
      </c>
      <c r="H474" s="552" t="s">
        <v>6023</v>
      </c>
      <c r="I474" s="853" t="s">
        <v>1306</v>
      </c>
      <c r="J474" s="552" t="s">
        <v>4097</v>
      </c>
      <c r="K474" s="855" t="s">
        <v>6024</v>
      </c>
      <c r="L474" s="856">
        <v>12</v>
      </c>
      <c r="M474" s="854">
        <v>21600</v>
      </c>
      <c r="N474" s="855" t="s">
        <v>6025</v>
      </c>
      <c r="O474" s="856">
        <v>6</v>
      </c>
      <c r="P474" s="854">
        <v>10800</v>
      </c>
      <c r="Q474" s="857"/>
      <c r="R474" s="854">
        <v>21600</v>
      </c>
    </row>
    <row r="475" spans="1:18" s="554" customFormat="1" ht="40.5" x14ac:dyDescent="0.3">
      <c r="A475" s="852" t="s">
        <v>6019</v>
      </c>
      <c r="B475" s="853" t="s">
        <v>6020</v>
      </c>
      <c r="C475" s="552" t="s">
        <v>168</v>
      </c>
      <c r="D475" s="853" t="s">
        <v>6026</v>
      </c>
      <c r="E475" s="854">
        <v>1800</v>
      </c>
      <c r="F475" s="552">
        <v>46907358</v>
      </c>
      <c r="G475" s="853" t="s">
        <v>6027</v>
      </c>
      <c r="H475" s="853" t="s">
        <v>6028</v>
      </c>
      <c r="I475" s="853" t="s">
        <v>6029</v>
      </c>
      <c r="J475" s="552" t="s">
        <v>3768</v>
      </c>
      <c r="K475" s="855" t="s">
        <v>6030</v>
      </c>
      <c r="L475" s="856">
        <v>12</v>
      </c>
      <c r="M475" s="854">
        <v>21600</v>
      </c>
      <c r="N475" s="855" t="s">
        <v>6031</v>
      </c>
      <c r="O475" s="856">
        <v>6</v>
      </c>
      <c r="P475" s="854">
        <v>10800</v>
      </c>
      <c r="Q475" s="857"/>
      <c r="R475" s="854">
        <v>21600</v>
      </c>
    </row>
    <row r="476" spans="1:18" s="554" customFormat="1" ht="50.65" x14ac:dyDescent="0.3">
      <c r="A476" s="852" t="s">
        <v>6019</v>
      </c>
      <c r="B476" s="853" t="s">
        <v>6020</v>
      </c>
      <c r="C476" s="552" t="s">
        <v>168</v>
      </c>
      <c r="D476" s="552" t="s">
        <v>1913</v>
      </c>
      <c r="E476" s="854">
        <v>1800</v>
      </c>
      <c r="F476" s="552">
        <v>42882079</v>
      </c>
      <c r="G476" s="853" t="s">
        <v>6032</v>
      </c>
      <c r="H476" s="552" t="s">
        <v>6033</v>
      </c>
      <c r="I476" s="853" t="s">
        <v>1306</v>
      </c>
      <c r="J476" s="853" t="s">
        <v>6034</v>
      </c>
      <c r="K476" s="855" t="s">
        <v>6035</v>
      </c>
      <c r="L476" s="856">
        <v>12</v>
      </c>
      <c r="M476" s="854">
        <v>21600</v>
      </c>
      <c r="N476" s="855" t="s">
        <v>6036</v>
      </c>
      <c r="O476" s="856">
        <v>6</v>
      </c>
      <c r="P476" s="854">
        <v>10800</v>
      </c>
      <c r="Q476" s="857"/>
      <c r="R476" s="854">
        <v>21600</v>
      </c>
    </row>
    <row r="477" spans="1:18" s="554" customFormat="1" ht="40.5" x14ac:dyDescent="0.3">
      <c r="A477" s="852" t="s">
        <v>6019</v>
      </c>
      <c r="B477" s="853" t="s">
        <v>6020</v>
      </c>
      <c r="C477" s="552" t="s">
        <v>168</v>
      </c>
      <c r="D477" s="853" t="s">
        <v>6037</v>
      </c>
      <c r="E477" s="854">
        <v>1800</v>
      </c>
      <c r="F477" s="552">
        <v>70890912</v>
      </c>
      <c r="G477" s="853" t="s">
        <v>6038</v>
      </c>
      <c r="H477" s="853" t="s">
        <v>1305</v>
      </c>
      <c r="I477" s="853" t="s">
        <v>1306</v>
      </c>
      <c r="J477" s="853" t="s">
        <v>6039</v>
      </c>
      <c r="K477" s="855" t="s">
        <v>6040</v>
      </c>
      <c r="L477" s="856">
        <v>12</v>
      </c>
      <c r="M477" s="854">
        <v>21600</v>
      </c>
      <c r="N477" s="858" t="s">
        <v>6041</v>
      </c>
      <c r="O477" s="856">
        <v>6</v>
      </c>
      <c r="P477" s="854">
        <v>10800</v>
      </c>
      <c r="Q477" s="857"/>
      <c r="R477" s="854">
        <v>21600</v>
      </c>
    </row>
    <row r="478" spans="1:18" s="554" customFormat="1" ht="40.5" x14ac:dyDescent="0.3">
      <c r="A478" s="852" t="s">
        <v>6019</v>
      </c>
      <c r="B478" s="853" t="s">
        <v>6020</v>
      </c>
      <c r="C478" s="552" t="s">
        <v>168</v>
      </c>
      <c r="D478" s="853" t="s">
        <v>6042</v>
      </c>
      <c r="E478" s="854">
        <v>1250</v>
      </c>
      <c r="F478" s="552">
        <v>43859698</v>
      </c>
      <c r="G478" s="853" t="s">
        <v>6043</v>
      </c>
      <c r="H478" s="552" t="s">
        <v>1740</v>
      </c>
      <c r="I478" s="853" t="s">
        <v>6044</v>
      </c>
      <c r="J478" s="552" t="s">
        <v>4103</v>
      </c>
      <c r="K478" s="857" t="s">
        <v>1095</v>
      </c>
      <c r="L478" s="857" t="s">
        <v>1095</v>
      </c>
      <c r="M478" s="552" t="s">
        <v>1095</v>
      </c>
      <c r="N478" s="855" t="s">
        <v>6045</v>
      </c>
      <c r="O478" s="856">
        <v>4</v>
      </c>
      <c r="P478" s="854">
        <v>5000</v>
      </c>
      <c r="Q478" s="854"/>
      <c r="R478" s="854">
        <v>15000</v>
      </c>
    </row>
    <row r="479" spans="1:18" s="554" customFormat="1" ht="40.5" x14ac:dyDescent="0.3">
      <c r="A479" s="852" t="s">
        <v>6019</v>
      </c>
      <c r="B479" s="853" t="s">
        <v>6020</v>
      </c>
      <c r="C479" s="552" t="s">
        <v>168</v>
      </c>
      <c r="D479" s="853" t="s">
        <v>6046</v>
      </c>
      <c r="E479" s="854">
        <v>1250</v>
      </c>
      <c r="F479" s="552">
        <v>70234759</v>
      </c>
      <c r="G479" s="853" t="s">
        <v>6047</v>
      </c>
      <c r="H479" s="552" t="s">
        <v>4084</v>
      </c>
      <c r="I479" s="853" t="s">
        <v>6048</v>
      </c>
      <c r="J479" s="552" t="s">
        <v>3991</v>
      </c>
      <c r="K479" s="857" t="s">
        <v>1095</v>
      </c>
      <c r="L479" s="857" t="s">
        <v>1095</v>
      </c>
      <c r="M479" s="552" t="s">
        <v>1095</v>
      </c>
      <c r="N479" s="855" t="s">
        <v>6049</v>
      </c>
      <c r="O479" s="856">
        <v>4</v>
      </c>
      <c r="P479" s="854">
        <v>5000</v>
      </c>
      <c r="Q479" s="857"/>
      <c r="R479" s="854">
        <v>15000</v>
      </c>
    </row>
    <row r="480" spans="1:18" s="554" customFormat="1" ht="40.5" x14ac:dyDescent="0.3">
      <c r="A480" s="852" t="s">
        <v>6019</v>
      </c>
      <c r="B480" s="853" t="s">
        <v>6020</v>
      </c>
      <c r="C480" s="552" t="s">
        <v>168</v>
      </c>
      <c r="D480" s="552" t="s">
        <v>1855</v>
      </c>
      <c r="E480" s="854">
        <v>1200</v>
      </c>
      <c r="F480" s="552">
        <v>9482260</v>
      </c>
      <c r="G480" s="853" t="s">
        <v>6050</v>
      </c>
      <c r="H480" s="552" t="s">
        <v>6033</v>
      </c>
      <c r="I480" s="853" t="s">
        <v>6051</v>
      </c>
      <c r="J480" s="552" t="s">
        <v>6033</v>
      </c>
      <c r="K480" s="855" t="s">
        <v>6052</v>
      </c>
      <c r="L480" s="856">
        <v>12</v>
      </c>
      <c r="M480" s="854">
        <v>14400</v>
      </c>
      <c r="N480" s="855" t="s">
        <v>6053</v>
      </c>
      <c r="O480" s="856">
        <v>4</v>
      </c>
      <c r="P480" s="854">
        <v>4800</v>
      </c>
      <c r="Q480" s="857"/>
      <c r="R480" s="854">
        <v>14400</v>
      </c>
    </row>
    <row r="481" spans="1:18" ht="12.75" x14ac:dyDescent="0.35">
      <c r="A481" s="28"/>
      <c r="B481" s="28"/>
      <c r="C481" s="28"/>
      <c r="D481" s="28"/>
      <c r="E481" s="28"/>
      <c r="F481" s="28"/>
      <c r="G481" s="28"/>
      <c r="H481" s="28"/>
      <c r="I481" s="28"/>
      <c r="J481" s="28"/>
      <c r="K481" s="401"/>
      <c r="L481" s="401"/>
      <c r="M481" s="28"/>
      <c r="N481" s="401"/>
      <c r="O481" s="401"/>
      <c r="P481" s="401"/>
      <c r="Q481" s="401"/>
      <c r="R481" s="401"/>
    </row>
    <row r="482" spans="1:18" ht="12.75" x14ac:dyDescent="0.35">
      <c r="A482" s="402"/>
      <c r="B482" s="402"/>
      <c r="C482" s="402"/>
      <c r="D482" s="403"/>
      <c r="E482" s="403"/>
      <c r="F482" s="402"/>
      <c r="G482" s="403"/>
      <c r="H482" s="403"/>
      <c r="I482" s="403"/>
      <c r="J482" s="403"/>
      <c r="K482" s="404"/>
      <c r="L482" s="404"/>
      <c r="M482" s="403"/>
      <c r="N482" s="404"/>
      <c r="O482" s="404"/>
      <c r="P482" s="404"/>
      <c r="Q482" s="404"/>
      <c r="R482" s="404"/>
    </row>
    <row r="483" spans="1:18" ht="12.75" x14ac:dyDescent="0.35">
      <c r="A483" s="72"/>
      <c r="B483" s="72"/>
      <c r="C483" s="72"/>
      <c r="D483" s="72"/>
      <c r="E483" s="72"/>
      <c r="F483" s="378"/>
      <c r="G483" s="378"/>
      <c r="H483" s="72"/>
      <c r="I483" s="72"/>
      <c r="J483" s="72"/>
      <c r="K483" s="72"/>
      <c r="L483" s="72"/>
      <c r="M483" s="72"/>
      <c r="N483" s="72"/>
      <c r="O483" s="72"/>
      <c r="P483" s="72"/>
      <c r="Q483" s="72"/>
      <c r="R483" s="72"/>
    </row>
    <row r="484" spans="1:18" ht="12.75" x14ac:dyDescent="0.35">
      <c r="A484" s="1052" t="s">
        <v>263</v>
      </c>
      <c r="B484" s="1053"/>
      <c r="C484" s="1053"/>
      <c r="D484" s="1053"/>
      <c r="E484" s="1053"/>
      <c r="F484" s="1053"/>
      <c r="G484" s="1053"/>
      <c r="H484" s="1053"/>
      <c r="I484" s="1053"/>
      <c r="J484" s="1053"/>
      <c r="K484" s="1053"/>
      <c r="L484" s="1053"/>
      <c r="M484" s="1053"/>
      <c r="N484" s="1053"/>
      <c r="O484" s="1053"/>
      <c r="P484" s="1053"/>
      <c r="Q484" s="1053"/>
      <c r="R484" s="1053"/>
    </row>
    <row r="485" spans="1:18" ht="12.75" x14ac:dyDescent="0.35">
      <c r="A485" s="1054" t="s">
        <v>234</v>
      </c>
      <c r="B485" s="1055"/>
      <c r="C485" s="1062" t="s">
        <v>1268</v>
      </c>
      <c r="D485" s="1063"/>
      <c r="E485" s="1063"/>
      <c r="F485" s="1063"/>
      <c r="G485" s="1063"/>
      <c r="H485" s="1063"/>
      <c r="I485" s="1063"/>
      <c r="J485" s="1063"/>
      <c r="K485" s="1063"/>
      <c r="L485" s="1063"/>
      <c r="M485" s="1063"/>
      <c r="N485" s="1063"/>
      <c r="O485" s="1063"/>
      <c r="P485" s="1063"/>
      <c r="Q485" s="1063"/>
      <c r="R485" s="1063"/>
    </row>
    <row r="486" spans="1:18" ht="12.95" customHeight="1" x14ac:dyDescent="0.35">
      <c r="A486" s="1056" t="s">
        <v>152</v>
      </c>
      <c r="B486" s="1057"/>
      <c r="C486" s="1057"/>
      <c r="D486" s="1057"/>
      <c r="E486" s="1058"/>
      <c r="F486" s="1056" t="s">
        <v>153</v>
      </c>
      <c r="G486" s="1057"/>
      <c r="H486" s="1057"/>
      <c r="I486" s="1057"/>
      <c r="J486" s="1058"/>
      <c r="K486" s="1059" t="s">
        <v>247</v>
      </c>
      <c r="L486" s="1060"/>
      <c r="M486" s="1061"/>
      <c r="N486" s="1059" t="s">
        <v>248</v>
      </c>
      <c r="O486" s="1060"/>
      <c r="P486" s="1061"/>
      <c r="Q486" s="1056" t="s">
        <v>276</v>
      </c>
      <c r="R486" s="1058"/>
    </row>
    <row r="487" spans="1:18" ht="88.5" x14ac:dyDescent="0.35">
      <c r="A487" s="195" t="s">
        <v>145</v>
      </c>
      <c r="B487" s="195" t="s">
        <v>154</v>
      </c>
      <c r="C487" s="195" t="s">
        <v>155</v>
      </c>
      <c r="D487" s="195" t="s">
        <v>156</v>
      </c>
      <c r="E487" s="195" t="s">
        <v>157</v>
      </c>
      <c r="F487" s="195" t="s">
        <v>158</v>
      </c>
      <c r="G487" s="195" t="s">
        <v>159</v>
      </c>
      <c r="H487" s="195" t="s">
        <v>160</v>
      </c>
      <c r="I487" s="195" t="s">
        <v>161</v>
      </c>
      <c r="J487" s="195" t="s">
        <v>162</v>
      </c>
      <c r="K487" s="400" t="s">
        <v>163</v>
      </c>
      <c r="L487" s="400" t="s">
        <v>164</v>
      </c>
      <c r="M487" s="400" t="s">
        <v>165</v>
      </c>
      <c r="N487" s="400" t="s">
        <v>163</v>
      </c>
      <c r="O487" s="400" t="s">
        <v>164</v>
      </c>
      <c r="P487" s="400" t="s">
        <v>165</v>
      </c>
      <c r="Q487" s="400" t="s">
        <v>163</v>
      </c>
      <c r="R487" s="400" t="s">
        <v>277</v>
      </c>
    </row>
    <row r="488" spans="1:18" ht="12.75" x14ac:dyDescent="0.35">
      <c r="A488" s="28">
        <v>1461</v>
      </c>
      <c r="B488" s="28" t="s">
        <v>1297</v>
      </c>
      <c r="C488" s="28" t="s">
        <v>168</v>
      </c>
      <c r="D488" s="28" t="s">
        <v>1298</v>
      </c>
      <c r="E488" s="157">
        <v>1400</v>
      </c>
      <c r="F488" s="406">
        <v>45965400</v>
      </c>
      <c r="G488" s="28" t="s">
        <v>1299</v>
      </c>
      <c r="H488" s="28" t="s">
        <v>1300</v>
      </c>
      <c r="I488" s="28" t="s">
        <v>1301</v>
      </c>
      <c r="J488" s="28" t="s">
        <v>1302</v>
      </c>
      <c r="K488" s="28">
        <v>1</v>
      </c>
      <c r="L488" s="28">
        <v>2</v>
      </c>
      <c r="M488" s="157">
        <f t="shared" ref="M488:M503" si="16">+E488*L488</f>
        <v>2800</v>
      </c>
      <c r="N488" s="28">
        <v>2</v>
      </c>
      <c r="O488" s="28">
        <v>6</v>
      </c>
      <c r="P488" s="157">
        <f t="shared" ref="P488:P503" si="17">+E488*O488</f>
        <v>8400</v>
      </c>
      <c r="Q488" s="28">
        <v>4</v>
      </c>
      <c r="R488" s="28">
        <v>12</v>
      </c>
    </row>
    <row r="489" spans="1:18" ht="12.75" x14ac:dyDescent="0.35">
      <c r="A489" s="28">
        <v>1461</v>
      </c>
      <c r="B489" s="28" t="s">
        <v>1297</v>
      </c>
      <c r="C489" s="28" t="s">
        <v>168</v>
      </c>
      <c r="D489" s="28" t="s">
        <v>1303</v>
      </c>
      <c r="E489" s="157">
        <v>1500</v>
      </c>
      <c r="F489" s="406">
        <v>71057637</v>
      </c>
      <c r="G489" s="28" t="s">
        <v>1304</v>
      </c>
      <c r="H489" s="28" t="s">
        <v>1305</v>
      </c>
      <c r="I489" s="28" t="s">
        <v>1306</v>
      </c>
      <c r="J489" s="28" t="s">
        <v>1307</v>
      </c>
      <c r="K489" s="28">
        <v>1</v>
      </c>
      <c r="L489" s="28">
        <v>2</v>
      </c>
      <c r="M489" s="157">
        <f t="shared" si="16"/>
        <v>3000</v>
      </c>
      <c r="N489" s="28">
        <v>2</v>
      </c>
      <c r="O489" s="28">
        <v>6</v>
      </c>
      <c r="P489" s="157">
        <f t="shared" si="17"/>
        <v>9000</v>
      </c>
      <c r="Q489" s="28">
        <v>4</v>
      </c>
      <c r="R489" s="28">
        <v>12</v>
      </c>
    </row>
    <row r="490" spans="1:18" ht="12.75" x14ac:dyDescent="0.35">
      <c r="A490" s="28">
        <v>1461</v>
      </c>
      <c r="B490" s="28" t="s">
        <v>1297</v>
      </c>
      <c r="C490" s="28" t="s">
        <v>168</v>
      </c>
      <c r="D490" s="28" t="s">
        <v>1308</v>
      </c>
      <c r="E490" s="157">
        <v>1500</v>
      </c>
      <c r="F490" s="406">
        <v>47910219</v>
      </c>
      <c r="G490" s="28" t="s">
        <v>1309</v>
      </c>
      <c r="H490" s="28" t="s">
        <v>1310</v>
      </c>
      <c r="I490" s="28" t="s">
        <v>1301</v>
      </c>
      <c r="J490" s="28" t="s">
        <v>1311</v>
      </c>
      <c r="K490" s="28">
        <v>1</v>
      </c>
      <c r="L490" s="28">
        <v>12</v>
      </c>
      <c r="M490" s="157">
        <f t="shared" si="16"/>
        <v>18000</v>
      </c>
      <c r="N490" s="28">
        <v>2</v>
      </c>
      <c r="O490" s="28">
        <v>6</v>
      </c>
      <c r="P490" s="157">
        <f t="shared" si="17"/>
        <v>9000</v>
      </c>
      <c r="Q490" s="28">
        <v>4</v>
      </c>
      <c r="R490" s="28">
        <v>12</v>
      </c>
    </row>
    <row r="491" spans="1:18" ht="12.75" x14ac:dyDescent="0.35">
      <c r="A491" s="28">
        <v>1461</v>
      </c>
      <c r="B491" s="28" t="s">
        <v>1297</v>
      </c>
      <c r="C491" s="28" t="s">
        <v>168</v>
      </c>
      <c r="D491" s="28" t="s">
        <v>1312</v>
      </c>
      <c r="E491" s="157">
        <v>2000</v>
      </c>
      <c r="F491" s="406">
        <v>41353876</v>
      </c>
      <c r="G491" s="28" t="s">
        <v>1313</v>
      </c>
      <c r="H491" s="28" t="s">
        <v>1314</v>
      </c>
      <c r="I491" s="28" t="s">
        <v>1306</v>
      </c>
      <c r="J491" s="28" t="s">
        <v>1315</v>
      </c>
      <c r="K491" s="28">
        <v>2</v>
      </c>
      <c r="L491" s="28">
        <v>11</v>
      </c>
      <c r="M491" s="157">
        <f t="shared" si="16"/>
        <v>22000</v>
      </c>
      <c r="N491" s="28">
        <v>2</v>
      </c>
      <c r="O491" s="28">
        <v>6</v>
      </c>
      <c r="P491" s="157">
        <f t="shared" si="17"/>
        <v>12000</v>
      </c>
      <c r="Q491" s="28">
        <v>4</v>
      </c>
      <c r="R491" s="28">
        <v>12</v>
      </c>
    </row>
    <row r="492" spans="1:18" ht="12.75" x14ac:dyDescent="0.35">
      <c r="A492" s="28">
        <v>1461</v>
      </c>
      <c r="B492" s="28" t="s">
        <v>1297</v>
      </c>
      <c r="C492" s="28" t="s">
        <v>168</v>
      </c>
      <c r="D492" s="28" t="s">
        <v>1316</v>
      </c>
      <c r="E492" s="157">
        <v>1500</v>
      </c>
      <c r="F492" s="406">
        <v>43221964</v>
      </c>
      <c r="G492" s="28" t="s">
        <v>1317</v>
      </c>
      <c r="H492" s="28" t="s">
        <v>1318</v>
      </c>
      <c r="I492" s="28" t="s">
        <v>1306</v>
      </c>
      <c r="J492" s="28" t="s">
        <v>1319</v>
      </c>
      <c r="K492" s="28">
        <v>3</v>
      </c>
      <c r="L492" s="28">
        <v>8</v>
      </c>
      <c r="M492" s="157">
        <f t="shared" si="16"/>
        <v>12000</v>
      </c>
      <c r="N492" s="28">
        <v>0</v>
      </c>
      <c r="O492" s="28">
        <v>0</v>
      </c>
      <c r="P492" s="157">
        <f t="shared" si="17"/>
        <v>0</v>
      </c>
      <c r="Q492" s="28">
        <v>4</v>
      </c>
      <c r="R492" s="28">
        <v>12</v>
      </c>
    </row>
    <row r="493" spans="1:18" ht="12.75" x14ac:dyDescent="0.35">
      <c r="A493" s="28">
        <v>1461</v>
      </c>
      <c r="B493" s="28" t="s">
        <v>1297</v>
      </c>
      <c r="C493" s="28" t="s">
        <v>168</v>
      </c>
      <c r="D493" s="28" t="s">
        <v>1316</v>
      </c>
      <c r="E493" s="157">
        <v>1500</v>
      </c>
      <c r="F493" s="406">
        <v>71689457</v>
      </c>
      <c r="G493" s="28" t="s">
        <v>1320</v>
      </c>
      <c r="H493" s="28" t="s">
        <v>1321</v>
      </c>
      <c r="I493" s="28" t="s">
        <v>1301</v>
      </c>
      <c r="J493" s="28" t="s">
        <v>1322</v>
      </c>
      <c r="K493" s="28">
        <v>1</v>
      </c>
      <c r="L493" s="28">
        <v>2</v>
      </c>
      <c r="M493" s="157">
        <f t="shared" si="16"/>
        <v>3000</v>
      </c>
      <c r="N493" s="28">
        <v>0</v>
      </c>
      <c r="O493" s="28">
        <v>0</v>
      </c>
      <c r="P493" s="157">
        <f t="shared" si="17"/>
        <v>0</v>
      </c>
      <c r="Q493" s="28">
        <v>0</v>
      </c>
      <c r="R493" s="28">
        <v>0</v>
      </c>
    </row>
    <row r="494" spans="1:18" ht="12.75" x14ac:dyDescent="0.35">
      <c r="A494" s="28">
        <v>1461</v>
      </c>
      <c r="B494" s="28" t="s">
        <v>1297</v>
      </c>
      <c r="C494" s="28" t="s">
        <v>168</v>
      </c>
      <c r="D494" s="28" t="s">
        <v>1323</v>
      </c>
      <c r="E494" s="157">
        <v>1200</v>
      </c>
      <c r="F494" s="406">
        <v>44115356</v>
      </c>
      <c r="G494" s="28" t="s">
        <v>1324</v>
      </c>
      <c r="H494" s="28" t="s">
        <v>1300</v>
      </c>
      <c r="I494" s="28" t="s">
        <v>1301</v>
      </c>
      <c r="J494" s="28" t="s">
        <v>1302</v>
      </c>
      <c r="K494" s="28">
        <v>2</v>
      </c>
      <c r="L494" s="28">
        <v>11</v>
      </c>
      <c r="M494" s="157">
        <f t="shared" si="16"/>
        <v>13200</v>
      </c>
      <c r="N494" s="28">
        <v>2</v>
      </c>
      <c r="O494" s="28">
        <v>6</v>
      </c>
      <c r="P494" s="157">
        <f t="shared" si="17"/>
        <v>7200</v>
      </c>
      <c r="Q494" s="28">
        <v>4</v>
      </c>
      <c r="R494" s="28">
        <v>12</v>
      </c>
    </row>
    <row r="495" spans="1:18" ht="12.75" x14ac:dyDescent="0.35">
      <c r="A495" s="28">
        <v>1461</v>
      </c>
      <c r="B495" s="28" t="s">
        <v>1297</v>
      </c>
      <c r="C495" s="28" t="s">
        <v>168</v>
      </c>
      <c r="D495" s="28" t="s">
        <v>1325</v>
      </c>
      <c r="E495" s="157">
        <v>1500</v>
      </c>
      <c r="F495" s="406">
        <v>44924060</v>
      </c>
      <c r="G495" s="28" t="s">
        <v>1326</v>
      </c>
      <c r="H495" s="28" t="s">
        <v>1327</v>
      </c>
      <c r="I495" s="28" t="s">
        <v>1328</v>
      </c>
      <c r="J495" s="28"/>
      <c r="K495" s="28">
        <v>2</v>
      </c>
      <c r="L495" s="28">
        <v>12</v>
      </c>
      <c r="M495" s="157">
        <f t="shared" si="16"/>
        <v>18000</v>
      </c>
      <c r="N495" s="28">
        <v>2</v>
      </c>
      <c r="O495" s="28">
        <v>6</v>
      </c>
      <c r="P495" s="157">
        <f t="shared" si="17"/>
        <v>9000</v>
      </c>
      <c r="Q495" s="28">
        <v>4</v>
      </c>
      <c r="R495" s="28">
        <v>12</v>
      </c>
    </row>
    <row r="496" spans="1:18" ht="12.75" x14ac:dyDescent="0.35">
      <c r="A496" s="28">
        <v>1461</v>
      </c>
      <c r="B496" s="28" t="s">
        <v>1297</v>
      </c>
      <c r="C496" s="28" t="s">
        <v>168</v>
      </c>
      <c r="D496" s="28" t="s">
        <v>1329</v>
      </c>
      <c r="E496" s="157">
        <v>1500</v>
      </c>
      <c r="F496" s="406">
        <v>44347150</v>
      </c>
      <c r="G496" s="28" t="s">
        <v>1330</v>
      </c>
      <c r="H496" s="28" t="s">
        <v>1300</v>
      </c>
      <c r="I496" s="28" t="s">
        <v>1301</v>
      </c>
      <c r="J496" s="28" t="s">
        <v>1302</v>
      </c>
      <c r="K496" s="28">
        <v>2</v>
      </c>
      <c r="L496" s="28">
        <v>11</v>
      </c>
      <c r="M496" s="157">
        <f t="shared" si="16"/>
        <v>16500</v>
      </c>
      <c r="N496" s="28">
        <v>2</v>
      </c>
      <c r="O496" s="28">
        <v>6</v>
      </c>
      <c r="P496" s="157">
        <f t="shared" si="17"/>
        <v>9000</v>
      </c>
      <c r="Q496" s="28">
        <v>4</v>
      </c>
      <c r="R496" s="28">
        <v>12</v>
      </c>
    </row>
    <row r="497" spans="1:18" ht="12.75" x14ac:dyDescent="0.35">
      <c r="A497" s="28">
        <v>1461</v>
      </c>
      <c r="B497" s="28" t="s">
        <v>1297</v>
      </c>
      <c r="C497" s="28" t="s">
        <v>168</v>
      </c>
      <c r="D497" s="28" t="s">
        <v>1331</v>
      </c>
      <c r="E497" s="157">
        <v>3000</v>
      </c>
      <c r="F497" s="406">
        <v>4085586</v>
      </c>
      <c r="G497" s="28" t="s">
        <v>1332</v>
      </c>
      <c r="H497" s="28" t="s">
        <v>1333</v>
      </c>
      <c r="I497" s="28" t="s">
        <v>1306</v>
      </c>
      <c r="J497" s="28" t="s">
        <v>1334</v>
      </c>
      <c r="K497" s="28">
        <v>3</v>
      </c>
      <c r="L497" s="28">
        <v>8</v>
      </c>
      <c r="M497" s="157">
        <f t="shared" si="16"/>
        <v>24000</v>
      </c>
      <c r="N497" s="28">
        <v>0</v>
      </c>
      <c r="O497" s="28">
        <v>0</v>
      </c>
      <c r="P497" s="157">
        <f t="shared" si="17"/>
        <v>0</v>
      </c>
      <c r="Q497" s="28">
        <v>0</v>
      </c>
      <c r="R497" s="28">
        <v>0</v>
      </c>
    </row>
    <row r="498" spans="1:18" ht="12.75" x14ac:dyDescent="0.35">
      <c r="A498" s="28">
        <v>1461</v>
      </c>
      <c r="B498" s="28" t="s">
        <v>1297</v>
      </c>
      <c r="C498" s="28" t="s">
        <v>168</v>
      </c>
      <c r="D498" s="28" t="s">
        <v>1335</v>
      </c>
      <c r="E498" s="157">
        <v>1500</v>
      </c>
      <c r="F498" s="406">
        <v>42801573</v>
      </c>
      <c r="G498" s="28" t="s">
        <v>1336</v>
      </c>
      <c r="H498" s="28" t="s">
        <v>1300</v>
      </c>
      <c r="I498" s="28" t="s">
        <v>1301</v>
      </c>
      <c r="J498" s="28" t="s">
        <v>1302</v>
      </c>
      <c r="K498" s="28">
        <v>3</v>
      </c>
      <c r="L498" s="28">
        <v>9</v>
      </c>
      <c r="M498" s="157">
        <f t="shared" si="16"/>
        <v>13500</v>
      </c>
      <c r="N498" s="28">
        <v>2</v>
      </c>
      <c r="O498" s="28">
        <v>6</v>
      </c>
      <c r="P498" s="157">
        <f t="shared" si="17"/>
        <v>9000</v>
      </c>
      <c r="Q498" s="28">
        <v>4</v>
      </c>
      <c r="R498" s="28">
        <v>12</v>
      </c>
    </row>
    <row r="499" spans="1:18" ht="12.75" x14ac:dyDescent="0.35">
      <c r="A499" s="28">
        <v>1461</v>
      </c>
      <c r="B499" s="28" t="s">
        <v>1297</v>
      </c>
      <c r="C499" s="28" t="s">
        <v>168</v>
      </c>
      <c r="D499" s="28" t="s">
        <v>1337</v>
      </c>
      <c r="E499" s="157">
        <v>1500</v>
      </c>
      <c r="F499" s="406">
        <v>72042192</v>
      </c>
      <c r="G499" s="28" t="s">
        <v>1338</v>
      </c>
      <c r="H499" s="28" t="s">
        <v>1310</v>
      </c>
      <c r="I499" s="28" t="s">
        <v>1301</v>
      </c>
      <c r="J499" s="28" t="s">
        <v>1311</v>
      </c>
      <c r="K499" s="28">
        <v>3</v>
      </c>
      <c r="L499" s="28">
        <v>8</v>
      </c>
      <c r="M499" s="157">
        <f t="shared" si="16"/>
        <v>12000</v>
      </c>
      <c r="N499" s="28">
        <v>0</v>
      </c>
      <c r="O499" s="28">
        <v>0</v>
      </c>
      <c r="P499" s="157">
        <f t="shared" si="17"/>
        <v>0</v>
      </c>
      <c r="Q499" s="28">
        <v>4</v>
      </c>
      <c r="R499" s="28">
        <v>12</v>
      </c>
    </row>
    <row r="500" spans="1:18" ht="12.75" x14ac:dyDescent="0.35">
      <c r="A500" s="28">
        <v>1461</v>
      </c>
      <c r="B500" s="28" t="s">
        <v>1297</v>
      </c>
      <c r="C500" s="28" t="s">
        <v>168</v>
      </c>
      <c r="D500" s="28" t="s">
        <v>1339</v>
      </c>
      <c r="E500" s="157">
        <v>2000</v>
      </c>
      <c r="F500" s="406">
        <v>46947958</v>
      </c>
      <c r="G500" s="28" t="s">
        <v>1340</v>
      </c>
      <c r="H500" s="28" t="s">
        <v>1341</v>
      </c>
      <c r="I500" s="28" t="s">
        <v>1306</v>
      </c>
      <c r="J500" s="28" t="s">
        <v>1342</v>
      </c>
      <c r="K500" s="28">
        <v>2</v>
      </c>
      <c r="L500" s="28">
        <v>11</v>
      </c>
      <c r="M500" s="157">
        <f t="shared" si="16"/>
        <v>22000</v>
      </c>
      <c r="N500" s="28">
        <v>2</v>
      </c>
      <c r="O500" s="28">
        <v>6</v>
      </c>
      <c r="P500" s="157">
        <f t="shared" si="17"/>
        <v>12000</v>
      </c>
      <c r="Q500" s="28">
        <v>4</v>
      </c>
      <c r="R500" s="28">
        <v>12</v>
      </c>
    </row>
    <row r="501" spans="1:18" ht="12.75" x14ac:dyDescent="0.35">
      <c r="A501" s="28">
        <v>1461</v>
      </c>
      <c r="B501" s="28" t="s">
        <v>1297</v>
      </c>
      <c r="C501" s="28" t="s">
        <v>168</v>
      </c>
      <c r="D501" s="28" t="s">
        <v>1343</v>
      </c>
      <c r="E501" s="157">
        <v>1500</v>
      </c>
      <c r="F501" s="406">
        <v>46197471</v>
      </c>
      <c r="G501" s="28" t="s">
        <v>1344</v>
      </c>
      <c r="H501" s="28" t="s">
        <v>1310</v>
      </c>
      <c r="I501" s="28" t="s">
        <v>1301</v>
      </c>
      <c r="J501" s="28" t="s">
        <v>1311</v>
      </c>
      <c r="K501" s="28">
        <v>3</v>
      </c>
      <c r="L501" s="28">
        <v>8</v>
      </c>
      <c r="M501" s="157">
        <f t="shared" si="16"/>
        <v>12000</v>
      </c>
      <c r="N501" s="28">
        <v>1</v>
      </c>
      <c r="O501" s="28">
        <v>2</v>
      </c>
      <c r="P501" s="157">
        <f t="shared" si="17"/>
        <v>3000</v>
      </c>
      <c r="Q501" s="28">
        <v>0</v>
      </c>
      <c r="R501" s="28">
        <v>0</v>
      </c>
    </row>
    <row r="502" spans="1:18" ht="12.75" x14ac:dyDescent="0.35">
      <c r="A502" s="28">
        <v>1461</v>
      </c>
      <c r="B502" s="28" t="s">
        <v>1297</v>
      </c>
      <c r="C502" s="28" t="s">
        <v>168</v>
      </c>
      <c r="D502" s="28" t="s">
        <v>1343</v>
      </c>
      <c r="E502" s="157">
        <v>1500</v>
      </c>
      <c r="F502" s="406">
        <v>70969442</v>
      </c>
      <c r="G502" s="28" t="s">
        <v>1345</v>
      </c>
      <c r="H502" s="28" t="s">
        <v>1314</v>
      </c>
      <c r="I502" s="28" t="s">
        <v>1346</v>
      </c>
      <c r="J502" s="28" t="s">
        <v>1347</v>
      </c>
      <c r="K502" s="28">
        <v>0</v>
      </c>
      <c r="L502" s="28">
        <v>0</v>
      </c>
      <c r="M502" s="157">
        <f t="shared" si="16"/>
        <v>0</v>
      </c>
      <c r="N502" s="28">
        <v>1</v>
      </c>
      <c r="O502" s="28">
        <v>2</v>
      </c>
      <c r="P502" s="157">
        <f t="shared" si="17"/>
        <v>3000</v>
      </c>
      <c r="Q502" s="28">
        <v>4</v>
      </c>
      <c r="R502" s="28">
        <v>12</v>
      </c>
    </row>
    <row r="503" spans="1:18" ht="12.75" x14ac:dyDescent="0.35">
      <c r="A503" s="28">
        <v>1461</v>
      </c>
      <c r="B503" s="28" t="s">
        <v>1297</v>
      </c>
      <c r="C503" s="28" t="s">
        <v>168</v>
      </c>
      <c r="D503" s="28" t="s">
        <v>1335</v>
      </c>
      <c r="E503" s="157">
        <v>1500</v>
      </c>
      <c r="F503" s="406">
        <v>46647327</v>
      </c>
      <c r="G503" s="28" t="s">
        <v>1348</v>
      </c>
      <c r="H503" s="28" t="s">
        <v>1300</v>
      </c>
      <c r="I503" s="28" t="s">
        <v>1301</v>
      </c>
      <c r="J503" s="28" t="s">
        <v>1302</v>
      </c>
      <c r="K503" s="28">
        <v>0</v>
      </c>
      <c r="L503" s="28">
        <v>0</v>
      </c>
      <c r="M503" s="157">
        <f t="shared" si="16"/>
        <v>0</v>
      </c>
      <c r="N503" s="28">
        <v>1</v>
      </c>
      <c r="O503" s="28">
        <v>3</v>
      </c>
      <c r="P503" s="157">
        <f t="shared" si="17"/>
        <v>4500</v>
      </c>
      <c r="Q503" s="28">
        <v>0</v>
      </c>
      <c r="R503" s="28">
        <v>0</v>
      </c>
    </row>
    <row r="504" spans="1:18" ht="12.75" x14ac:dyDescent="0.35">
      <c r="A504" s="402"/>
      <c r="B504" s="402"/>
      <c r="C504" s="402"/>
      <c r="D504" s="403"/>
      <c r="E504" s="403"/>
      <c r="F504" s="402"/>
      <c r="G504" s="403"/>
      <c r="H504" s="403"/>
      <c r="I504" s="403"/>
      <c r="J504" s="403"/>
      <c r="K504" s="404"/>
      <c r="L504" s="404"/>
      <c r="M504" s="403"/>
      <c r="N504" s="404"/>
      <c r="O504" s="404"/>
      <c r="P504" s="404"/>
      <c r="Q504" s="404"/>
      <c r="R504" s="404"/>
    </row>
    <row r="505" spans="1:18" ht="12.75" x14ac:dyDescent="0.35">
      <c r="A505" s="72"/>
      <c r="B505" s="72"/>
      <c r="C505" s="72"/>
      <c r="D505" s="72"/>
      <c r="E505" s="72"/>
      <c r="F505" s="378"/>
      <c r="G505" s="378"/>
      <c r="H505" s="72"/>
      <c r="I505" s="72"/>
      <c r="J505" s="72"/>
      <c r="K505" s="72"/>
      <c r="L505" s="72"/>
      <c r="M505" s="72"/>
      <c r="N505" s="72"/>
      <c r="O505" s="72"/>
      <c r="P505" s="72"/>
      <c r="Q505" s="72"/>
      <c r="R505" s="72"/>
    </row>
    <row r="506" spans="1:18" ht="12.75" x14ac:dyDescent="0.35">
      <c r="A506" s="1052" t="s">
        <v>263</v>
      </c>
      <c r="B506" s="1053"/>
      <c r="C506" s="1053"/>
      <c r="D506" s="1053"/>
      <c r="E506" s="1053"/>
      <c r="F506" s="1053"/>
      <c r="G506" s="1053"/>
      <c r="H506" s="1053"/>
      <c r="I506" s="1053"/>
      <c r="J506" s="1053"/>
      <c r="K506" s="1053"/>
      <c r="L506" s="1053"/>
      <c r="M506" s="1053"/>
      <c r="N506" s="1053"/>
      <c r="O506" s="1053"/>
      <c r="P506" s="1053"/>
      <c r="Q506" s="1053"/>
      <c r="R506" s="1053"/>
    </row>
    <row r="507" spans="1:18" ht="12.75" x14ac:dyDescent="0.35">
      <c r="A507" s="1054" t="s">
        <v>234</v>
      </c>
      <c r="B507" s="1055"/>
      <c r="C507" s="1013" t="s">
        <v>1349</v>
      </c>
      <c r="D507" s="1014"/>
      <c r="E507" s="1014"/>
      <c r="F507" s="1014"/>
      <c r="G507" s="1014"/>
      <c r="H507" s="1014"/>
      <c r="I507" s="1014"/>
      <c r="J507" s="1014"/>
      <c r="K507" s="1014"/>
      <c r="L507" s="1014"/>
      <c r="M507" s="1014"/>
      <c r="N507" s="1014"/>
      <c r="O507" s="1014"/>
      <c r="P507" s="1014"/>
      <c r="Q507" s="1014"/>
      <c r="R507" s="1014"/>
    </row>
    <row r="508" spans="1:18" ht="12.95" customHeight="1" x14ac:dyDescent="0.35">
      <c r="A508" s="1056" t="s">
        <v>152</v>
      </c>
      <c r="B508" s="1057"/>
      <c r="C508" s="1057"/>
      <c r="D508" s="1057"/>
      <c r="E508" s="1058"/>
      <c r="F508" s="1056" t="s">
        <v>153</v>
      </c>
      <c r="G508" s="1057"/>
      <c r="H508" s="1057"/>
      <c r="I508" s="1057"/>
      <c r="J508" s="1058"/>
      <c r="K508" s="1059" t="s">
        <v>247</v>
      </c>
      <c r="L508" s="1060"/>
      <c r="M508" s="1061"/>
      <c r="N508" s="1059" t="s">
        <v>248</v>
      </c>
      <c r="O508" s="1060"/>
      <c r="P508" s="1061"/>
      <c r="Q508" s="1056" t="s">
        <v>276</v>
      </c>
      <c r="R508" s="1058"/>
    </row>
    <row r="509" spans="1:18" ht="72.599999999999994" customHeight="1" x14ac:dyDescent="0.35">
      <c r="A509" s="195" t="s">
        <v>145</v>
      </c>
      <c r="B509" s="195" t="s">
        <v>154</v>
      </c>
      <c r="C509" s="195" t="s">
        <v>155</v>
      </c>
      <c r="D509" s="195" t="s">
        <v>156</v>
      </c>
      <c r="E509" s="195" t="s">
        <v>157</v>
      </c>
      <c r="F509" s="195" t="s">
        <v>158</v>
      </c>
      <c r="G509" s="195" t="s">
        <v>159</v>
      </c>
      <c r="H509" s="195" t="s">
        <v>160</v>
      </c>
      <c r="I509" s="195" t="s">
        <v>161</v>
      </c>
      <c r="J509" s="195" t="s">
        <v>162</v>
      </c>
      <c r="K509" s="400" t="s">
        <v>163</v>
      </c>
      <c r="L509" s="400" t="s">
        <v>164</v>
      </c>
      <c r="M509" s="400" t="s">
        <v>165</v>
      </c>
      <c r="N509" s="400" t="s">
        <v>163</v>
      </c>
      <c r="O509" s="400" t="s">
        <v>164</v>
      </c>
      <c r="P509" s="400" t="s">
        <v>165</v>
      </c>
      <c r="Q509" s="400" t="s">
        <v>163</v>
      </c>
      <c r="R509" s="400" t="s">
        <v>277</v>
      </c>
    </row>
    <row r="510" spans="1:18" ht="12.75" x14ac:dyDescent="0.35">
      <c r="A510" s="28"/>
      <c r="B510" s="28"/>
      <c r="C510" s="28"/>
      <c r="D510" s="28"/>
      <c r="E510" s="28"/>
      <c r="F510" s="28"/>
      <c r="G510" s="234"/>
      <c r="H510" s="234"/>
      <c r="I510" s="234"/>
      <c r="J510" s="28"/>
      <c r="K510" s="401"/>
      <c r="L510" s="401"/>
      <c r="M510" s="28"/>
      <c r="N510" s="401"/>
      <c r="O510" s="401"/>
      <c r="P510" s="401"/>
      <c r="Q510" s="401"/>
      <c r="R510" s="401"/>
    </row>
    <row r="511" spans="1:18" ht="12.75" x14ac:dyDescent="0.35">
      <c r="A511" s="28"/>
      <c r="B511" s="28"/>
      <c r="C511" s="28" t="s">
        <v>166</v>
      </c>
      <c r="D511" s="28"/>
      <c r="E511" s="28"/>
      <c r="F511" s="28"/>
      <c r="G511" s="28"/>
      <c r="H511" s="28"/>
      <c r="I511" s="28"/>
      <c r="J511" s="28"/>
      <c r="K511" s="401"/>
      <c r="L511" s="401"/>
      <c r="M511" s="28"/>
      <c r="N511" s="401"/>
      <c r="O511" s="401"/>
      <c r="P511" s="401"/>
      <c r="Q511" s="401"/>
      <c r="R511" s="401"/>
    </row>
    <row r="512" spans="1:18" ht="12.75" x14ac:dyDescent="0.35">
      <c r="A512" s="28"/>
      <c r="B512" s="28"/>
      <c r="C512" s="28" t="s">
        <v>136</v>
      </c>
      <c r="D512" s="28"/>
      <c r="E512" s="28"/>
      <c r="F512" s="28"/>
      <c r="G512" s="28"/>
      <c r="H512" s="28"/>
      <c r="I512" s="28"/>
      <c r="J512" s="28"/>
      <c r="K512" s="401"/>
      <c r="L512" s="401"/>
      <c r="M512" s="28"/>
      <c r="N512" s="401"/>
      <c r="O512" s="401"/>
      <c r="P512" s="401"/>
      <c r="Q512" s="401"/>
      <c r="R512" s="401"/>
    </row>
    <row r="513" spans="1:18" ht="12.75" x14ac:dyDescent="0.35">
      <c r="A513" s="28"/>
      <c r="B513" s="28"/>
      <c r="C513" s="28" t="s">
        <v>167</v>
      </c>
      <c r="D513" s="28"/>
      <c r="E513" s="28"/>
      <c r="F513" s="28"/>
      <c r="G513" s="28"/>
      <c r="H513" s="28"/>
      <c r="I513" s="28"/>
      <c r="J513" s="28"/>
      <c r="K513" s="401"/>
      <c r="L513" s="401"/>
      <c r="M513" s="28"/>
      <c r="N513" s="401"/>
      <c r="O513" s="401"/>
      <c r="P513" s="401"/>
      <c r="Q513" s="401"/>
      <c r="R513" s="401"/>
    </row>
    <row r="514" spans="1:18" ht="12.75" x14ac:dyDescent="0.35">
      <c r="A514" s="28"/>
      <c r="B514" s="28"/>
      <c r="C514" s="28" t="s">
        <v>136</v>
      </c>
      <c r="D514" s="28"/>
      <c r="E514" s="28"/>
      <c r="F514" s="28"/>
      <c r="G514" s="28"/>
      <c r="H514" s="28"/>
      <c r="I514" s="28"/>
      <c r="J514" s="28"/>
      <c r="K514" s="401"/>
      <c r="L514" s="401"/>
      <c r="M514" s="28"/>
      <c r="N514" s="401"/>
      <c r="O514" s="401"/>
      <c r="P514" s="401"/>
      <c r="Q514" s="401"/>
      <c r="R514" s="401"/>
    </row>
    <row r="515" spans="1:18" ht="12.75" x14ac:dyDescent="0.35">
      <c r="A515" s="28"/>
      <c r="B515" s="28"/>
      <c r="C515" s="28" t="s">
        <v>168</v>
      </c>
      <c r="D515" s="28"/>
      <c r="E515" s="28"/>
      <c r="F515" s="28"/>
      <c r="G515" s="28"/>
      <c r="H515" s="28"/>
      <c r="I515" s="28"/>
      <c r="J515" s="28"/>
      <c r="K515" s="401"/>
      <c r="L515" s="401"/>
      <c r="M515" s="28"/>
      <c r="N515" s="401"/>
      <c r="O515" s="401"/>
      <c r="P515" s="401"/>
      <c r="Q515" s="401"/>
      <c r="R515" s="401"/>
    </row>
    <row r="516" spans="1:18" ht="12.75" x14ac:dyDescent="0.35">
      <c r="A516" s="28"/>
      <c r="B516" s="28"/>
      <c r="C516" s="28" t="s">
        <v>136</v>
      </c>
      <c r="D516" s="28"/>
      <c r="E516" s="28"/>
      <c r="F516" s="28"/>
      <c r="G516" s="28"/>
      <c r="H516" s="28"/>
      <c r="I516" s="28"/>
      <c r="J516" s="28"/>
      <c r="K516" s="401"/>
      <c r="L516" s="401"/>
      <c r="M516" s="28"/>
      <c r="N516" s="401"/>
      <c r="O516" s="401"/>
      <c r="P516" s="401"/>
      <c r="Q516" s="401"/>
      <c r="R516" s="401"/>
    </row>
    <row r="517" spans="1:18" ht="12.75" x14ac:dyDescent="0.35">
      <c r="A517" s="28"/>
      <c r="B517" s="28"/>
      <c r="C517" s="28" t="s">
        <v>169</v>
      </c>
      <c r="D517" s="28"/>
      <c r="E517" s="28"/>
      <c r="F517" s="28"/>
      <c r="G517" s="28"/>
      <c r="H517" s="28"/>
      <c r="I517" s="28"/>
      <c r="J517" s="28"/>
      <c r="K517" s="401"/>
      <c r="L517" s="401"/>
      <c r="M517" s="28"/>
      <c r="N517" s="401"/>
      <c r="O517" s="401"/>
      <c r="P517" s="401"/>
      <c r="Q517" s="401"/>
      <c r="R517" s="401"/>
    </row>
    <row r="518" spans="1:18" ht="12.75" x14ac:dyDescent="0.35">
      <c r="A518" s="28"/>
      <c r="B518" s="28"/>
      <c r="C518" s="28" t="s">
        <v>136</v>
      </c>
      <c r="D518" s="28"/>
      <c r="E518" s="28"/>
      <c r="F518" s="28"/>
      <c r="G518" s="28"/>
      <c r="H518" s="28"/>
      <c r="I518" s="28"/>
      <c r="J518" s="28"/>
      <c r="K518" s="401"/>
      <c r="L518" s="401"/>
      <c r="M518" s="28"/>
      <c r="N518" s="401"/>
      <c r="O518" s="401"/>
      <c r="P518" s="401"/>
      <c r="Q518" s="401"/>
      <c r="R518" s="401"/>
    </row>
    <row r="519" spans="1:18" ht="12.75" x14ac:dyDescent="0.35">
      <c r="A519" s="28"/>
      <c r="B519" s="28"/>
      <c r="C519" s="28" t="s">
        <v>170</v>
      </c>
      <c r="D519" s="28"/>
      <c r="E519" s="28"/>
      <c r="F519" s="28"/>
      <c r="G519" s="28"/>
      <c r="H519" s="28"/>
      <c r="I519" s="28"/>
      <c r="J519" s="28"/>
      <c r="K519" s="401"/>
      <c r="L519" s="401"/>
      <c r="M519" s="28"/>
      <c r="N519" s="401"/>
      <c r="O519" s="401"/>
      <c r="P519" s="401"/>
      <c r="Q519" s="401"/>
      <c r="R519" s="401"/>
    </row>
    <row r="520" spans="1:18" ht="12.75" x14ac:dyDescent="0.35">
      <c r="A520" s="28"/>
      <c r="B520" s="28"/>
      <c r="C520" s="28" t="s">
        <v>136</v>
      </c>
      <c r="D520" s="28"/>
      <c r="E520" s="28"/>
      <c r="F520" s="28"/>
      <c r="G520" s="28"/>
      <c r="H520" s="28"/>
      <c r="I520" s="28"/>
      <c r="J520" s="28"/>
      <c r="K520" s="401"/>
      <c r="L520" s="401"/>
      <c r="M520" s="28"/>
      <c r="N520" s="401"/>
      <c r="O520" s="401"/>
      <c r="P520" s="401"/>
      <c r="Q520" s="401"/>
      <c r="R520" s="401"/>
    </row>
    <row r="521" spans="1:18" ht="12.75" x14ac:dyDescent="0.35">
      <c r="A521" s="28"/>
      <c r="B521" s="28"/>
      <c r="C521" s="28"/>
      <c r="D521" s="28"/>
      <c r="E521" s="28"/>
      <c r="F521" s="28"/>
      <c r="G521" s="28"/>
      <c r="H521" s="28"/>
      <c r="I521" s="28"/>
      <c r="J521" s="28"/>
      <c r="K521" s="401"/>
      <c r="L521" s="401"/>
      <c r="M521" s="28"/>
      <c r="N521" s="401"/>
      <c r="O521" s="401"/>
      <c r="P521" s="401"/>
      <c r="Q521" s="401"/>
      <c r="R521" s="401"/>
    </row>
    <row r="522" spans="1:18" ht="12.75" x14ac:dyDescent="0.35">
      <c r="A522" s="402"/>
      <c r="B522" s="402"/>
      <c r="C522" s="402"/>
      <c r="D522" s="403"/>
      <c r="E522" s="403"/>
      <c r="F522" s="402"/>
      <c r="G522" s="403"/>
      <c r="H522" s="403"/>
      <c r="I522" s="403"/>
      <c r="J522" s="403"/>
      <c r="K522" s="404"/>
      <c r="L522" s="404"/>
      <c r="M522" s="403"/>
      <c r="N522" s="404"/>
      <c r="O522" s="404"/>
      <c r="P522" s="404"/>
      <c r="Q522" s="404"/>
      <c r="R522" s="404"/>
    </row>
    <row r="523" spans="1:18" ht="12.75" x14ac:dyDescent="0.35">
      <c r="A523" s="72"/>
      <c r="B523" s="72"/>
      <c r="C523" s="72"/>
      <c r="D523" s="72"/>
      <c r="E523" s="72"/>
      <c r="F523" s="378"/>
      <c r="G523" s="378"/>
      <c r="H523" s="72"/>
      <c r="I523" s="72"/>
      <c r="J523" s="72"/>
      <c r="K523" s="72"/>
      <c r="L523" s="72"/>
      <c r="M523" s="72"/>
      <c r="N523" s="72"/>
      <c r="O523" s="72"/>
      <c r="P523" s="72"/>
      <c r="Q523" s="72"/>
      <c r="R523" s="72"/>
    </row>
    <row r="524" spans="1:18" ht="12.75" x14ac:dyDescent="0.35">
      <c r="A524" s="1052" t="s">
        <v>263</v>
      </c>
      <c r="B524" s="1053"/>
      <c r="C524" s="1053"/>
      <c r="D524" s="1053"/>
      <c r="E524" s="1053"/>
      <c r="F524" s="1053"/>
      <c r="G524" s="1053"/>
      <c r="H524" s="1053"/>
      <c r="I524" s="1053"/>
      <c r="J524" s="1053"/>
      <c r="K524" s="1053"/>
      <c r="L524" s="1053"/>
      <c r="M524" s="1053"/>
      <c r="N524" s="1053"/>
      <c r="O524" s="1053"/>
      <c r="P524" s="1053"/>
      <c r="Q524" s="1053"/>
      <c r="R524" s="1053"/>
    </row>
    <row r="525" spans="1:18" ht="12.75" x14ac:dyDescent="0.35">
      <c r="A525" s="1054" t="s">
        <v>234</v>
      </c>
      <c r="B525" s="1055"/>
      <c r="C525" s="1062" t="s">
        <v>1396</v>
      </c>
      <c r="D525" s="1063"/>
      <c r="E525" s="1063"/>
      <c r="F525" s="1063"/>
      <c r="G525" s="1063"/>
      <c r="H525" s="1063"/>
      <c r="I525" s="1063"/>
      <c r="J525" s="1063"/>
      <c r="K525" s="1063"/>
      <c r="L525" s="1063"/>
      <c r="M525" s="1063"/>
      <c r="N525" s="1063"/>
      <c r="O525" s="1063"/>
      <c r="P525" s="1063"/>
      <c r="Q525" s="1063"/>
      <c r="R525" s="1063"/>
    </row>
    <row r="526" spans="1:18" ht="12.95" customHeight="1" x14ac:dyDescent="0.35">
      <c r="A526" s="1056" t="s">
        <v>152</v>
      </c>
      <c r="B526" s="1057"/>
      <c r="C526" s="1057"/>
      <c r="D526" s="1057"/>
      <c r="E526" s="1058"/>
      <c r="F526" s="1056" t="s">
        <v>153</v>
      </c>
      <c r="G526" s="1057"/>
      <c r="H526" s="1057"/>
      <c r="I526" s="1057"/>
      <c r="J526" s="1058"/>
      <c r="K526" s="1059" t="s">
        <v>247</v>
      </c>
      <c r="L526" s="1060"/>
      <c r="M526" s="1061"/>
      <c r="N526" s="1059" t="s">
        <v>248</v>
      </c>
      <c r="O526" s="1060"/>
      <c r="P526" s="1061"/>
      <c r="Q526" s="1056" t="s">
        <v>276</v>
      </c>
      <c r="R526" s="1058"/>
    </row>
    <row r="527" spans="1:18" ht="75" customHeight="1" x14ac:dyDescent="0.35">
      <c r="A527" s="195" t="s">
        <v>145</v>
      </c>
      <c r="B527" s="195" t="s">
        <v>154</v>
      </c>
      <c r="C527" s="195" t="s">
        <v>155</v>
      </c>
      <c r="D527" s="195" t="s">
        <v>156</v>
      </c>
      <c r="E527" s="195" t="s">
        <v>157</v>
      </c>
      <c r="F527" s="195" t="s">
        <v>158</v>
      </c>
      <c r="G527" s="195" t="s">
        <v>159</v>
      </c>
      <c r="H527" s="195" t="s">
        <v>160</v>
      </c>
      <c r="I527" s="195" t="s">
        <v>161</v>
      </c>
      <c r="J527" s="195" t="s">
        <v>162</v>
      </c>
      <c r="K527" s="400" t="s">
        <v>163</v>
      </c>
      <c r="L527" s="400" t="s">
        <v>164</v>
      </c>
      <c r="M527" s="400" t="s">
        <v>165</v>
      </c>
      <c r="N527" s="400" t="s">
        <v>163</v>
      </c>
      <c r="O527" s="400" t="s">
        <v>164</v>
      </c>
      <c r="P527" s="400" t="s">
        <v>165</v>
      </c>
      <c r="Q527" s="400" t="s">
        <v>163</v>
      </c>
      <c r="R527" s="400" t="s">
        <v>277</v>
      </c>
    </row>
    <row r="528" spans="1:18" s="554" customFormat="1" ht="10.15" x14ac:dyDescent="0.3">
      <c r="A528" s="483" t="s">
        <v>5268</v>
      </c>
      <c r="B528" s="483" t="s">
        <v>5269</v>
      </c>
      <c r="C528" s="483" t="s">
        <v>168</v>
      </c>
      <c r="D528" s="483" t="s">
        <v>1722</v>
      </c>
      <c r="E528" s="483" t="s">
        <v>153</v>
      </c>
      <c r="F528" s="778" t="s">
        <v>5270</v>
      </c>
      <c r="G528" s="778" t="s">
        <v>5271</v>
      </c>
      <c r="H528" s="778" t="s">
        <v>1855</v>
      </c>
      <c r="I528" s="483" t="s">
        <v>5272</v>
      </c>
      <c r="J528" s="483" t="s">
        <v>1760</v>
      </c>
      <c r="K528" s="485" t="s">
        <v>5273</v>
      </c>
      <c r="L528" s="778">
        <v>12</v>
      </c>
      <c r="M528" s="779">
        <f t="shared" ref="M528:M557" si="18">(+P528/6)*12</f>
        <v>58080</v>
      </c>
      <c r="N528" s="485" t="s">
        <v>174</v>
      </c>
      <c r="O528" s="483">
        <v>6</v>
      </c>
      <c r="P528" s="779">
        <v>29040</v>
      </c>
      <c r="Q528" s="483"/>
      <c r="R528" s="780">
        <f>(P528/6)*3</f>
        <v>14520</v>
      </c>
    </row>
    <row r="529" spans="1:18" s="554" customFormat="1" ht="10.15" x14ac:dyDescent="0.3">
      <c r="A529" s="483" t="s">
        <v>5268</v>
      </c>
      <c r="B529" s="483" t="s">
        <v>5269</v>
      </c>
      <c r="C529" s="483" t="s">
        <v>168</v>
      </c>
      <c r="D529" s="483" t="s">
        <v>1722</v>
      </c>
      <c r="E529" s="483" t="s">
        <v>153</v>
      </c>
      <c r="F529" s="778" t="s">
        <v>5274</v>
      </c>
      <c r="G529" s="778" t="s">
        <v>5275</v>
      </c>
      <c r="H529" s="778" t="s">
        <v>1737</v>
      </c>
      <c r="I529" s="483" t="s">
        <v>5276</v>
      </c>
      <c r="J529" s="483" t="s">
        <v>1726</v>
      </c>
      <c r="K529" s="485" t="s">
        <v>5273</v>
      </c>
      <c r="L529" s="778">
        <v>12</v>
      </c>
      <c r="M529" s="779">
        <f t="shared" si="18"/>
        <v>73128</v>
      </c>
      <c r="N529" s="485" t="s">
        <v>174</v>
      </c>
      <c r="O529" s="483">
        <v>6</v>
      </c>
      <c r="P529" s="779">
        <v>36564</v>
      </c>
      <c r="Q529" s="483"/>
      <c r="R529" s="780">
        <f t="shared" ref="R529:R592" si="19">(P529/6)*3</f>
        <v>18282</v>
      </c>
    </row>
    <row r="530" spans="1:18" s="554" customFormat="1" ht="10.15" x14ac:dyDescent="0.3">
      <c r="A530" s="483" t="s">
        <v>5268</v>
      </c>
      <c r="B530" s="483" t="s">
        <v>5269</v>
      </c>
      <c r="C530" s="483" t="s">
        <v>168</v>
      </c>
      <c r="D530" s="483" t="s">
        <v>1722</v>
      </c>
      <c r="E530" s="483" t="s">
        <v>153</v>
      </c>
      <c r="F530" s="778" t="s">
        <v>5277</v>
      </c>
      <c r="G530" s="778" t="s">
        <v>5278</v>
      </c>
      <c r="H530" s="778" t="s">
        <v>1737</v>
      </c>
      <c r="I530" s="483" t="s">
        <v>5276</v>
      </c>
      <c r="J530" s="483" t="s">
        <v>1726</v>
      </c>
      <c r="K530" s="485" t="s">
        <v>5273</v>
      </c>
      <c r="L530" s="778">
        <v>12</v>
      </c>
      <c r="M530" s="779">
        <f t="shared" si="18"/>
        <v>40599.96</v>
      </c>
      <c r="N530" s="485" t="s">
        <v>174</v>
      </c>
      <c r="O530" s="483">
        <v>6</v>
      </c>
      <c r="P530" s="779">
        <v>20299.98</v>
      </c>
      <c r="Q530" s="483"/>
      <c r="R530" s="780">
        <f t="shared" si="19"/>
        <v>10149.99</v>
      </c>
    </row>
    <row r="531" spans="1:18" s="554" customFormat="1" ht="10.15" x14ac:dyDescent="0.3">
      <c r="A531" s="483" t="s">
        <v>5268</v>
      </c>
      <c r="B531" s="483" t="s">
        <v>5269</v>
      </c>
      <c r="C531" s="483" t="s">
        <v>168</v>
      </c>
      <c r="D531" s="483" t="s">
        <v>1722</v>
      </c>
      <c r="E531" s="483" t="s">
        <v>153</v>
      </c>
      <c r="F531" s="778" t="s">
        <v>5279</v>
      </c>
      <c r="G531" s="778" t="s">
        <v>5280</v>
      </c>
      <c r="H531" s="778" t="s">
        <v>1325</v>
      </c>
      <c r="I531" s="483" t="s">
        <v>5272</v>
      </c>
      <c r="J531" s="483" t="s">
        <v>1760</v>
      </c>
      <c r="K531" s="485" t="s">
        <v>5273</v>
      </c>
      <c r="L531" s="778">
        <v>12</v>
      </c>
      <c r="M531" s="779">
        <f t="shared" si="18"/>
        <v>42000</v>
      </c>
      <c r="N531" s="485" t="s">
        <v>174</v>
      </c>
      <c r="O531" s="483">
        <v>6</v>
      </c>
      <c r="P531" s="779">
        <v>21000</v>
      </c>
      <c r="Q531" s="483"/>
      <c r="R531" s="780">
        <f t="shared" si="19"/>
        <v>10500</v>
      </c>
    </row>
    <row r="532" spans="1:18" s="554" customFormat="1" ht="10.15" x14ac:dyDescent="0.3">
      <c r="A532" s="483" t="s">
        <v>5268</v>
      </c>
      <c r="B532" s="483" t="s">
        <v>5269</v>
      </c>
      <c r="C532" s="483" t="s">
        <v>168</v>
      </c>
      <c r="D532" s="483" t="s">
        <v>1722</v>
      </c>
      <c r="E532" s="483" t="s">
        <v>153</v>
      </c>
      <c r="F532" s="778" t="s">
        <v>5281</v>
      </c>
      <c r="G532" s="778" t="s">
        <v>5282</v>
      </c>
      <c r="H532" s="778" t="s">
        <v>2505</v>
      </c>
      <c r="I532" s="483" t="s">
        <v>5283</v>
      </c>
      <c r="J532" s="483" t="s">
        <v>1760</v>
      </c>
      <c r="K532" s="485" t="s">
        <v>5273</v>
      </c>
      <c r="L532" s="778">
        <v>12</v>
      </c>
      <c r="M532" s="779">
        <f t="shared" si="18"/>
        <v>24000</v>
      </c>
      <c r="N532" s="485" t="s">
        <v>174</v>
      </c>
      <c r="O532" s="483">
        <v>6</v>
      </c>
      <c r="P532" s="779">
        <v>12000</v>
      </c>
      <c r="Q532" s="483"/>
      <c r="R532" s="780">
        <f t="shared" si="19"/>
        <v>6000</v>
      </c>
    </row>
    <row r="533" spans="1:18" s="554" customFormat="1" ht="10.15" x14ac:dyDescent="0.3">
      <c r="A533" s="483" t="s">
        <v>5268</v>
      </c>
      <c r="B533" s="483" t="s">
        <v>5269</v>
      </c>
      <c r="C533" s="483" t="s">
        <v>168</v>
      </c>
      <c r="D533" s="483" t="s">
        <v>1722</v>
      </c>
      <c r="E533" s="483" t="s">
        <v>153</v>
      </c>
      <c r="F533" s="778" t="s">
        <v>5284</v>
      </c>
      <c r="G533" s="778" t="s">
        <v>5285</v>
      </c>
      <c r="H533" s="778" t="s">
        <v>1325</v>
      </c>
      <c r="I533" s="483" t="s">
        <v>5272</v>
      </c>
      <c r="J533" s="483" t="s">
        <v>1760</v>
      </c>
      <c r="K533" s="485" t="s">
        <v>5273</v>
      </c>
      <c r="L533" s="778">
        <v>12</v>
      </c>
      <c r="M533" s="779">
        <f t="shared" si="18"/>
        <v>24000</v>
      </c>
      <c r="N533" s="485" t="s">
        <v>174</v>
      </c>
      <c r="O533" s="483">
        <v>6</v>
      </c>
      <c r="P533" s="779">
        <v>12000</v>
      </c>
      <c r="Q533" s="483"/>
      <c r="R533" s="780">
        <f t="shared" si="19"/>
        <v>6000</v>
      </c>
    </row>
    <row r="534" spans="1:18" s="554" customFormat="1" ht="10.15" x14ac:dyDescent="0.3">
      <c r="A534" s="483" t="s">
        <v>5268</v>
      </c>
      <c r="B534" s="483" t="s">
        <v>5269</v>
      </c>
      <c r="C534" s="483" t="s">
        <v>168</v>
      </c>
      <c r="D534" s="483" t="s">
        <v>1722</v>
      </c>
      <c r="E534" s="483" t="s">
        <v>153</v>
      </c>
      <c r="F534" s="778" t="s">
        <v>5286</v>
      </c>
      <c r="G534" s="778" t="s">
        <v>5287</v>
      </c>
      <c r="H534" s="778" t="s">
        <v>1737</v>
      </c>
      <c r="I534" s="483" t="s">
        <v>5276</v>
      </c>
      <c r="J534" s="483" t="s">
        <v>1726</v>
      </c>
      <c r="K534" s="485" t="s">
        <v>5273</v>
      </c>
      <c r="L534" s="778">
        <v>12</v>
      </c>
      <c r="M534" s="779">
        <f t="shared" si="18"/>
        <v>33600</v>
      </c>
      <c r="N534" s="485" t="s">
        <v>174</v>
      </c>
      <c r="O534" s="483">
        <v>6</v>
      </c>
      <c r="P534" s="779">
        <v>16800</v>
      </c>
      <c r="Q534" s="483"/>
      <c r="R534" s="780">
        <f t="shared" si="19"/>
        <v>8400</v>
      </c>
    </row>
    <row r="535" spans="1:18" s="554" customFormat="1" ht="10.15" x14ac:dyDescent="0.3">
      <c r="A535" s="483" t="s">
        <v>5268</v>
      </c>
      <c r="B535" s="483" t="s">
        <v>5269</v>
      </c>
      <c r="C535" s="483" t="s">
        <v>168</v>
      </c>
      <c r="D535" s="483" t="s">
        <v>1722</v>
      </c>
      <c r="E535" s="483" t="s">
        <v>153</v>
      </c>
      <c r="F535" s="778" t="s">
        <v>5288</v>
      </c>
      <c r="G535" s="778" t="s">
        <v>5289</v>
      </c>
      <c r="H535" s="778" t="s">
        <v>2505</v>
      </c>
      <c r="I535" s="483" t="s">
        <v>5283</v>
      </c>
      <c r="J535" s="483" t="s">
        <v>1760</v>
      </c>
      <c r="K535" s="485" t="s">
        <v>5273</v>
      </c>
      <c r="L535" s="778">
        <v>12</v>
      </c>
      <c r="M535" s="779">
        <f t="shared" si="18"/>
        <v>108000</v>
      </c>
      <c r="N535" s="485" t="s">
        <v>174</v>
      </c>
      <c r="O535" s="483">
        <v>6</v>
      </c>
      <c r="P535" s="779">
        <v>54000</v>
      </c>
      <c r="Q535" s="483"/>
      <c r="R535" s="780">
        <f t="shared" si="19"/>
        <v>27000</v>
      </c>
    </row>
    <row r="536" spans="1:18" s="554" customFormat="1" ht="10.15" x14ac:dyDescent="0.3">
      <c r="A536" s="483" t="s">
        <v>5268</v>
      </c>
      <c r="B536" s="483" t="s">
        <v>5269</v>
      </c>
      <c r="C536" s="483" t="s">
        <v>168</v>
      </c>
      <c r="D536" s="483" t="s">
        <v>1722</v>
      </c>
      <c r="E536" s="483" t="s">
        <v>153</v>
      </c>
      <c r="F536" s="778" t="s">
        <v>5290</v>
      </c>
      <c r="G536" s="778" t="s">
        <v>5291</v>
      </c>
      <c r="H536" s="778" t="s">
        <v>1836</v>
      </c>
      <c r="I536" s="483" t="s">
        <v>5283</v>
      </c>
      <c r="J536" s="483" t="s">
        <v>1760</v>
      </c>
      <c r="K536" s="485" t="s">
        <v>5273</v>
      </c>
      <c r="L536" s="778">
        <v>12</v>
      </c>
      <c r="M536" s="779">
        <f t="shared" si="18"/>
        <v>36000</v>
      </c>
      <c r="N536" s="485" t="s">
        <v>174</v>
      </c>
      <c r="O536" s="483">
        <v>6</v>
      </c>
      <c r="P536" s="779">
        <v>18000</v>
      </c>
      <c r="Q536" s="483"/>
      <c r="R536" s="780">
        <f t="shared" si="19"/>
        <v>9000</v>
      </c>
    </row>
    <row r="537" spans="1:18" s="554" customFormat="1" ht="10.15" x14ac:dyDescent="0.3">
      <c r="A537" s="483" t="s">
        <v>5268</v>
      </c>
      <c r="B537" s="483" t="s">
        <v>5269</v>
      </c>
      <c r="C537" s="483" t="s">
        <v>168</v>
      </c>
      <c r="D537" s="483" t="s">
        <v>1722</v>
      </c>
      <c r="E537" s="483" t="s">
        <v>153</v>
      </c>
      <c r="F537" s="778" t="s">
        <v>5292</v>
      </c>
      <c r="G537" s="778" t="s">
        <v>5293</v>
      </c>
      <c r="H537" s="778" t="s">
        <v>1836</v>
      </c>
      <c r="I537" s="483" t="s">
        <v>5283</v>
      </c>
      <c r="J537" s="483" t="s">
        <v>1760</v>
      </c>
      <c r="K537" s="485" t="s">
        <v>5273</v>
      </c>
      <c r="L537" s="778">
        <v>12</v>
      </c>
      <c r="M537" s="779">
        <f t="shared" si="18"/>
        <v>108000</v>
      </c>
      <c r="N537" s="485" t="s">
        <v>174</v>
      </c>
      <c r="O537" s="483">
        <v>6</v>
      </c>
      <c r="P537" s="779">
        <v>54000</v>
      </c>
      <c r="Q537" s="483"/>
      <c r="R537" s="780">
        <f t="shared" si="19"/>
        <v>27000</v>
      </c>
    </row>
    <row r="538" spans="1:18" s="554" customFormat="1" ht="10.15" x14ac:dyDescent="0.3">
      <c r="A538" s="483" t="s">
        <v>5268</v>
      </c>
      <c r="B538" s="483" t="s">
        <v>5269</v>
      </c>
      <c r="C538" s="483" t="s">
        <v>168</v>
      </c>
      <c r="D538" s="483" t="s">
        <v>1722</v>
      </c>
      <c r="E538" s="483" t="s">
        <v>153</v>
      </c>
      <c r="F538" s="778" t="s">
        <v>5294</v>
      </c>
      <c r="G538" s="778" t="s">
        <v>5295</v>
      </c>
      <c r="H538" s="778" t="s">
        <v>1756</v>
      </c>
      <c r="I538" s="483" t="s">
        <v>5276</v>
      </c>
      <c r="J538" s="483" t="s">
        <v>1726</v>
      </c>
      <c r="K538" s="485" t="s">
        <v>5273</v>
      </c>
      <c r="L538" s="778">
        <v>12</v>
      </c>
      <c r="M538" s="779">
        <f t="shared" si="18"/>
        <v>36000</v>
      </c>
      <c r="N538" s="485" t="s">
        <v>174</v>
      </c>
      <c r="O538" s="483">
        <v>6</v>
      </c>
      <c r="P538" s="779">
        <v>18000</v>
      </c>
      <c r="Q538" s="483"/>
      <c r="R538" s="780">
        <f t="shared" si="19"/>
        <v>9000</v>
      </c>
    </row>
    <row r="539" spans="1:18" s="554" customFormat="1" ht="10.15" x14ac:dyDescent="0.3">
      <c r="A539" s="483" t="s">
        <v>5268</v>
      </c>
      <c r="B539" s="483" t="s">
        <v>5269</v>
      </c>
      <c r="C539" s="483" t="s">
        <v>168</v>
      </c>
      <c r="D539" s="483" t="s">
        <v>1722</v>
      </c>
      <c r="E539" s="483" t="s">
        <v>153</v>
      </c>
      <c r="F539" s="778" t="s">
        <v>5296</v>
      </c>
      <c r="G539" s="778" t="s">
        <v>5297</v>
      </c>
      <c r="H539" s="778" t="s">
        <v>1751</v>
      </c>
      <c r="I539" s="483" t="s">
        <v>5276</v>
      </c>
      <c r="J539" s="483" t="s">
        <v>1726</v>
      </c>
      <c r="K539" s="485" t="s">
        <v>5273</v>
      </c>
      <c r="L539" s="778">
        <v>12</v>
      </c>
      <c r="M539" s="779">
        <f t="shared" si="18"/>
        <v>36624</v>
      </c>
      <c r="N539" s="485" t="s">
        <v>174</v>
      </c>
      <c r="O539" s="483">
        <v>6</v>
      </c>
      <c r="P539" s="779">
        <v>18312</v>
      </c>
      <c r="Q539" s="483"/>
      <c r="R539" s="780">
        <f t="shared" si="19"/>
        <v>9156</v>
      </c>
    </row>
    <row r="540" spans="1:18" s="554" customFormat="1" ht="10.15" x14ac:dyDescent="0.3">
      <c r="A540" s="483" t="s">
        <v>5268</v>
      </c>
      <c r="B540" s="483" t="s">
        <v>5269</v>
      </c>
      <c r="C540" s="483" t="s">
        <v>168</v>
      </c>
      <c r="D540" s="483" t="s">
        <v>1722</v>
      </c>
      <c r="E540" s="483" t="s">
        <v>153</v>
      </c>
      <c r="F540" s="778" t="s">
        <v>5298</v>
      </c>
      <c r="G540" s="778" t="s">
        <v>5299</v>
      </c>
      <c r="H540" s="778" t="s">
        <v>1725</v>
      </c>
      <c r="I540" s="483" t="s">
        <v>5283</v>
      </c>
      <c r="J540" s="483" t="s">
        <v>1760</v>
      </c>
      <c r="K540" s="485" t="s">
        <v>5273</v>
      </c>
      <c r="L540" s="778">
        <v>12</v>
      </c>
      <c r="M540" s="779">
        <f t="shared" si="18"/>
        <v>73128</v>
      </c>
      <c r="N540" s="485" t="s">
        <v>174</v>
      </c>
      <c r="O540" s="483">
        <v>6</v>
      </c>
      <c r="P540" s="779">
        <v>36564</v>
      </c>
      <c r="Q540" s="483"/>
      <c r="R540" s="780">
        <f t="shared" si="19"/>
        <v>18282</v>
      </c>
    </row>
    <row r="541" spans="1:18" s="554" customFormat="1" ht="10.15" x14ac:dyDescent="0.3">
      <c r="A541" s="483" t="s">
        <v>5268</v>
      </c>
      <c r="B541" s="483" t="s">
        <v>5269</v>
      </c>
      <c r="C541" s="483" t="s">
        <v>168</v>
      </c>
      <c r="D541" s="483" t="s">
        <v>1722</v>
      </c>
      <c r="E541" s="483" t="s">
        <v>153</v>
      </c>
      <c r="F541" s="778" t="s">
        <v>5300</v>
      </c>
      <c r="G541" s="778" t="s">
        <v>5301</v>
      </c>
      <c r="H541" s="778" t="s">
        <v>1751</v>
      </c>
      <c r="I541" s="483" t="s">
        <v>5276</v>
      </c>
      <c r="J541" s="483" t="s">
        <v>1726</v>
      </c>
      <c r="K541" s="485" t="s">
        <v>5273</v>
      </c>
      <c r="L541" s="778">
        <v>12</v>
      </c>
      <c r="M541" s="779">
        <f t="shared" si="18"/>
        <v>36624</v>
      </c>
      <c r="N541" s="485" t="s">
        <v>174</v>
      </c>
      <c r="O541" s="483">
        <v>6</v>
      </c>
      <c r="P541" s="779">
        <v>18312</v>
      </c>
      <c r="Q541" s="483"/>
      <c r="R541" s="780">
        <f t="shared" si="19"/>
        <v>9156</v>
      </c>
    </row>
    <row r="542" spans="1:18" s="554" customFormat="1" ht="10.15" x14ac:dyDescent="0.3">
      <c r="A542" s="483" t="s">
        <v>5268</v>
      </c>
      <c r="B542" s="483" t="s">
        <v>5269</v>
      </c>
      <c r="C542" s="483" t="s">
        <v>168</v>
      </c>
      <c r="D542" s="483" t="s">
        <v>1722</v>
      </c>
      <c r="E542" s="483" t="s">
        <v>153</v>
      </c>
      <c r="F542" s="778" t="s">
        <v>5302</v>
      </c>
      <c r="G542" s="778" t="s">
        <v>5303</v>
      </c>
      <c r="H542" s="778" t="s">
        <v>1751</v>
      </c>
      <c r="I542" s="483" t="s">
        <v>5276</v>
      </c>
      <c r="J542" s="483" t="s">
        <v>1726</v>
      </c>
      <c r="K542" s="485" t="s">
        <v>5273</v>
      </c>
      <c r="L542" s="778">
        <v>12</v>
      </c>
      <c r="M542" s="779">
        <f t="shared" si="18"/>
        <v>72600</v>
      </c>
      <c r="N542" s="485" t="s">
        <v>174</v>
      </c>
      <c r="O542" s="483">
        <v>6</v>
      </c>
      <c r="P542" s="779">
        <v>36300</v>
      </c>
      <c r="Q542" s="483"/>
      <c r="R542" s="780">
        <f t="shared" si="19"/>
        <v>18150</v>
      </c>
    </row>
    <row r="543" spans="1:18" s="554" customFormat="1" ht="10.15" x14ac:dyDescent="0.3">
      <c r="A543" s="483" t="s">
        <v>5268</v>
      </c>
      <c r="B543" s="483" t="s">
        <v>5269</v>
      </c>
      <c r="C543" s="483" t="s">
        <v>168</v>
      </c>
      <c r="D543" s="483" t="s">
        <v>1722</v>
      </c>
      <c r="E543" s="483" t="s">
        <v>153</v>
      </c>
      <c r="F543" s="778" t="s">
        <v>5304</v>
      </c>
      <c r="G543" s="778" t="s">
        <v>5305</v>
      </c>
      <c r="H543" s="778" t="s">
        <v>1725</v>
      </c>
      <c r="I543" s="483" t="s">
        <v>5283</v>
      </c>
      <c r="J543" s="483" t="s">
        <v>1760</v>
      </c>
      <c r="K543" s="485" t="s">
        <v>5273</v>
      </c>
      <c r="L543" s="778">
        <v>12</v>
      </c>
      <c r="M543" s="779">
        <f t="shared" si="18"/>
        <v>36600</v>
      </c>
      <c r="N543" s="485" t="s">
        <v>174</v>
      </c>
      <c r="O543" s="483">
        <v>6</v>
      </c>
      <c r="P543" s="779">
        <v>18300</v>
      </c>
      <c r="Q543" s="483"/>
      <c r="R543" s="780">
        <f t="shared" si="19"/>
        <v>9150</v>
      </c>
    </row>
    <row r="544" spans="1:18" s="554" customFormat="1" ht="10.15" x14ac:dyDescent="0.3">
      <c r="A544" s="483" t="s">
        <v>5268</v>
      </c>
      <c r="B544" s="483" t="s">
        <v>5269</v>
      </c>
      <c r="C544" s="483" t="s">
        <v>168</v>
      </c>
      <c r="D544" s="483" t="s">
        <v>1722</v>
      </c>
      <c r="E544" s="483" t="s">
        <v>153</v>
      </c>
      <c r="F544" s="778" t="s">
        <v>5306</v>
      </c>
      <c r="G544" s="778" t="s">
        <v>5307</v>
      </c>
      <c r="H544" s="778" t="s">
        <v>1725</v>
      </c>
      <c r="I544" s="483" t="s">
        <v>5283</v>
      </c>
      <c r="J544" s="483" t="s">
        <v>1760</v>
      </c>
      <c r="K544" s="485" t="s">
        <v>5273</v>
      </c>
      <c r="L544" s="778">
        <v>12</v>
      </c>
      <c r="M544" s="779">
        <f t="shared" si="18"/>
        <v>36600</v>
      </c>
      <c r="N544" s="485" t="s">
        <v>174</v>
      </c>
      <c r="O544" s="483">
        <v>6</v>
      </c>
      <c r="P544" s="779">
        <v>18300</v>
      </c>
      <c r="Q544" s="483"/>
      <c r="R544" s="780">
        <f t="shared" si="19"/>
        <v>9150</v>
      </c>
    </row>
    <row r="545" spans="1:18" s="554" customFormat="1" ht="10.15" x14ac:dyDescent="0.3">
      <c r="A545" s="483" t="s">
        <v>5268</v>
      </c>
      <c r="B545" s="483" t="s">
        <v>5269</v>
      </c>
      <c r="C545" s="483" t="s">
        <v>168</v>
      </c>
      <c r="D545" s="483" t="s">
        <v>1722</v>
      </c>
      <c r="E545" s="483" t="s">
        <v>153</v>
      </c>
      <c r="F545" s="778" t="s">
        <v>5308</v>
      </c>
      <c r="G545" s="778" t="s">
        <v>5309</v>
      </c>
      <c r="H545" s="778" t="s">
        <v>1756</v>
      </c>
      <c r="I545" s="483" t="s">
        <v>5276</v>
      </c>
      <c r="J545" s="483" t="s">
        <v>1726</v>
      </c>
      <c r="K545" s="485" t="s">
        <v>5273</v>
      </c>
      <c r="L545" s="778">
        <v>12</v>
      </c>
      <c r="M545" s="779">
        <f t="shared" si="18"/>
        <v>24000</v>
      </c>
      <c r="N545" s="485" t="s">
        <v>174</v>
      </c>
      <c r="O545" s="483">
        <v>6</v>
      </c>
      <c r="P545" s="779">
        <v>12000</v>
      </c>
      <c r="Q545" s="483"/>
      <c r="R545" s="780">
        <f t="shared" si="19"/>
        <v>6000</v>
      </c>
    </row>
    <row r="546" spans="1:18" s="554" customFormat="1" ht="10.15" x14ac:dyDescent="0.3">
      <c r="A546" s="483" t="s">
        <v>5268</v>
      </c>
      <c r="B546" s="483" t="s">
        <v>5269</v>
      </c>
      <c r="C546" s="483" t="s">
        <v>168</v>
      </c>
      <c r="D546" s="483" t="s">
        <v>1722</v>
      </c>
      <c r="E546" s="483" t="s">
        <v>153</v>
      </c>
      <c r="F546" s="778" t="s">
        <v>5310</v>
      </c>
      <c r="G546" s="778" t="s">
        <v>5311</v>
      </c>
      <c r="H546" s="778" t="s">
        <v>1751</v>
      </c>
      <c r="I546" s="483" t="s">
        <v>5276</v>
      </c>
      <c r="J546" s="483" t="s">
        <v>1726</v>
      </c>
      <c r="K546" s="485" t="s">
        <v>5273</v>
      </c>
      <c r="L546" s="778">
        <v>12</v>
      </c>
      <c r="M546" s="779">
        <f t="shared" si="18"/>
        <v>21000</v>
      </c>
      <c r="N546" s="485" t="s">
        <v>174</v>
      </c>
      <c r="O546" s="483">
        <v>6</v>
      </c>
      <c r="P546" s="779">
        <v>10500</v>
      </c>
      <c r="Q546" s="483"/>
      <c r="R546" s="780">
        <f t="shared" si="19"/>
        <v>5250</v>
      </c>
    </row>
    <row r="547" spans="1:18" s="554" customFormat="1" ht="10.15" x14ac:dyDescent="0.3">
      <c r="A547" s="483" t="s">
        <v>5268</v>
      </c>
      <c r="B547" s="483" t="s">
        <v>5269</v>
      </c>
      <c r="C547" s="483" t="s">
        <v>168</v>
      </c>
      <c r="D547" s="483" t="s">
        <v>1722</v>
      </c>
      <c r="E547" s="483" t="s">
        <v>153</v>
      </c>
      <c r="F547" s="778" t="s">
        <v>5312</v>
      </c>
      <c r="G547" s="778" t="s">
        <v>5313</v>
      </c>
      <c r="H547" s="778" t="s">
        <v>1751</v>
      </c>
      <c r="I547" s="483" t="s">
        <v>5276</v>
      </c>
      <c r="J547" s="483" t="s">
        <v>1726</v>
      </c>
      <c r="K547" s="485" t="s">
        <v>5273</v>
      </c>
      <c r="L547" s="778">
        <v>12</v>
      </c>
      <c r="M547" s="779">
        <f t="shared" si="18"/>
        <v>120000</v>
      </c>
      <c r="N547" s="485" t="s">
        <v>174</v>
      </c>
      <c r="O547" s="483">
        <v>6</v>
      </c>
      <c r="P547" s="779">
        <v>60000</v>
      </c>
      <c r="Q547" s="483"/>
      <c r="R547" s="780">
        <f t="shared" si="19"/>
        <v>30000</v>
      </c>
    </row>
    <row r="548" spans="1:18" s="554" customFormat="1" ht="10.15" x14ac:dyDescent="0.3">
      <c r="A548" s="483" t="s">
        <v>5268</v>
      </c>
      <c r="B548" s="483" t="s">
        <v>5269</v>
      </c>
      <c r="C548" s="483" t="s">
        <v>168</v>
      </c>
      <c r="D548" s="483" t="s">
        <v>1722</v>
      </c>
      <c r="E548" s="483" t="s">
        <v>153</v>
      </c>
      <c r="F548" s="778" t="s">
        <v>5314</v>
      </c>
      <c r="G548" s="778" t="s">
        <v>5315</v>
      </c>
      <c r="H548" s="778" t="s">
        <v>2505</v>
      </c>
      <c r="I548" s="483" t="s">
        <v>5283</v>
      </c>
      <c r="J548" s="483" t="s">
        <v>1760</v>
      </c>
      <c r="K548" s="485" t="s">
        <v>5273</v>
      </c>
      <c r="L548" s="778">
        <v>12</v>
      </c>
      <c r="M548" s="779">
        <f t="shared" si="18"/>
        <v>72600</v>
      </c>
      <c r="N548" s="485" t="s">
        <v>174</v>
      </c>
      <c r="O548" s="483">
        <v>6</v>
      </c>
      <c r="P548" s="779">
        <v>36300</v>
      </c>
      <c r="Q548" s="483"/>
      <c r="R548" s="780">
        <f t="shared" si="19"/>
        <v>18150</v>
      </c>
    </row>
    <row r="549" spans="1:18" s="554" customFormat="1" ht="10.15" x14ac:dyDescent="0.3">
      <c r="A549" s="483" t="s">
        <v>5268</v>
      </c>
      <c r="B549" s="483" t="s">
        <v>5269</v>
      </c>
      <c r="C549" s="483" t="s">
        <v>168</v>
      </c>
      <c r="D549" s="483" t="s">
        <v>1722</v>
      </c>
      <c r="E549" s="483" t="s">
        <v>153</v>
      </c>
      <c r="F549" s="778" t="s">
        <v>5316</v>
      </c>
      <c r="G549" s="778" t="s">
        <v>5317</v>
      </c>
      <c r="H549" s="778" t="s">
        <v>1913</v>
      </c>
      <c r="I549" s="483" t="s">
        <v>1328</v>
      </c>
      <c r="J549" s="483" t="s">
        <v>1760</v>
      </c>
      <c r="K549" s="485" t="s">
        <v>5273</v>
      </c>
      <c r="L549" s="778">
        <v>12</v>
      </c>
      <c r="M549" s="779">
        <f t="shared" si="18"/>
        <v>20400</v>
      </c>
      <c r="N549" s="485" t="s">
        <v>174</v>
      </c>
      <c r="O549" s="483">
        <v>6</v>
      </c>
      <c r="P549" s="779">
        <v>10200</v>
      </c>
      <c r="Q549" s="483"/>
      <c r="R549" s="780">
        <f t="shared" si="19"/>
        <v>5100</v>
      </c>
    </row>
    <row r="550" spans="1:18" s="554" customFormat="1" ht="10.15" x14ac:dyDescent="0.3">
      <c r="A550" s="483" t="s">
        <v>5268</v>
      </c>
      <c r="B550" s="483" t="s">
        <v>5269</v>
      </c>
      <c r="C550" s="483" t="s">
        <v>168</v>
      </c>
      <c r="D550" s="483" t="s">
        <v>1722</v>
      </c>
      <c r="E550" s="483" t="s">
        <v>153</v>
      </c>
      <c r="F550" s="778" t="s">
        <v>5318</v>
      </c>
      <c r="G550" s="778" t="s">
        <v>5319</v>
      </c>
      <c r="H550" s="778" t="s">
        <v>1756</v>
      </c>
      <c r="I550" s="483" t="s">
        <v>5276</v>
      </c>
      <c r="J550" s="483" t="s">
        <v>1726</v>
      </c>
      <c r="K550" s="485" t="s">
        <v>5273</v>
      </c>
      <c r="L550" s="778">
        <v>12</v>
      </c>
      <c r="M550" s="779">
        <f t="shared" si="18"/>
        <v>108000</v>
      </c>
      <c r="N550" s="485" t="s">
        <v>174</v>
      </c>
      <c r="O550" s="483">
        <v>6</v>
      </c>
      <c r="P550" s="779">
        <v>54000</v>
      </c>
      <c r="Q550" s="483"/>
      <c r="R550" s="780">
        <f t="shared" si="19"/>
        <v>27000</v>
      </c>
    </row>
    <row r="551" spans="1:18" s="554" customFormat="1" ht="10.15" x14ac:dyDescent="0.3">
      <c r="A551" s="483" t="s">
        <v>5268</v>
      </c>
      <c r="B551" s="483" t="s">
        <v>5269</v>
      </c>
      <c r="C551" s="483" t="s">
        <v>168</v>
      </c>
      <c r="D551" s="483" t="s">
        <v>1722</v>
      </c>
      <c r="E551" s="483" t="s">
        <v>153</v>
      </c>
      <c r="F551" s="778" t="s">
        <v>5320</v>
      </c>
      <c r="G551" s="778" t="s">
        <v>5321</v>
      </c>
      <c r="H551" s="778" t="s">
        <v>1756</v>
      </c>
      <c r="I551" s="483" t="s">
        <v>5276</v>
      </c>
      <c r="J551" s="483" t="s">
        <v>1726</v>
      </c>
      <c r="K551" s="485" t="s">
        <v>5273</v>
      </c>
      <c r="L551" s="778">
        <v>12</v>
      </c>
      <c r="M551" s="779">
        <f t="shared" si="18"/>
        <v>36624</v>
      </c>
      <c r="N551" s="485" t="s">
        <v>174</v>
      </c>
      <c r="O551" s="483">
        <v>6</v>
      </c>
      <c r="P551" s="779">
        <v>18312</v>
      </c>
      <c r="Q551" s="483"/>
      <c r="R551" s="780">
        <f t="shared" si="19"/>
        <v>9156</v>
      </c>
    </row>
    <row r="552" spans="1:18" s="554" customFormat="1" ht="10.15" x14ac:dyDescent="0.3">
      <c r="A552" s="483" t="s">
        <v>5268</v>
      </c>
      <c r="B552" s="483" t="s">
        <v>5269</v>
      </c>
      <c r="C552" s="483" t="s">
        <v>168</v>
      </c>
      <c r="D552" s="483" t="s">
        <v>1722</v>
      </c>
      <c r="E552" s="483" t="s">
        <v>153</v>
      </c>
      <c r="F552" s="778" t="s">
        <v>5322</v>
      </c>
      <c r="G552" s="778" t="s">
        <v>5323</v>
      </c>
      <c r="H552" s="778" t="s">
        <v>2140</v>
      </c>
      <c r="I552" s="483" t="s">
        <v>5276</v>
      </c>
      <c r="J552" s="483" t="s">
        <v>1726</v>
      </c>
      <c r="K552" s="485" t="s">
        <v>5273</v>
      </c>
      <c r="L552" s="778">
        <v>12</v>
      </c>
      <c r="M552" s="779">
        <f t="shared" si="18"/>
        <v>120000</v>
      </c>
      <c r="N552" s="485" t="s">
        <v>174</v>
      </c>
      <c r="O552" s="483">
        <v>6</v>
      </c>
      <c r="P552" s="779">
        <v>60000</v>
      </c>
      <c r="Q552" s="483"/>
      <c r="R552" s="780">
        <f t="shared" si="19"/>
        <v>30000</v>
      </c>
    </row>
    <row r="553" spans="1:18" s="554" customFormat="1" ht="10.15" x14ac:dyDescent="0.3">
      <c r="A553" s="483" t="s">
        <v>5268</v>
      </c>
      <c r="B553" s="483" t="s">
        <v>5269</v>
      </c>
      <c r="C553" s="483" t="s">
        <v>168</v>
      </c>
      <c r="D553" s="483" t="s">
        <v>1722</v>
      </c>
      <c r="E553" s="483" t="s">
        <v>153</v>
      </c>
      <c r="F553" s="778" t="s">
        <v>5324</v>
      </c>
      <c r="G553" s="778" t="s">
        <v>5325</v>
      </c>
      <c r="H553" s="778" t="s">
        <v>1751</v>
      </c>
      <c r="I553" s="483" t="s">
        <v>5276</v>
      </c>
      <c r="J553" s="483" t="s">
        <v>1726</v>
      </c>
      <c r="K553" s="485" t="s">
        <v>5273</v>
      </c>
      <c r="L553" s="778">
        <v>12</v>
      </c>
      <c r="M553" s="779">
        <f t="shared" si="18"/>
        <v>73128</v>
      </c>
      <c r="N553" s="485" t="s">
        <v>174</v>
      </c>
      <c r="O553" s="483">
        <v>6</v>
      </c>
      <c r="P553" s="779">
        <v>36564</v>
      </c>
      <c r="Q553" s="483"/>
      <c r="R553" s="780">
        <f t="shared" si="19"/>
        <v>18282</v>
      </c>
    </row>
    <row r="554" spans="1:18" s="554" customFormat="1" ht="10.15" x14ac:dyDescent="0.3">
      <c r="A554" s="483" t="s">
        <v>5268</v>
      </c>
      <c r="B554" s="483" t="s">
        <v>5269</v>
      </c>
      <c r="C554" s="483" t="s">
        <v>168</v>
      </c>
      <c r="D554" s="483" t="s">
        <v>1722</v>
      </c>
      <c r="E554" s="483" t="s">
        <v>153</v>
      </c>
      <c r="F554" s="778" t="s">
        <v>5326</v>
      </c>
      <c r="G554" s="778" t="s">
        <v>5327</v>
      </c>
      <c r="H554" s="778" t="s">
        <v>1756</v>
      </c>
      <c r="I554" s="483" t="s">
        <v>5276</v>
      </c>
      <c r="J554" s="483" t="s">
        <v>1726</v>
      </c>
      <c r="K554" s="485" t="s">
        <v>5273</v>
      </c>
      <c r="L554" s="778">
        <v>12</v>
      </c>
      <c r="M554" s="779">
        <f t="shared" si="18"/>
        <v>42000</v>
      </c>
      <c r="N554" s="485" t="s">
        <v>174</v>
      </c>
      <c r="O554" s="483">
        <v>6</v>
      </c>
      <c r="P554" s="779">
        <v>21000</v>
      </c>
      <c r="Q554" s="483"/>
      <c r="R554" s="780">
        <f t="shared" si="19"/>
        <v>10500</v>
      </c>
    </row>
    <row r="555" spans="1:18" s="554" customFormat="1" ht="10.15" x14ac:dyDescent="0.3">
      <c r="A555" s="483" t="s">
        <v>5268</v>
      </c>
      <c r="B555" s="483" t="s">
        <v>5269</v>
      </c>
      <c r="C555" s="483" t="s">
        <v>168</v>
      </c>
      <c r="D555" s="483" t="s">
        <v>1722</v>
      </c>
      <c r="E555" s="483" t="s">
        <v>153</v>
      </c>
      <c r="F555" s="778" t="s">
        <v>5328</v>
      </c>
      <c r="G555" s="778" t="s">
        <v>5329</v>
      </c>
      <c r="H555" s="778" t="s">
        <v>1751</v>
      </c>
      <c r="I555" s="483" t="s">
        <v>5276</v>
      </c>
      <c r="J555" s="483" t="s">
        <v>1726</v>
      </c>
      <c r="K555" s="485" t="s">
        <v>5273</v>
      </c>
      <c r="L555" s="778">
        <v>12</v>
      </c>
      <c r="M555" s="779">
        <f t="shared" si="18"/>
        <v>36624</v>
      </c>
      <c r="N555" s="485" t="s">
        <v>174</v>
      </c>
      <c r="O555" s="483">
        <v>6</v>
      </c>
      <c r="P555" s="779">
        <v>18312</v>
      </c>
      <c r="Q555" s="483"/>
      <c r="R555" s="780">
        <f t="shared" si="19"/>
        <v>9156</v>
      </c>
    </row>
    <row r="556" spans="1:18" s="554" customFormat="1" ht="10.15" x14ac:dyDescent="0.3">
      <c r="A556" s="483" t="s">
        <v>5268</v>
      </c>
      <c r="B556" s="483" t="s">
        <v>5269</v>
      </c>
      <c r="C556" s="483" t="s">
        <v>168</v>
      </c>
      <c r="D556" s="483" t="s">
        <v>1722</v>
      </c>
      <c r="E556" s="483" t="s">
        <v>153</v>
      </c>
      <c r="F556" s="778" t="s">
        <v>5330</v>
      </c>
      <c r="G556" s="778" t="s">
        <v>5331</v>
      </c>
      <c r="H556" s="778" t="s">
        <v>2808</v>
      </c>
      <c r="I556" s="483" t="s">
        <v>5283</v>
      </c>
      <c r="J556" s="483" t="s">
        <v>1760</v>
      </c>
      <c r="K556" s="485" t="s">
        <v>5273</v>
      </c>
      <c r="L556" s="778">
        <v>12</v>
      </c>
      <c r="M556" s="779">
        <f t="shared" si="18"/>
        <v>73128</v>
      </c>
      <c r="N556" s="485" t="s">
        <v>174</v>
      </c>
      <c r="O556" s="483">
        <v>6</v>
      </c>
      <c r="P556" s="779">
        <v>36564</v>
      </c>
      <c r="Q556" s="483"/>
      <c r="R556" s="780">
        <f t="shared" si="19"/>
        <v>18282</v>
      </c>
    </row>
    <row r="557" spans="1:18" s="554" customFormat="1" ht="10.15" x14ac:dyDescent="0.3">
      <c r="A557" s="483" t="s">
        <v>5268</v>
      </c>
      <c r="B557" s="483" t="s">
        <v>5269</v>
      </c>
      <c r="C557" s="483" t="s">
        <v>168</v>
      </c>
      <c r="D557" s="483" t="s">
        <v>1722</v>
      </c>
      <c r="E557" s="483" t="s">
        <v>153</v>
      </c>
      <c r="F557" s="778" t="s">
        <v>5332</v>
      </c>
      <c r="G557" s="778" t="s">
        <v>5333</v>
      </c>
      <c r="H557" s="778" t="s">
        <v>1756</v>
      </c>
      <c r="I557" s="483" t="s">
        <v>5276</v>
      </c>
      <c r="J557" s="483" t="s">
        <v>1726</v>
      </c>
      <c r="K557" s="485" t="s">
        <v>5273</v>
      </c>
      <c r="L557" s="778">
        <v>12</v>
      </c>
      <c r="M557" s="779">
        <f t="shared" si="18"/>
        <v>42000</v>
      </c>
      <c r="N557" s="485" t="s">
        <v>174</v>
      </c>
      <c r="O557" s="483">
        <v>6</v>
      </c>
      <c r="P557" s="779">
        <v>21000</v>
      </c>
      <c r="Q557" s="483"/>
      <c r="R557" s="780">
        <f t="shared" si="19"/>
        <v>10500</v>
      </c>
    </row>
    <row r="558" spans="1:18" s="554" customFormat="1" ht="10.15" x14ac:dyDescent="0.3">
      <c r="A558" s="483" t="s">
        <v>5268</v>
      </c>
      <c r="B558" s="483" t="s">
        <v>5269</v>
      </c>
      <c r="C558" s="483" t="s">
        <v>168</v>
      </c>
      <c r="D558" s="483" t="s">
        <v>1722</v>
      </c>
      <c r="E558" s="483" t="s">
        <v>153</v>
      </c>
      <c r="F558" s="778" t="s">
        <v>5334</v>
      </c>
      <c r="G558" s="778" t="s">
        <v>5335</v>
      </c>
      <c r="H558" s="778" t="s">
        <v>1751</v>
      </c>
      <c r="I558" s="483" t="s">
        <v>5276</v>
      </c>
      <c r="J558" s="483" t="s">
        <v>1726</v>
      </c>
      <c r="K558" s="485" t="s">
        <v>5273</v>
      </c>
      <c r="L558" s="778">
        <v>12</v>
      </c>
      <c r="M558" s="779">
        <v>36600</v>
      </c>
      <c r="N558" s="485" t="s">
        <v>174</v>
      </c>
      <c r="O558" s="483">
        <v>6</v>
      </c>
      <c r="P558" s="779">
        <v>18300</v>
      </c>
      <c r="Q558" s="483"/>
      <c r="R558" s="780">
        <f t="shared" si="19"/>
        <v>9150</v>
      </c>
    </row>
    <row r="559" spans="1:18" s="554" customFormat="1" ht="10.15" x14ac:dyDescent="0.3">
      <c r="A559" s="483" t="s">
        <v>5268</v>
      </c>
      <c r="B559" s="483" t="s">
        <v>5269</v>
      </c>
      <c r="C559" s="483" t="s">
        <v>168</v>
      </c>
      <c r="D559" s="483" t="s">
        <v>1722</v>
      </c>
      <c r="E559" s="483" t="s">
        <v>153</v>
      </c>
      <c r="F559" s="778" t="s">
        <v>5336</v>
      </c>
      <c r="G559" s="778" t="s">
        <v>5337</v>
      </c>
      <c r="H559" s="778" t="s">
        <v>1725</v>
      </c>
      <c r="I559" s="483" t="s">
        <v>5283</v>
      </c>
      <c r="J559" s="483" t="s">
        <v>1760</v>
      </c>
      <c r="K559" s="485" t="s">
        <v>5273</v>
      </c>
      <c r="L559" s="778">
        <v>12</v>
      </c>
      <c r="M559" s="779">
        <f t="shared" ref="M559:M622" si="20">(+P559/6)*12</f>
        <v>108000</v>
      </c>
      <c r="N559" s="485" t="s">
        <v>174</v>
      </c>
      <c r="O559" s="483">
        <v>6</v>
      </c>
      <c r="P559" s="779">
        <v>54000</v>
      </c>
      <c r="Q559" s="483"/>
      <c r="R559" s="780">
        <f t="shared" si="19"/>
        <v>27000</v>
      </c>
    </row>
    <row r="560" spans="1:18" s="554" customFormat="1" ht="10.15" x14ac:dyDescent="0.3">
      <c r="A560" s="483" t="s">
        <v>5268</v>
      </c>
      <c r="B560" s="483" t="s">
        <v>5269</v>
      </c>
      <c r="C560" s="483" t="s">
        <v>168</v>
      </c>
      <c r="D560" s="483" t="s">
        <v>1722</v>
      </c>
      <c r="E560" s="483" t="s">
        <v>153</v>
      </c>
      <c r="F560" s="778" t="s">
        <v>5338</v>
      </c>
      <c r="G560" s="778" t="s">
        <v>5339</v>
      </c>
      <c r="H560" s="778" t="s">
        <v>3045</v>
      </c>
      <c r="I560" s="483" t="s">
        <v>5283</v>
      </c>
      <c r="J560" s="483" t="s">
        <v>1760</v>
      </c>
      <c r="K560" s="485" t="s">
        <v>5273</v>
      </c>
      <c r="L560" s="778">
        <v>12</v>
      </c>
      <c r="M560" s="779">
        <f t="shared" si="20"/>
        <v>108000</v>
      </c>
      <c r="N560" s="485" t="s">
        <v>174</v>
      </c>
      <c r="O560" s="483">
        <v>6</v>
      </c>
      <c r="P560" s="779">
        <v>54000</v>
      </c>
      <c r="Q560" s="483"/>
      <c r="R560" s="780">
        <f t="shared" si="19"/>
        <v>27000</v>
      </c>
    </row>
    <row r="561" spans="1:18" s="554" customFormat="1" ht="10.15" x14ac:dyDescent="0.3">
      <c r="A561" s="483" t="s">
        <v>5268</v>
      </c>
      <c r="B561" s="483" t="s">
        <v>5269</v>
      </c>
      <c r="C561" s="483" t="s">
        <v>168</v>
      </c>
      <c r="D561" s="483" t="s">
        <v>1722</v>
      </c>
      <c r="E561" s="483" t="s">
        <v>153</v>
      </c>
      <c r="F561" s="778" t="s">
        <v>5340</v>
      </c>
      <c r="G561" s="778" t="s">
        <v>5341</v>
      </c>
      <c r="H561" s="778" t="s">
        <v>1737</v>
      </c>
      <c r="I561" s="483" t="s">
        <v>5276</v>
      </c>
      <c r="J561" s="483" t="s">
        <v>1726</v>
      </c>
      <c r="K561" s="485" t="s">
        <v>5273</v>
      </c>
      <c r="L561" s="778">
        <v>12</v>
      </c>
      <c r="M561" s="779">
        <f t="shared" si="20"/>
        <v>108000</v>
      </c>
      <c r="N561" s="485" t="s">
        <v>174</v>
      </c>
      <c r="O561" s="483">
        <v>6</v>
      </c>
      <c r="P561" s="779">
        <v>54000</v>
      </c>
      <c r="Q561" s="483"/>
      <c r="R561" s="780">
        <f t="shared" si="19"/>
        <v>27000</v>
      </c>
    </row>
    <row r="562" spans="1:18" s="554" customFormat="1" ht="10.15" x14ac:dyDescent="0.3">
      <c r="A562" s="483" t="s">
        <v>5268</v>
      </c>
      <c r="B562" s="483" t="s">
        <v>5269</v>
      </c>
      <c r="C562" s="483" t="s">
        <v>168</v>
      </c>
      <c r="D562" s="483" t="s">
        <v>1722</v>
      </c>
      <c r="E562" s="483" t="s">
        <v>153</v>
      </c>
      <c r="F562" s="778" t="s">
        <v>5342</v>
      </c>
      <c r="G562" s="778" t="s">
        <v>5343</v>
      </c>
      <c r="H562" s="778" t="s">
        <v>3045</v>
      </c>
      <c r="I562" s="483" t="s">
        <v>5283</v>
      </c>
      <c r="J562" s="483" t="s">
        <v>1760</v>
      </c>
      <c r="K562" s="485" t="s">
        <v>5273</v>
      </c>
      <c r="L562" s="778">
        <v>12</v>
      </c>
      <c r="M562" s="779">
        <f t="shared" si="20"/>
        <v>67760.040000000008</v>
      </c>
      <c r="N562" s="485" t="s">
        <v>174</v>
      </c>
      <c r="O562" s="483">
        <v>6</v>
      </c>
      <c r="P562" s="779">
        <v>33880.020000000004</v>
      </c>
      <c r="Q562" s="483"/>
      <c r="R562" s="780">
        <f t="shared" si="19"/>
        <v>16940.010000000002</v>
      </c>
    </row>
    <row r="563" spans="1:18" s="554" customFormat="1" ht="10.15" x14ac:dyDescent="0.3">
      <c r="A563" s="483" t="s">
        <v>5268</v>
      </c>
      <c r="B563" s="483" t="s">
        <v>5269</v>
      </c>
      <c r="C563" s="483" t="s">
        <v>168</v>
      </c>
      <c r="D563" s="483" t="s">
        <v>1722</v>
      </c>
      <c r="E563" s="483" t="s">
        <v>153</v>
      </c>
      <c r="F563" s="778" t="s">
        <v>5344</v>
      </c>
      <c r="G563" s="778" t="s">
        <v>5345</v>
      </c>
      <c r="H563" s="778" t="s">
        <v>1725</v>
      </c>
      <c r="I563" s="483" t="s">
        <v>5283</v>
      </c>
      <c r="J563" s="483" t="s">
        <v>1760</v>
      </c>
      <c r="K563" s="485" t="s">
        <v>5273</v>
      </c>
      <c r="L563" s="778">
        <v>12</v>
      </c>
      <c r="M563" s="779">
        <f t="shared" si="20"/>
        <v>108000</v>
      </c>
      <c r="N563" s="485" t="s">
        <v>174</v>
      </c>
      <c r="O563" s="483">
        <v>6</v>
      </c>
      <c r="P563" s="779">
        <v>54000</v>
      </c>
      <c r="Q563" s="483"/>
      <c r="R563" s="780">
        <f t="shared" si="19"/>
        <v>27000</v>
      </c>
    </row>
    <row r="564" spans="1:18" s="554" customFormat="1" ht="10.15" x14ac:dyDescent="0.3">
      <c r="A564" s="483" t="s">
        <v>5268</v>
      </c>
      <c r="B564" s="483" t="s">
        <v>5269</v>
      </c>
      <c r="C564" s="483" t="s">
        <v>168</v>
      </c>
      <c r="D564" s="483" t="s">
        <v>1722</v>
      </c>
      <c r="E564" s="483" t="s">
        <v>153</v>
      </c>
      <c r="F564" s="778" t="s">
        <v>5346</v>
      </c>
      <c r="G564" s="778" t="s">
        <v>5347</v>
      </c>
      <c r="H564" s="778" t="s">
        <v>1725</v>
      </c>
      <c r="I564" s="483" t="s">
        <v>5283</v>
      </c>
      <c r="J564" s="483" t="s">
        <v>1760</v>
      </c>
      <c r="K564" s="485" t="s">
        <v>5273</v>
      </c>
      <c r="L564" s="778">
        <v>12</v>
      </c>
      <c r="M564" s="779">
        <f t="shared" si="20"/>
        <v>73128</v>
      </c>
      <c r="N564" s="485" t="s">
        <v>174</v>
      </c>
      <c r="O564" s="483">
        <v>6</v>
      </c>
      <c r="P564" s="779">
        <v>36564</v>
      </c>
      <c r="Q564" s="483"/>
      <c r="R564" s="780">
        <f t="shared" si="19"/>
        <v>18282</v>
      </c>
    </row>
    <row r="565" spans="1:18" s="554" customFormat="1" ht="10.15" x14ac:dyDescent="0.3">
      <c r="A565" s="483" t="s">
        <v>5268</v>
      </c>
      <c r="B565" s="483" t="s">
        <v>5269</v>
      </c>
      <c r="C565" s="483" t="s">
        <v>168</v>
      </c>
      <c r="D565" s="483" t="s">
        <v>1722</v>
      </c>
      <c r="E565" s="483" t="s">
        <v>153</v>
      </c>
      <c r="F565" s="778" t="s">
        <v>5348</v>
      </c>
      <c r="G565" s="778" t="s">
        <v>5349</v>
      </c>
      <c r="H565" s="778" t="s">
        <v>1756</v>
      </c>
      <c r="I565" s="483" t="s">
        <v>5276</v>
      </c>
      <c r="J565" s="483" t="s">
        <v>1726</v>
      </c>
      <c r="K565" s="485" t="s">
        <v>5273</v>
      </c>
      <c r="L565" s="778">
        <v>12</v>
      </c>
      <c r="M565" s="779">
        <f t="shared" si="20"/>
        <v>36600</v>
      </c>
      <c r="N565" s="485" t="s">
        <v>174</v>
      </c>
      <c r="O565" s="483">
        <v>6</v>
      </c>
      <c r="P565" s="779">
        <v>18300</v>
      </c>
      <c r="Q565" s="483"/>
      <c r="R565" s="780">
        <f t="shared" si="19"/>
        <v>9150</v>
      </c>
    </row>
    <row r="566" spans="1:18" s="554" customFormat="1" ht="10.15" x14ac:dyDescent="0.3">
      <c r="A566" s="483" t="s">
        <v>5268</v>
      </c>
      <c r="B566" s="483" t="s">
        <v>5269</v>
      </c>
      <c r="C566" s="483" t="s">
        <v>168</v>
      </c>
      <c r="D566" s="483" t="s">
        <v>1722</v>
      </c>
      <c r="E566" s="483" t="s">
        <v>153</v>
      </c>
      <c r="F566" s="778" t="s">
        <v>5350</v>
      </c>
      <c r="G566" s="778" t="s">
        <v>5351</v>
      </c>
      <c r="H566" s="778" t="s">
        <v>1725</v>
      </c>
      <c r="I566" s="483" t="s">
        <v>5283</v>
      </c>
      <c r="J566" s="483" t="s">
        <v>1760</v>
      </c>
      <c r="K566" s="485" t="s">
        <v>5273</v>
      </c>
      <c r="L566" s="778">
        <v>12</v>
      </c>
      <c r="M566" s="779">
        <f t="shared" si="20"/>
        <v>24000</v>
      </c>
      <c r="N566" s="485" t="s">
        <v>174</v>
      </c>
      <c r="O566" s="483">
        <v>6</v>
      </c>
      <c r="P566" s="779">
        <v>12000</v>
      </c>
      <c r="Q566" s="483"/>
      <c r="R566" s="780">
        <f t="shared" si="19"/>
        <v>6000</v>
      </c>
    </row>
    <row r="567" spans="1:18" s="554" customFormat="1" ht="10.15" x14ac:dyDescent="0.3">
      <c r="A567" s="483" t="s">
        <v>5268</v>
      </c>
      <c r="B567" s="483" t="s">
        <v>5269</v>
      </c>
      <c r="C567" s="483" t="s">
        <v>168</v>
      </c>
      <c r="D567" s="483" t="s">
        <v>1722</v>
      </c>
      <c r="E567" s="483" t="s">
        <v>153</v>
      </c>
      <c r="F567" s="778" t="s">
        <v>5352</v>
      </c>
      <c r="G567" s="778" t="s">
        <v>5353</v>
      </c>
      <c r="H567" s="778" t="s">
        <v>1751</v>
      </c>
      <c r="I567" s="483" t="s">
        <v>5276</v>
      </c>
      <c r="J567" s="483" t="s">
        <v>1726</v>
      </c>
      <c r="K567" s="485" t="s">
        <v>5273</v>
      </c>
      <c r="L567" s="778">
        <v>12</v>
      </c>
      <c r="M567" s="779">
        <f t="shared" si="20"/>
        <v>40599.96</v>
      </c>
      <c r="N567" s="485" t="s">
        <v>174</v>
      </c>
      <c r="O567" s="483">
        <v>6</v>
      </c>
      <c r="P567" s="779">
        <v>20299.98</v>
      </c>
      <c r="Q567" s="483"/>
      <c r="R567" s="780">
        <f t="shared" si="19"/>
        <v>10149.99</v>
      </c>
    </row>
    <row r="568" spans="1:18" s="554" customFormat="1" ht="10.15" x14ac:dyDescent="0.3">
      <c r="A568" s="483" t="s">
        <v>5268</v>
      </c>
      <c r="B568" s="483" t="s">
        <v>5269</v>
      </c>
      <c r="C568" s="483" t="s">
        <v>168</v>
      </c>
      <c r="D568" s="483" t="s">
        <v>1722</v>
      </c>
      <c r="E568" s="483" t="s">
        <v>153</v>
      </c>
      <c r="F568" s="778" t="s">
        <v>5354</v>
      </c>
      <c r="G568" s="778" t="s">
        <v>5355</v>
      </c>
      <c r="H568" s="778" t="s">
        <v>1737</v>
      </c>
      <c r="I568" s="483" t="s">
        <v>5276</v>
      </c>
      <c r="J568" s="483" t="s">
        <v>1726</v>
      </c>
      <c r="K568" s="485" t="s">
        <v>5273</v>
      </c>
      <c r="L568" s="778">
        <v>12</v>
      </c>
      <c r="M568" s="779">
        <f t="shared" si="20"/>
        <v>36624</v>
      </c>
      <c r="N568" s="485" t="s">
        <v>174</v>
      </c>
      <c r="O568" s="483">
        <v>6</v>
      </c>
      <c r="P568" s="779">
        <v>18312</v>
      </c>
      <c r="Q568" s="483"/>
      <c r="R568" s="780">
        <f t="shared" si="19"/>
        <v>9156</v>
      </c>
    </row>
    <row r="569" spans="1:18" s="554" customFormat="1" ht="10.15" x14ac:dyDescent="0.3">
      <c r="A569" s="483" t="s">
        <v>5268</v>
      </c>
      <c r="B569" s="483" t="s">
        <v>5269</v>
      </c>
      <c r="C569" s="483" t="s">
        <v>168</v>
      </c>
      <c r="D569" s="483" t="s">
        <v>1722</v>
      </c>
      <c r="E569" s="483" t="s">
        <v>153</v>
      </c>
      <c r="F569" s="778" t="s">
        <v>5356</v>
      </c>
      <c r="G569" s="778" t="s">
        <v>5357</v>
      </c>
      <c r="H569" s="778" t="s">
        <v>1737</v>
      </c>
      <c r="I569" s="483" t="s">
        <v>5276</v>
      </c>
      <c r="J569" s="483" t="s">
        <v>1726</v>
      </c>
      <c r="K569" s="485" t="s">
        <v>5273</v>
      </c>
      <c r="L569" s="778">
        <v>12</v>
      </c>
      <c r="M569" s="779">
        <f t="shared" si="20"/>
        <v>24000</v>
      </c>
      <c r="N569" s="485" t="s">
        <v>174</v>
      </c>
      <c r="O569" s="483">
        <v>6</v>
      </c>
      <c r="P569" s="779">
        <v>12000</v>
      </c>
      <c r="Q569" s="483"/>
      <c r="R569" s="780">
        <f t="shared" si="19"/>
        <v>6000</v>
      </c>
    </row>
    <row r="570" spans="1:18" s="554" customFormat="1" ht="10.15" x14ac:dyDescent="0.3">
      <c r="A570" s="483" t="s">
        <v>5268</v>
      </c>
      <c r="B570" s="483" t="s">
        <v>5269</v>
      </c>
      <c r="C570" s="483" t="s">
        <v>168</v>
      </c>
      <c r="D570" s="483" t="s">
        <v>1722</v>
      </c>
      <c r="E570" s="483" t="s">
        <v>153</v>
      </c>
      <c r="F570" s="778" t="s">
        <v>5358</v>
      </c>
      <c r="G570" s="778" t="s">
        <v>5359</v>
      </c>
      <c r="H570" s="778" t="s">
        <v>1725</v>
      </c>
      <c r="I570" s="483" t="s">
        <v>5283</v>
      </c>
      <c r="J570" s="483" t="s">
        <v>1760</v>
      </c>
      <c r="K570" s="485" t="s">
        <v>5273</v>
      </c>
      <c r="L570" s="778">
        <v>12</v>
      </c>
      <c r="M570" s="779">
        <f t="shared" si="20"/>
        <v>72600</v>
      </c>
      <c r="N570" s="485" t="s">
        <v>174</v>
      </c>
      <c r="O570" s="483">
        <v>6</v>
      </c>
      <c r="P570" s="779">
        <v>36300</v>
      </c>
      <c r="Q570" s="483"/>
      <c r="R570" s="780">
        <f t="shared" si="19"/>
        <v>18150</v>
      </c>
    </row>
    <row r="571" spans="1:18" s="554" customFormat="1" ht="10.15" x14ac:dyDescent="0.3">
      <c r="A571" s="483" t="s">
        <v>5268</v>
      </c>
      <c r="B571" s="483" t="s">
        <v>5269</v>
      </c>
      <c r="C571" s="483" t="s">
        <v>168</v>
      </c>
      <c r="D571" s="483" t="s">
        <v>1722</v>
      </c>
      <c r="E571" s="483" t="s">
        <v>153</v>
      </c>
      <c r="F571" s="778" t="s">
        <v>5360</v>
      </c>
      <c r="G571" s="778" t="s">
        <v>5361</v>
      </c>
      <c r="H571" s="778" t="s">
        <v>1756</v>
      </c>
      <c r="I571" s="483" t="s">
        <v>5276</v>
      </c>
      <c r="J571" s="483" t="s">
        <v>1726</v>
      </c>
      <c r="K571" s="485" t="s">
        <v>5273</v>
      </c>
      <c r="L571" s="778">
        <v>12</v>
      </c>
      <c r="M571" s="779">
        <f t="shared" si="20"/>
        <v>24000</v>
      </c>
      <c r="N571" s="485" t="s">
        <v>174</v>
      </c>
      <c r="O571" s="483">
        <v>6</v>
      </c>
      <c r="P571" s="779">
        <v>12000</v>
      </c>
      <c r="Q571" s="483"/>
      <c r="R571" s="780">
        <f t="shared" si="19"/>
        <v>6000</v>
      </c>
    </row>
    <row r="572" spans="1:18" s="554" customFormat="1" ht="10.15" x14ac:dyDescent="0.3">
      <c r="A572" s="483" t="s">
        <v>5268</v>
      </c>
      <c r="B572" s="483" t="s">
        <v>5269</v>
      </c>
      <c r="C572" s="483" t="s">
        <v>168</v>
      </c>
      <c r="D572" s="483" t="s">
        <v>1722</v>
      </c>
      <c r="E572" s="483" t="s">
        <v>153</v>
      </c>
      <c r="F572" s="778" t="s">
        <v>5362</v>
      </c>
      <c r="G572" s="778" t="s">
        <v>5363</v>
      </c>
      <c r="H572" s="778" t="s">
        <v>1913</v>
      </c>
      <c r="I572" s="483" t="s">
        <v>1328</v>
      </c>
      <c r="J572" s="483" t="s">
        <v>1760</v>
      </c>
      <c r="K572" s="485" t="s">
        <v>5273</v>
      </c>
      <c r="L572" s="778">
        <v>12</v>
      </c>
      <c r="M572" s="779">
        <f t="shared" si="20"/>
        <v>42000</v>
      </c>
      <c r="N572" s="485" t="s">
        <v>174</v>
      </c>
      <c r="O572" s="483">
        <v>6</v>
      </c>
      <c r="P572" s="779">
        <v>21000</v>
      </c>
      <c r="Q572" s="483"/>
      <c r="R572" s="780">
        <f t="shared" si="19"/>
        <v>10500</v>
      </c>
    </row>
    <row r="573" spans="1:18" s="554" customFormat="1" ht="10.15" x14ac:dyDescent="0.3">
      <c r="A573" s="483" t="s">
        <v>5268</v>
      </c>
      <c r="B573" s="483" t="s">
        <v>5269</v>
      </c>
      <c r="C573" s="483" t="s">
        <v>168</v>
      </c>
      <c r="D573" s="483" t="s">
        <v>1722</v>
      </c>
      <c r="E573" s="483" t="s">
        <v>153</v>
      </c>
      <c r="F573" s="778" t="s">
        <v>5364</v>
      </c>
      <c r="G573" s="778" t="s">
        <v>5365</v>
      </c>
      <c r="H573" s="778" t="s">
        <v>1725</v>
      </c>
      <c r="I573" s="483" t="s">
        <v>5283</v>
      </c>
      <c r="J573" s="483" t="s">
        <v>1760</v>
      </c>
      <c r="K573" s="485" t="s">
        <v>5273</v>
      </c>
      <c r="L573" s="778">
        <v>12</v>
      </c>
      <c r="M573" s="779">
        <f t="shared" si="20"/>
        <v>42000</v>
      </c>
      <c r="N573" s="485" t="s">
        <v>174</v>
      </c>
      <c r="O573" s="483">
        <v>6</v>
      </c>
      <c r="P573" s="779">
        <v>21000</v>
      </c>
      <c r="Q573" s="483"/>
      <c r="R573" s="780">
        <f t="shared" si="19"/>
        <v>10500</v>
      </c>
    </row>
    <row r="574" spans="1:18" s="554" customFormat="1" ht="10.15" x14ac:dyDescent="0.3">
      <c r="A574" s="483" t="s">
        <v>5268</v>
      </c>
      <c r="B574" s="483" t="s">
        <v>5269</v>
      </c>
      <c r="C574" s="483" t="s">
        <v>168</v>
      </c>
      <c r="D574" s="483" t="s">
        <v>1722</v>
      </c>
      <c r="E574" s="483" t="s">
        <v>153</v>
      </c>
      <c r="F574" s="778" t="s">
        <v>5366</v>
      </c>
      <c r="G574" s="778" t="s">
        <v>5367</v>
      </c>
      <c r="H574" s="778" t="s">
        <v>1756</v>
      </c>
      <c r="I574" s="483" t="s">
        <v>5276</v>
      </c>
      <c r="J574" s="483" t="s">
        <v>1726</v>
      </c>
      <c r="K574" s="485" t="s">
        <v>5273</v>
      </c>
      <c r="L574" s="778">
        <v>12</v>
      </c>
      <c r="M574" s="779">
        <f t="shared" si="20"/>
        <v>35379.96</v>
      </c>
      <c r="N574" s="485" t="s">
        <v>174</v>
      </c>
      <c r="O574" s="483">
        <v>6</v>
      </c>
      <c r="P574" s="779">
        <v>17689.98</v>
      </c>
      <c r="Q574" s="483"/>
      <c r="R574" s="780">
        <f t="shared" si="19"/>
        <v>8844.99</v>
      </c>
    </row>
    <row r="575" spans="1:18" s="554" customFormat="1" ht="10.15" x14ac:dyDescent="0.3">
      <c r="A575" s="483" t="s">
        <v>5268</v>
      </c>
      <c r="B575" s="483" t="s">
        <v>5269</v>
      </c>
      <c r="C575" s="483" t="s">
        <v>168</v>
      </c>
      <c r="D575" s="483" t="s">
        <v>1722</v>
      </c>
      <c r="E575" s="483" t="s">
        <v>153</v>
      </c>
      <c r="F575" s="778" t="s">
        <v>5368</v>
      </c>
      <c r="G575" s="778" t="s">
        <v>5369</v>
      </c>
      <c r="H575" s="778" t="s">
        <v>1725</v>
      </c>
      <c r="I575" s="483" t="s">
        <v>5283</v>
      </c>
      <c r="J575" s="483" t="s">
        <v>1760</v>
      </c>
      <c r="K575" s="485" t="s">
        <v>5273</v>
      </c>
      <c r="L575" s="778">
        <v>12</v>
      </c>
      <c r="M575" s="779">
        <f t="shared" si="20"/>
        <v>108000</v>
      </c>
      <c r="N575" s="485" t="s">
        <v>174</v>
      </c>
      <c r="O575" s="483">
        <v>6</v>
      </c>
      <c r="P575" s="779">
        <v>54000</v>
      </c>
      <c r="Q575" s="483"/>
      <c r="R575" s="780">
        <f t="shared" si="19"/>
        <v>27000</v>
      </c>
    </row>
    <row r="576" spans="1:18" s="554" customFormat="1" ht="10.15" x14ac:dyDescent="0.3">
      <c r="A576" s="483" t="s">
        <v>5268</v>
      </c>
      <c r="B576" s="483" t="s">
        <v>5269</v>
      </c>
      <c r="C576" s="483" t="s">
        <v>168</v>
      </c>
      <c r="D576" s="483" t="s">
        <v>1722</v>
      </c>
      <c r="E576" s="483" t="s">
        <v>153</v>
      </c>
      <c r="F576" s="778" t="s">
        <v>5370</v>
      </c>
      <c r="G576" s="778" t="s">
        <v>3819</v>
      </c>
      <c r="H576" s="778" t="s">
        <v>2808</v>
      </c>
      <c r="I576" s="483" t="s">
        <v>5283</v>
      </c>
      <c r="J576" s="483" t="s">
        <v>1760</v>
      </c>
      <c r="K576" s="485" t="s">
        <v>5273</v>
      </c>
      <c r="L576" s="778">
        <v>12</v>
      </c>
      <c r="M576" s="779">
        <f t="shared" si="20"/>
        <v>108000</v>
      </c>
      <c r="N576" s="485" t="s">
        <v>174</v>
      </c>
      <c r="O576" s="483">
        <v>6</v>
      </c>
      <c r="P576" s="779">
        <v>54000</v>
      </c>
      <c r="Q576" s="483"/>
      <c r="R576" s="780">
        <f t="shared" si="19"/>
        <v>27000</v>
      </c>
    </row>
    <row r="577" spans="1:18" s="554" customFormat="1" ht="10.15" x14ac:dyDescent="0.3">
      <c r="A577" s="483" t="s">
        <v>5268</v>
      </c>
      <c r="B577" s="483" t="s">
        <v>5269</v>
      </c>
      <c r="C577" s="483" t="s">
        <v>168</v>
      </c>
      <c r="D577" s="483" t="s">
        <v>1722</v>
      </c>
      <c r="E577" s="483" t="s">
        <v>153</v>
      </c>
      <c r="F577" s="778" t="s">
        <v>5371</v>
      </c>
      <c r="G577" s="778" t="s">
        <v>5372</v>
      </c>
      <c r="H577" s="778" t="s">
        <v>1725</v>
      </c>
      <c r="I577" s="483" t="s">
        <v>5283</v>
      </c>
      <c r="J577" s="483" t="s">
        <v>1760</v>
      </c>
      <c r="K577" s="485" t="s">
        <v>5273</v>
      </c>
      <c r="L577" s="778">
        <v>12</v>
      </c>
      <c r="M577" s="779">
        <f t="shared" si="20"/>
        <v>36600</v>
      </c>
      <c r="N577" s="485" t="s">
        <v>174</v>
      </c>
      <c r="O577" s="483">
        <v>6</v>
      </c>
      <c r="P577" s="779">
        <v>18300</v>
      </c>
      <c r="Q577" s="483"/>
      <c r="R577" s="780">
        <f t="shared" si="19"/>
        <v>9150</v>
      </c>
    </row>
    <row r="578" spans="1:18" s="554" customFormat="1" ht="10.15" x14ac:dyDescent="0.3">
      <c r="A578" s="483" t="s">
        <v>5268</v>
      </c>
      <c r="B578" s="483" t="s">
        <v>5269</v>
      </c>
      <c r="C578" s="483" t="s">
        <v>168</v>
      </c>
      <c r="D578" s="483" t="s">
        <v>1722</v>
      </c>
      <c r="E578" s="483" t="s">
        <v>153</v>
      </c>
      <c r="F578" s="778" t="s">
        <v>5373</v>
      </c>
      <c r="G578" s="778" t="s">
        <v>5374</v>
      </c>
      <c r="H578" s="778" t="s">
        <v>1913</v>
      </c>
      <c r="I578" s="483" t="s">
        <v>1328</v>
      </c>
      <c r="J578" s="483" t="s">
        <v>1760</v>
      </c>
      <c r="K578" s="485" t="s">
        <v>5273</v>
      </c>
      <c r="L578" s="778">
        <v>12</v>
      </c>
      <c r="M578" s="779">
        <f t="shared" si="20"/>
        <v>20400</v>
      </c>
      <c r="N578" s="485" t="s">
        <v>174</v>
      </c>
      <c r="O578" s="483">
        <v>6</v>
      </c>
      <c r="P578" s="779">
        <v>10200</v>
      </c>
      <c r="Q578" s="483"/>
      <c r="R578" s="780">
        <f t="shared" si="19"/>
        <v>5100</v>
      </c>
    </row>
    <row r="579" spans="1:18" s="554" customFormat="1" ht="10.15" x14ac:dyDescent="0.3">
      <c r="A579" s="483" t="s">
        <v>5268</v>
      </c>
      <c r="B579" s="483" t="s">
        <v>5269</v>
      </c>
      <c r="C579" s="483" t="s">
        <v>168</v>
      </c>
      <c r="D579" s="483" t="s">
        <v>1722</v>
      </c>
      <c r="E579" s="483" t="s">
        <v>153</v>
      </c>
      <c r="F579" s="778" t="s">
        <v>5375</v>
      </c>
      <c r="G579" s="778" t="s">
        <v>5376</v>
      </c>
      <c r="H579" s="778" t="s">
        <v>1737</v>
      </c>
      <c r="I579" s="483" t="s">
        <v>5276</v>
      </c>
      <c r="J579" s="483" t="s">
        <v>1726</v>
      </c>
      <c r="K579" s="485" t="s">
        <v>5273</v>
      </c>
      <c r="L579" s="778">
        <v>12</v>
      </c>
      <c r="M579" s="779">
        <f t="shared" si="20"/>
        <v>108000</v>
      </c>
      <c r="N579" s="485" t="s">
        <v>174</v>
      </c>
      <c r="O579" s="483">
        <v>6</v>
      </c>
      <c r="P579" s="779">
        <v>54000</v>
      </c>
      <c r="Q579" s="483"/>
      <c r="R579" s="780">
        <f t="shared" si="19"/>
        <v>27000</v>
      </c>
    </row>
    <row r="580" spans="1:18" s="554" customFormat="1" ht="10.15" x14ac:dyDescent="0.3">
      <c r="A580" s="483" t="s">
        <v>5268</v>
      </c>
      <c r="B580" s="483" t="s">
        <v>5269</v>
      </c>
      <c r="C580" s="483" t="s">
        <v>168</v>
      </c>
      <c r="D580" s="483" t="s">
        <v>1722</v>
      </c>
      <c r="E580" s="483" t="s">
        <v>153</v>
      </c>
      <c r="F580" s="778" t="s">
        <v>5377</v>
      </c>
      <c r="G580" s="778" t="s">
        <v>5378</v>
      </c>
      <c r="H580" s="778" t="s">
        <v>2808</v>
      </c>
      <c r="I580" s="483" t="s">
        <v>5283</v>
      </c>
      <c r="J580" s="483" t="s">
        <v>1760</v>
      </c>
      <c r="K580" s="485" t="s">
        <v>5273</v>
      </c>
      <c r="L580" s="778">
        <v>12</v>
      </c>
      <c r="M580" s="779">
        <f t="shared" si="20"/>
        <v>73128</v>
      </c>
      <c r="N580" s="485" t="s">
        <v>174</v>
      </c>
      <c r="O580" s="483">
        <v>6</v>
      </c>
      <c r="P580" s="779">
        <v>36564</v>
      </c>
      <c r="Q580" s="483"/>
      <c r="R580" s="780">
        <f t="shared" si="19"/>
        <v>18282</v>
      </c>
    </row>
    <row r="581" spans="1:18" s="554" customFormat="1" ht="10.15" x14ac:dyDescent="0.3">
      <c r="A581" s="483" t="s">
        <v>5268</v>
      </c>
      <c r="B581" s="483" t="s">
        <v>5269</v>
      </c>
      <c r="C581" s="483" t="s">
        <v>168</v>
      </c>
      <c r="D581" s="483" t="s">
        <v>1722</v>
      </c>
      <c r="E581" s="483" t="s">
        <v>153</v>
      </c>
      <c r="F581" s="778" t="s">
        <v>5379</v>
      </c>
      <c r="G581" s="778" t="s">
        <v>5380</v>
      </c>
      <c r="H581" s="778" t="s">
        <v>1725</v>
      </c>
      <c r="I581" s="483" t="s">
        <v>5283</v>
      </c>
      <c r="J581" s="483" t="s">
        <v>1760</v>
      </c>
      <c r="K581" s="485" t="s">
        <v>5273</v>
      </c>
      <c r="L581" s="778">
        <v>12</v>
      </c>
      <c r="M581" s="779">
        <f t="shared" si="20"/>
        <v>72600</v>
      </c>
      <c r="N581" s="485" t="s">
        <v>174</v>
      </c>
      <c r="O581" s="483">
        <v>6</v>
      </c>
      <c r="P581" s="779">
        <v>36300</v>
      </c>
      <c r="Q581" s="483"/>
      <c r="R581" s="780">
        <f t="shared" si="19"/>
        <v>18150</v>
      </c>
    </row>
    <row r="582" spans="1:18" s="554" customFormat="1" ht="10.15" x14ac:dyDescent="0.3">
      <c r="A582" s="483" t="s">
        <v>5268</v>
      </c>
      <c r="B582" s="483" t="s">
        <v>5269</v>
      </c>
      <c r="C582" s="483" t="s">
        <v>168</v>
      </c>
      <c r="D582" s="483" t="s">
        <v>1722</v>
      </c>
      <c r="E582" s="483" t="s">
        <v>153</v>
      </c>
      <c r="F582" s="778" t="s">
        <v>5381</v>
      </c>
      <c r="G582" s="778" t="s">
        <v>5382</v>
      </c>
      <c r="H582" s="778" t="s">
        <v>1751</v>
      </c>
      <c r="I582" s="483" t="s">
        <v>5276</v>
      </c>
      <c r="J582" s="483" t="s">
        <v>1726</v>
      </c>
      <c r="K582" s="485" t="s">
        <v>5273</v>
      </c>
      <c r="L582" s="778">
        <v>12</v>
      </c>
      <c r="M582" s="779">
        <f t="shared" si="20"/>
        <v>35199.96</v>
      </c>
      <c r="N582" s="485" t="s">
        <v>174</v>
      </c>
      <c r="O582" s="483">
        <v>6</v>
      </c>
      <c r="P582" s="779">
        <v>17599.98</v>
      </c>
      <c r="Q582" s="483"/>
      <c r="R582" s="780">
        <f t="shared" si="19"/>
        <v>8799.99</v>
      </c>
    </row>
    <row r="583" spans="1:18" s="554" customFormat="1" ht="10.15" x14ac:dyDescent="0.3">
      <c r="A583" s="483" t="s">
        <v>5268</v>
      </c>
      <c r="B583" s="483" t="s">
        <v>5269</v>
      </c>
      <c r="C583" s="483" t="s">
        <v>168</v>
      </c>
      <c r="D583" s="483" t="s">
        <v>1722</v>
      </c>
      <c r="E583" s="483" t="s">
        <v>153</v>
      </c>
      <c r="F583" s="778" t="s">
        <v>5383</v>
      </c>
      <c r="G583" s="778" t="s">
        <v>5384</v>
      </c>
      <c r="H583" s="778" t="s">
        <v>2414</v>
      </c>
      <c r="I583" s="483" t="s">
        <v>5276</v>
      </c>
      <c r="J583" s="483" t="s">
        <v>1726</v>
      </c>
      <c r="K583" s="485" t="s">
        <v>5273</v>
      </c>
      <c r="L583" s="778">
        <v>12</v>
      </c>
      <c r="M583" s="779">
        <f t="shared" si="20"/>
        <v>120000</v>
      </c>
      <c r="N583" s="485" t="s">
        <v>174</v>
      </c>
      <c r="O583" s="483">
        <v>6</v>
      </c>
      <c r="P583" s="779">
        <v>60000</v>
      </c>
      <c r="Q583" s="483"/>
      <c r="R583" s="780">
        <f t="shared" si="19"/>
        <v>30000</v>
      </c>
    </row>
    <row r="584" spans="1:18" s="554" customFormat="1" ht="10.15" x14ac:dyDescent="0.3">
      <c r="A584" s="483" t="s">
        <v>5268</v>
      </c>
      <c r="B584" s="483" t="s">
        <v>5269</v>
      </c>
      <c r="C584" s="483" t="s">
        <v>168</v>
      </c>
      <c r="D584" s="483" t="s">
        <v>1722</v>
      </c>
      <c r="E584" s="483" t="s">
        <v>153</v>
      </c>
      <c r="F584" s="778" t="s">
        <v>5385</v>
      </c>
      <c r="G584" s="778" t="s">
        <v>5386</v>
      </c>
      <c r="H584" s="778" t="s">
        <v>1756</v>
      </c>
      <c r="I584" s="483" t="s">
        <v>5276</v>
      </c>
      <c r="J584" s="483" t="s">
        <v>1726</v>
      </c>
      <c r="K584" s="485" t="s">
        <v>5273</v>
      </c>
      <c r="L584" s="778">
        <v>12</v>
      </c>
      <c r="M584" s="779">
        <f t="shared" si="20"/>
        <v>24000</v>
      </c>
      <c r="N584" s="485" t="s">
        <v>174</v>
      </c>
      <c r="O584" s="483">
        <v>6</v>
      </c>
      <c r="P584" s="779">
        <v>12000</v>
      </c>
      <c r="Q584" s="483"/>
      <c r="R584" s="780">
        <f t="shared" si="19"/>
        <v>6000</v>
      </c>
    </row>
    <row r="585" spans="1:18" s="554" customFormat="1" ht="10.15" x14ac:dyDescent="0.3">
      <c r="A585" s="483" t="s">
        <v>5268</v>
      </c>
      <c r="B585" s="483" t="s">
        <v>5269</v>
      </c>
      <c r="C585" s="483" t="s">
        <v>168</v>
      </c>
      <c r="D585" s="483" t="s">
        <v>1722</v>
      </c>
      <c r="E585" s="483" t="s">
        <v>153</v>
      </c>
      <c r="F585" s="778" t="s">
        <v>5387</v>
      </c>
      <c r="G585" s="778" t="s">
        <v>5388</v>
      </c>
      <c r="H585" s="778" t="s">
        <v>1737</v>
      </c>
      <c r="I585" s="483" t="s">
        <v>5276</v>
      </c>
      <c r="J585" s="483" t="s">
        <v>1726</v>
      </c>
      <c r="K585" s="485" t="s">
        <v>5273</v>
      </c>
      <c r="L585" s="778">
        <v>12</v>
      </c>
      <c r="M585" s="779">
        <f t="shared" si="20"/>
        <v>120000</v>
      </c>
      <c r="N585" s="485" t="s">
        <v>174</v>
      </c>
      <c r="O585" s="483">
        <v>6</v>
      </c>
      <c r="P585" s="779">
        <v>60000</v>
      </c>
      <c r="Q585" s="483"/>
      <c r="R585" s="780">
        <f t="shared" si="19"/>
        <v>30000</v>
      </c>
    </row>
    <row r="586" spans="1:18" s="554" customFormat="1" ht="10.15" x14ac:dyDescent="0.3">
      <c r="A586" s="483" t="s">
        <v>5268</v>
      </c>
      <c r="B586" s="483" t="s">
        <v>5269</v>
      </c>
      <c r="C586" s="483" t="s">
        <v>168</v>
      </c>
      <c r="D586" s="483" t="s">
        <v>1722</v>
      </c>
      <c r="E586" s="483" t="s">
        <v>153</v>
      </c>
      <c r="F586" s="778" t="s">
        <v>5389</v>
      </c>
      <c r="G586" s="778" t="s">
        <v>5390</v>
      </c>
      <c r="H586" s="778" t="s">
        <v>1756</v>
      </c>
      <c r="I586" s="483" t="s">
        <v>5276</v>
      </c>
      <c r="J586" s="483" t="s">
        <v>1726</v>
      </c>
      <c r="K586" s="485" t="s">
        <v>5273</v>
      </c>
      <c r="L586" s="778">
        <v>12</v>
      </c>
      <c r="M586" s="779">
        <f t="shared" si="20"/>
        <v>20400</v>
      </c>
      <c r="N586" s="485" t="s">
        <v>174</v>
      </c>
      <c r="O586" s="483">
        <v>6</v>
      </c>
      <c r="P586" s="779">
        <v>10200</v>
      </c>
      <c r="Q586" s="483"/>
      <c r="R586" s="780">
        <f t="shared" si="19"/>
        <v>5100</v>
      </c>
    </row>
    <row r="587" spans="1:18" s="554" customFormat="1" ht="10.15" x14ac:dyDescent="0.3">
      <c r="A587" s="483" t="s">
        <v>5268</v>
      </c>
      <c r="B587" s="483" t="s">
        <v>5269</v>
      </c>
      <c r="C587" s="483" t="s">
        <v>168</v>
      </c>
      <c r="D587" s="483" t="s">
        <v>1722</v>
      </c>
      <c r="E587" s="483" t="s">
        <v>153</v>
      </c>
      <c r="F587" s="778" t="s">
        <v>5391</v>
      </c>
      <c r="G587" s="778" t="s">
        <v>5392</v>
      </c>
      <c r="H587" s="778" t="s">
        <v>1836</v>
      </c>
      <c r="I587" s="483" t="s">
        <v>5283</v>
      </c>
      <c r="J587" s="483" t="s">
        <v>1760</v>
      </c>
      <c r="K587" s="485" t="s">
        <v>5273</v>
      </c>
      <c r="L587" s="778">
        <v>12</v>
      </c>
      <c r="M587" s="779">
        <f t="shared" si="20"/>
        <v>24000</v>
      </c>
      <c r="N587" s="485" t="s">
        <v>174</v>
      </c>
      <c r="O587" s="483">
        <v>6</v>
      </c>
      <c r="P587" s="779">
        <v>12000</v>
      </c>
      <c r="Q587" s="483"/>
      <c r="R587" s="780">
        <f t="shared" si="19"/>
        <v>6000</v>
      </c>
    </row>
    <row r="588" spans="1:18" s="554" customFormat="1" ht="10.15" x14ac:dyDescent="0.3">
      <c r="A588" s="483" t="s">
        <v>5268</v>
      </c>
      <c r="B588" s="483" t="s">
        <v>5269</v>
      </c>
      <c r="C588" s="483" t="s">
        <v>168</v>
      </c>
      <c r="D588" s="483" t="s">
        <v>1722</v>
      </c>
      <c r="E588" s="483" t="s">
        <v>153</v>
      </c>
      <c r="F588" s="778" t="s">
        <v>5393</v>
      </c>
      <c r="G588" s="778" t="s">
        <v>5394</v>
      </c>
      <c r="H588" s="778" t="s">
        <v>1836</v>
      </c>
      <c r="I588" s="483" t="s">
        <v>5283</v>
      </c>
      <c r="J588" s="483" t="s">
        <v>1760</v>
      </c>
      <c r="K588" s="485" t="s">
        <v>5273</v>
      </c>
      <c r="L588" s="778">
        <v>12</v>
      </c>
      <c r="M588" s="779">
        <f t="shared" si="20"/>
        <v>42000</v>
      </c>
      <c r="N588" s="485" t="s">
        <v>174</v>
      </c>
      <c r="O588" s="483">
        <v>6</v>
      </c>
      <c r="P588" s="779">
        <v>21000</v>
      </c>
      <c r="Q588" s="483"/>
      <c r="R588" s="780">
        <f t="shared" si="19"/>
        <v>10500</v>
      </c>
    </row>
    <row r="589" spans="1:18" s="554" customFormat="1" ht="10.15" x14ac:dyDescent="0.3">
      <c r="A589" s="483" t="s">
        <v>5268</v>
      </c>
      <c r="B589" s="483" t="s">
        <v>5269</v>
      </c>
      <c r="C589" s="483" t="s">
        <v>168</v>
      </c>
      <c r="D589" s="483" t="s">
        <v>1722</v>
      </c>
      <c r="E589" s="483" t="s">
        <v>153</v>
      </c>
      <c r="F589" s="778" t="s">
        <v>5395</v>
      </c>
      <c r="G589" s="778" t="s">
        <v>5396</v>
      </c>
      <c r="H589" s="778" t="s">
        <v>1836</v>
      </c>
      <c r="I589" s="483" t="s">
        <v>5283</v>
      </c>
      <c r="J589" s="483" t="s">
        <v>1760</v>
      </c>
      <c r="K589" s="485" t="s">
        <v>5273</v>
      </c>
      <c r="L589" s="778">
        <v>12</v>
      </c>
      <c r="M589" s="779">
        <f t="shared" si="20"/>
        <v>108000</v>
      </c>
      <c r="N589" s="485" t="s">
        <v>174</v>
      </c>
      <c r="O589" s="483">
        <v>6</v>
      </c>
      <c r="P589" s="779">
        <v>54000</v>
      </c>
      <c r="Q589" s="483"/>
      <c r="R589" s="780">
        <f t="shared" si="19"/>
        <v>27000</v>
      </c>
    </row>
    <row r="590" spans="1:18" s="554" customFormat="1" ht="10.15" x14ac:dyDescent="0.3">
      <c r="A590" s="483" t="s">
        <v>5268</v>
      </c>
      <c r="B590" s="483" t="s">
        <v>5269</v>
      </c>
      <c r="C590" s="483" t="s">
        <v>168</v>
      </c>
      <c r="D590" s="483" t="s">
        <v>1722</v>
      </c>
      <c r="E590" s="483" t="s">
        <v>153</v>
      </c>
      <c r="F590" s="778" t="s">
        <v>5397</v>
      </c>
      <c r="G590" s="778" t="s">
        <v>5398</v>
      </c>
      <c r="H590" s="778" t="s">
        <v>1756</v>
      </c>
      <c r="I590" s="483" t="s">
        <v>5276</v>
      </c>
      <c r="J590" s="483" t="s">
        <v>1726</v>
      </c>
      <c r="K590" s="485" t="s">
        <v>5273</v>
      </c>
      <c r="L590" s="778">
        <v>12</v>
      </c>
      <c r="M590" s="779">
        <f t="shared" si="20"/>
        <v>36000</v>
      </c>
      <c r="N590" s="485" t="s">
        <v>174</v>
      </c>
      <c r="O590" s="483">
        <v>6</v>
      </c>
      <c r="P590" s="779">
        <v>18000</v>
      </c>
      <c r="Q590" s="483"/>
      <c r="R590" s="780">
        <f t="shared" si="19"/>
        <v>9000</v>
      </c>
    </row>
    <row r="591" spans="1:18" s="554" customFormat="1" ht="10.15" x14ac:dyDescent="0.3">
      <c r="A591" s="483" t="s">
        <v>5268</v>
      </c>
      <c r="B591" s="483" t="s">
        <v>5269</v>
      </c>
      <c r="C591" s="483" t="s">
        <v>168</v>
      </c>
      <c r="D591" s="483" t="s">
        <v>1722</v>
      </c>
      <c r="E591" s="483" t="s">
        <v>153</v>
      </c>
      <c r="F591" s="778" t="s">
        <v>5399</v>
      </c>
      <c r="G591" s="778" t="s">
        <v>5400</v>
      </c>
      <c r="H591" s="778" t="s">
        <v>1725</v>
      </c>
      <c r="I591" s="483" t="s">
        <v>5283</v>
      </c>
      <c r="J591" s="483" t="s">
        <v>1760</v>
      </c>
      <c r="K591" s="485" t="s">
        <v>5273</v>
      </c>
      <c r="L591" s="778">
        <v>12</v>
      </c>
      <c r="M591" s="779">
        <f t="shared" si="20"/>
        <v>42000</v>
      </c>
      <c r="N591" s="485" t="s">
        <v>174</v>
      </c>
      <c r="O591" s="483">
        <v>6</v>
      </c>
      <c r="P591" s="779">
        <v>21000</v>
      </c>
      <c r="Q591" s="483"/>
      <c r="R591" s="780">
        <f t="shared" si="19"/>
        <v>10500</v>
      </c>
    </row>
    <row r="592" spans="1:18" s="554" customFormat="1" ht="10.15" x14ac:dyDescent="0.3">
      <c r="A592" s="483" t="s">
        <v>5268</v>
      </c>
      <c r="B592" s="483" t="s">
        <v>5269</v>
      </c>
      <c r="C592" s="483" t="s">
        <v>168</v>
      </c>
      <c r="D592" s="483" t="s">
        <v>1722</v>
      </c>
      <c r="E592" s="483" t="s">
        <v>153</v>
      </c>
      <c r="F592" s="778" t="s">
        <v>5401</v>
      </c>
      <c r="G592" s="778" t="s">
        <v>5402</v>
      </c>
      <c r="H592" s="778" t="s">
        <v>2894</v>
      </c>
      <c r="I592" s="483" t="s">
        <v>5276</v>
      </c>
      <c r="J592" s="483" t="s">
        <v>1726</v>
      </c>
      <c r="K592" s="485" t="s">
        <v>5273</v>
      </c>
      <c r="L592" s="778">
        <v>12</v>
      </c>
      <c r="M592" s="779">
        <f t="shared" si="20"/>
        <v>42000</v>
      </c>
      <c r="N592" s="485" t="s">
        <v>174</v>
      </c>
      <c r="O592" s="483">
        <v>6</v>
      </c>
      <c r="P592" s="779">
        <v>21000</v>
      </c>
      <c r="Q592" s="483"/>
      <c r="R592" s="780">
        <f t="shared" si="19"/>
        <v>10500</v>
      </c>
    </row>
    <row r="593" spans="1:18" s="554" customFormat="1" ht="10.15" x14ac:dyDescent="0.3">
      <c r="A593" s="483" t="s">
        <v>5268</v>
      </c>
      <c r="B593" s="483" t="s">
        <v>5269</v>
      </c>
      <c r="C593" s="483" t="s">
        <v>168</v>
      </c>
      <c r="D593" s="483" t="s">
        <v>1722</v>
      </c>
      <c r="E593" s="483" t="s">
        <v>153</v>
      </c>
      <c r="F593" s="778" t="s">
        <v>5403</v>
      </c>
      <c r="G593" s="778" t="s">
        <v>5404</v>
      </c>
      <c r="H593" s="778" t="s">
        <v>1756</v>
      </c>
      <c r="I593" s="483" t="s">
        <v>5276</v>
      </c>
      <c r="J593" s="483" t="s">
        <v>1726</v>
      </c>
      <c r="K593" s="485" t="s">
        <v>5273</v>
      </c>
      <c r="L593" s="778">
        <v>12</v>
      </c>
      <c r="M593" s="779">
        <f t="shared" si="20"/>
        <v>22400.04</v>
      </c>
      <c r="N593" s="485" t="s">
        <v>174</v>
      </c>
      <c r="O593" s="483">
        <v>6</v>
      </c>
      <c r="P593" s="779">
        <v>11200.02</v>
      </c>
      <c r="Q593" s="483"/>
      <c r="R593" s="780">
        <f t="shared" ref="R593:R656" si="21">(P593/6)*3</f>
        <v>5600.01</v>
      </c>
    </row>
    <row r="594" spans="1:18" s="554" customFormat="1" ht="10.15" x14ac:dyDescent="0.3">
      <c r="A594" s="483" t="s">
        <v>5268</v>
      </c>
      <c r="B594" s="483" t="s">
        <v>5269</v>
      </c>
      <c r="C594" s="483" t="s">
        <v>168</v>
      </c>
      <c r="D594" s="483" t="s">
        <v>1722</v>
      </c>
      <c r="E594" s="483" t="s">
        <v>153</v>
      </c>
      <c r="F594" s="778" t="s">
        <v>5405</v>
      </c>
      <c r="G594" s="778" t="s">
        <v>5406</v>
      </c>
      <c r="H594" s="778" t="s">
        <v>1725</v>
      </c>
      <c r="I594" s="483" t="s">
        <v>5283</v>
      </c>
      <c r="J594" s="483" t="s">
        <v>1760</v>
      </c>
      <c r="K594" s="485" t="s">
        <v>5273</v>
      </c>
      <c r="L594" s="778">
        <v>12</v>
      </c>
      <c r="M594" s="779">
        <f t="shared" si="20"/>
        <v>36000</v>
      </c>
      <c r="N594" s="485" t="s">
        <v>174</v>
      </c>
      <c r="O594" s="483">
        <v>6</v>
      </c>
      <c r="P594" s="779">
        <v>18000</v>
      </c>
      <c r="Q594" s="483"/>
      <c r="R594" s="780">
        <f t="shared" si="21"/>
        <v>9000</v>
      </c>
    </row>
    <row r="595" spans="1:18" s="554" customFormat="1" ht="10.15" x14ac:dyDescent="0.3">
      <c r="A595" s="483" t="s">
        <v>5268</v>
      </c>
      <c r="B595" s="483" t="s">
        <v>5269</v>
      </c>
      <c r="C595" s="483" t="s">
        <v>168</v>
      </c>
      <c r="D595" s="483" t="s">
        <v>1722</v>
      </c>
      <c r="E595" s="483" t="s">
        <v>153</v>
      </c>
      <c r="F595" s="778" t="s">
        <v>5407</v>
      </c>
      <c r="G595" s="778" t="s">
        <v>5408</v>
      </c>
      <c r="H595" s="778" t="s">
        <v>1725</v>
      </c>
      <c r="I595" s="483" t="s">
        <v>5283</v>
      </c>
      <c r="J595" s="483" t="s">
        <v>1760</v>
      </c>
      <c r="K595" s="485" t="s">
        <v>5273</v>
      </c>
      <c r="L595" s="778">
        <v>12</v>
      </c>
      <c r="M595" s="779">
        <f t="shared" si="20"/>
        <v>24000</v>
      </c>
      <c r="N595" s="485" t="s">
        <v>174</v>
      </c>
      <c r="O595" s="483">
        <v>6</v>
      </c>
      <c r="P595" s="779">
        <v>12000</v>
      </c>
      <c r="Q595" s="483"/>
      <c r="R595" s="780">
        <f t="shared" si="21"/>
        <v>6000</v>
      </c>
    </row>
    <row r="596" spans="1:18" s="554" customFormat="1" ht="10.15" x14ac:dyDescent="0.3">
      <c r="A596" s="483" t="s">
        <v>5268</v>
      </c>
      <c r="B596" s="483" t="s">
        <v>5269</v>
      </c>
      <c r="C596" s="483" t="s">
        <v>168</v>
      </c>
      <c r="D596" s="483" t="s">
        <v>1722</v>
      </c>
      <c r="E596" s="483" t="s">
        <v>153</v>
      </c>
      <c r="F596" s="778" t="s">
        <v>5409</v>
      </c>
      <c r="G596" s="778" t="s">
        <v>5410</v>
      </c>
      <c r="H596" s="778" t="s">
        <v>2505</v>
      </c>
      <c r="I596" s="483" t="s">
        <v>5283</v>
      </c>
      <c r="J596" s="483" t="s">
        <v>1760</v>
      </c>
      <c r="K596" s="485" t="s">
        <v>5273</v>
      </c>
      <c r="L596" s="778">
        <v>12</v>
      </c>
      <c r="M596" s="779">
        <f t="shared" si="20"/>
        <v>108000</v>
      </c>
      <c r="N596" s="485" t="s">
        <v>174</v>
      </c>
      <c r="O596" s="483">
        <v>6</v>
      </c>
      <c r="P596" s="779">
        <v>54000</v>
      </c>
      <c r="Q596" s="483"/>
      <c r="R596" s="780">
        <f t="shared" si="21"/>
        <v>27000</v>
      </c>
    </row>
    <row r="597" spans="1:18" s="554" customFormat="1" ht="10.15" x14ac:dyDescent="0.3">
      <c r="A597" s="483" t="s">
        <v>5268</v>
      </c>
      <c r="B597" s="483" t="s">
        <v>5269</v>
      </c>
      <c r="C597" s="483" t="s">
        <v>168</v>
      </c>
      <c r="D597" s="483" t="s">
        <v>1722</v>
      </c>
      <c r="E597" s="483" t="s">
        <v>153</v>
      </c>
      <c r="F597" s="778" t="s">
        <v>5411</v>
      </c>
      <c r="G597" s="778" t="s">
        <v>5412</v>
      </c>
      <c r="H597" s="778" t="s">
        <v>1725</v>
      </c>
      <c r="I597" s="483" t="s">
        <v>5283</v>
      </c>
      <c r="J597" s="483" t="s">
        <v>1760</v>
      </c>
      <c r="K597" s="485" t="s">
        <v>5273</v>
      </c>
      <c r="L597" s="778">
        <v>12</v>
      </c>
      <c r="M597" s="779">
        <f t="shared" si="20"/>
        <v>73128</v>
      </c>
      <c r="N597" s="485" t="s">
        <v>174</v>
      </c>
      <c r="O597" s="483">
        <v>6</v>
      </c>
      <c r="P597" s="779">
        <v>36564</v>
      </c>
      <c r="Q597" s="483"/>
      <c r="R597" s="780">
        <f t="shared" si="21"/>
        <v>18282</v>
      </c>
    </row>
    <row r="598" spans="1:18" s="554" customFormat="1" ht="10.15" x14ac:dyDescent="0.3">
      <c r="A598" s="483" t="s">
        <v>5268</v>
      </c>
      <c r="B598" s="483" t="s">
        <v>5269</v>
      </c>
      <c r="C598" s="483" t="s">
        <v>168</v>
      </c>
      <c r="D598" s="483" t="s">
        <v>1722</v>
      </c>
      <c r="E598" s="483" t="s">
        <v>153</v>
      </c>
      <c r="F598" s="778" t="s">
        <v>5413</v>
      </c>
      <c r="G598" s="778" t="s">
        <v>5414</v>
      </c>
      <c r="H598" s="778" t="s">
        <v>1725</v>
      </c>
      <c r="I598" s="483" t="s">
        <v>5283</v>
      </c>
      <c r="J598" s="483" t="s">
        <v>1760</v>
      </c>
      <c r="K598" s="485" t="s">
        <v>5273</v>
      </c>
      <c r="L598" s="778">
        <v>12</v>
      </c>
      <c r="M598" s="779">
        <f t="shared" si="20"/>
        <v>24000</v>
      </c>
      <c r="N598" s="485" t="s">
        <v>174</v>
      </c>
      <c r="O598" s="483">
        <v>6</v>
      </c>
      <c r="P598" s="779">
        <v>12000</v>
      </c>
      <c r="Q598" s="483"/>
      <c r="R598" s="780">
        <f t="shared" si="21"/>
        <v>6000</v>
      </c>
    </row>
    <row r="599" spans="1:18" s="554" customFormat="1" ht="10.15" x14ac:dyDescent="0.3">
      <c r="A599" s="483" t="s">
        <v>5268</v>
      </c>
      <c r="B599" s="483" t="s">
        <v>5269</v>
      </c>
      <c r="C599" s="483" t="s">
        <v>168</v>
      </c>
      <c r="D599" s="483" t="s">
        <v>1722</v>
      </c>
      <c r="E599" s="483" t="s">
        <v>153</v>
      </c>
      <c r="F599" s="778" t="s">
        <v>5415</v>
      </c>
      <c r="G599" s="778" t="s">
        <v>5416</v>
      </c>
      <c r="H599" s="778" t="s">
        <v>1913</v>
      </c>
      <c r="I599" s="483" t="s">
        <v>1328</v>
      </c>
      <c r="J599" s="483" t="s">
        <v>1760</v>
      </c>
      <c r="K599" s="485" t="s">
        <v>5273</v>
      </c>
      <c r="L599" s="778">
        <v>12</v>
      </c>
      <c r="M599" s="779">
        <f t="shared" si="20"/>
        <v>24000</v>
      </c>
      <c r="N599" s="485" t="s">
        <v>174</v>
      </c>
      <c r="O599" s="483">
        <v>6</v>
      </c>
      <c r="P599" s="779">
        <v>12000</v>
      </c>
      <c r="Q599" s="483"/>
      <c r="R599" s="780">
        <f t="shared" si="21"/>
        <v>6000</v>
      </c>
    </row>
    <row r="600" spans="1:18" s="554" customFormat="1" ht="10.15" x14ac:dyDescent="0.3">
      <c r="A600" s="483" t="s">
        <v>5268</v>
      </c>
      <c r="B600" s="483" t="s">
        <v>5269</v>
      </c>
      <c r="C600" s="483" t="s">
        <v>168</v>
      </c>
      <c r="D600" s="483" t="s">
        <v>1722</v>
      </c>
      <c r="E600" s="483" t="s">
        <v>153</v>
      </c>
      <c r="F600" s="778" t="s">
        <v>5417</v>
      </c>
      <c r="G600" s="778" t="s">
        <v>5418</v>
      </c>
      <c r="H600" s="778" t="s">
        <v>1725</v>
      </c>
      <c r="I600" s="483" t="s">
        <v>5283</v>
      </c>
      <c r="J600" s="483" t="s">
        <v>1760</v>
      </c>
      <c r="K600" s="485" t="s">
        <v>5273</v>
      </c>
      <c r="L600" s="778">
        <v>12</v>
      </c>
      <c r="M600" s="779">
        <f t="shared" si="20"/>
        <v>21600</v>
      </c>
      <c r="N600" s="485" t="s">
        <v>174</v>
      </c>
      <c r="O600" s="483">
        <v>6</v>
      </c>
      <c r="P600" s="779">
        <v>10800</v>
      </c>
      <c r="Q600" s="483"/>
      <c r="R600" s="780">
        <f t="shared" si="21"/>
        <v>5400</v>
      </c>
    </row>
    <row r="601" spans="1:18" s="554" customFormat="1" ht="10.15" x14ac:dyDescent="0.3">
      <c r="A601" s="483" t="s">
        <v>5268</v>
      </c>
      <c r="B601" s="483" t="s">
        <v>5269</v>
      </c>
      <c r="C601" s="483" t="s">
        <v>168</v>
      </c>
      <c r="D601" s="483" t="s">
        <v>1722</v>
      </c>
      <c r="E601" s="483" t="s">
        <v>153</v>
      </c>
      <c r="F601" s="778" t="s">
        <v>5419</v>
      </c>
      <c r="G601" s="778" t="s">
        <v>5420</v>
      </c>
      <c r="H601" s="778" t="s">
        <v>1725</v>
      </c>
      <c r="I601" s="483" t="s">
        <v>5283</v>
      </c>
      <c r="J601" s="483" t="s">
        <v>1760</v>
      </c>
      <c r="K601" s="485" t="s">
        <v>5273</v>
      </c>
      <c r="L601" s="778">
        <v>12</v>
      </c>
      <c r="M601" s="779">
        <f t="shared" si="20"/>
        <v>73128</v>
      </c>
      <c r="N601" s="485" t="s">
        <v>174</v>
      </c>
      <c r="O601" s="483">
        <v>6</v>
      </c>
      <c r="P601" s="779">
        <v>36564</v>
      </c>
      <c r="Q601" s="483"/>
      <c r="R601" s="780">
        <f t="shared" si="21"/>
        <v>18282</v>
      </c>
    </row>
    <row r="602" spans="1:18" s="554" customFormat="1" ht="10.15" x14ac:dyDescent="0.3">
      <c r="A602" s="483" t="s">
        <v>5268</v>
      </c>
      <c r="B602" s="483" t="s">
        <v>5269</v>
      </c>
      <c r="C602" s="483" t="s">
        <v>168</v>
      </c>
      <c r="D602" s="483" t="s">
        <v>1722</v>
      </c>
      <c r="E602" s="483" t="s">
        <v>153</v>
      </c>
      <c r="F602" s="778" t="s">
        <v>5421</v>
      </c>
      <c r="G602" s="778" t="s">
        <v>5422</v>
      </c>
      <c r="H602" s="778" t="s">
        <v>1325</v>
      </c>
      <c r="I602" s="483" t="s">
        <v>5272</v>
      </c>
      <c r="J602" s="483" t="s">
        <v>1760</v>
      </c>
      <c r="K602" s="485" t="s">
        <v>5273</v>
      </c>
      <c r="L602" s="778">
        <v>12</v>
      </c>
      <c r="M602" s="779">
        <f t="shared" si="20"/>
        <v>42000</v>
      </c>
      <c r="N602" s="485" t="s">
        <v>174</v>
      </c>
      <c r="O602" s="483">
        <v>6</v>
      </c>
      <c r="P602" s="779">
        <v>21000</v>
      </c>
      <c r="Q602" s="483"/>
      <c r="R602" s="780">
        <f t="shared" si="21"/>
        <v>10500</v>
      </c>
    </row>
    <row r="603" spans="1:18" s="554" customFormat="1" ht="10.15" x14ac:dyDescent="0.3">
      <c r="A603" s="483" t="s">
        <v>5268</v>
      </c>
      <c r="B603" s="483" t="s">
        <v>5269</v>
      </c>
      <c r="C603" s="483" t="s">
        <v>168</v>
      </c>
      <c r="D603" s="483" t="s">
        <v>1722</v>
      </c>
      <c r="E603" s="483" t="s">
        <v>153</v>
      </c>
      <c r="F603" s="778" t="s">
        <v>5423</v>
      </c>
      <c r="G603" s="778" t="s">
        <v>5424</v>
      </c>
      <c r="H603" s="778" t="s">
        <v>1913</v>
      </c>
      <c r="I603" s="483" t="s">
        <v>1328</v>
      </c>
      <c r="J603" s="483" t="s">
        <v>1760</v>
      </c>
      <c r="K603" s="485" t="s">
        <v>5273</v>
      </c>
      <c r="L603" s="778">
        <v>12</v>
      </c>
      <c r="M603" s="779">
        <f t="shared" si="20"/>
        <v>104000.04000000001</v>
      </c>
      <c r="N603" s="485" t="s">
        <v>174</v>
      </c>
      <c r="O603" s="483">
        <v>6</v>
      </c>
      <c r="P603" s="779">
        <v>52000.020000000004</v>
      </c>
      <c r="Q603" s="483"/>
      <c r="R603" s="780">
        <f t="shared" si="21"/>
        <v>26000.010000000002</v>
      </c>
    </row>
    <row r="604" spans="1:18" s="554" customFormat="1" ht="10.15" x14ac:dyDescent="0.3">
      <c r="A604" s="483" t="s">
        <v>5268</v>
      </c>
      <c r="B604" s="483" t="s">
        <v>5269</v>
      </c>
      <c r="C604" s="483" t="s">
        <v>168</v>
      </c>
      <c r="D604" s="483" t="s">
        <v>1722</v>
      </c>
      <c r="E604" s="483" t="s">
        <v>153</v>
      </c>
      <c r="F604" s="778" t="s">
        <v>5425</v>
      </c>
      <c r="G604" s="778" t="s">
        <v>5426</v>
      </c>
      <c r="H604" s="778" t="s">
        <v>1913</v>
      </c>
      <c r="I604" s="483" t="s">
        <v>1328</v>
      </c>
      <c r="J604" s="483" t="s">
        <v>1760</v>
      </c>
      <c r="K604" s="485" t="s">
        <v>5273</v>
      </c>
      <c r="L604" s="778">
        <v>12</v>
      </c>
      <c r="M604" s="779">
        <f t="shared" si="20"/>
        <v>36624</v>
      </c>
      <c r="N604" s="485" t="s">
        <v>174</v>
      </c>
      <c r="O604" s="483">
        <v>6</v>
      </c>
      <c r="P604" s="779">
        <v>18312</v>
      </c>
      <c r="Q604" s="483"/>
      <c r="R604" s="780">
        <f t="shared" si="21"/>
        <v>9156</v>
      </c>
    </row>
    <row r="605" spans="1:18" s="554" customFormat="1" ht="10.15" x14ac:dyDescent="0.3">
      <c r="A605" s="483" t="s">
        <v>5268</v>
      </c>
      <c r="B605" s="483" t="s">
        <v>5269</v>
      </c>
      <c r="C605" s="483" t="s">
        <v>168</v>
      </c>
      <c r="D605" s="483" t="s">
        <v>1722</v>
      </c>
      <c r="E605" s="483" t="s">
        <v>153</v>
      </c>
      <c r="F605" s="778" t="s">
        <v>5427</v>
      </c>
      <c r="G605" s="778" t="s">
        <v>5428</v>
      </c>
      <c r="H605" s="778" t="s">
        <v>5429</v>
      </c>
      <c r="I605" s="483" t="s">
        <v>1328</v>
      </c>
      <c r="J605" s="483" t="s">
        <v>1760</v>
      </c>
      <c r="K605" s="485" t="s">
        <v>5273</v>
      </c>
      <c r="L605" s="778">
        <v>12</v>
      </c>
      <c r="M605" s="779">
        <f t="shared" si="20"/>
        <v>36624</v>
      </c>
      <c r="N605" s="485" t="s">
        <v>174</v>
      </c>
      <c r="O605" s="483">
        <v>6</v>
      </c>
      <c r="P605" s="779">
        <v>18312</v>
      </c>
      <c r="Q605" s="483"/>
      <c r="R605" s="780">
        <f t="shared" si="21"/>
        <v>9156</v>
      </c>
    </row>
    <row r="606" spans="1:18" s="554" customFormat="1" ht="10.15" x14ac:dyDescent="0.3">
      <c r="A606" s="483" t="s">
        <v>5268</v>
      </c>
      <c r="B606" s="483" t="s">
        <v>5269</v>
      </c>
      <c r="C606" s="483" t="s">
        <v>168</v>
      </c>
      <c r="D606" s="483" t="s">
        <v>1722</v>
      </c>
      <c r="E606" s="483" t="s">
        <v>153</v>
      </c>
      <c r="F606" s="778" t="s">
        <v>5430</v>
      </c>
      <c r="G606" s="778" t="s">
        <v>5431</v>
      </c>
      <c r="H606" s="778" t="s">
        <v>1913</v>
      </c>
      <c r="I606" s="483" t="s">
        <v>1328</v>
      </c>
      <c r="J606" s="483" t="s">
        <v>1760</v>
      </c>
      <c r="K606" s="485" t="s">
        <v>5273</v>
      </c>
      <c r="L606" s="778">
        <v>12</v>
      </c>
      <c r="M606" s="779">
        <f t="shared" si="20"/>
        <v>60500.04</v>
      </c>
      <c r="N606" s="485" t="s">
        <v>174</v>
      </c>
      <c r="O606" s="483">
        <v>6</v>
      </c>
      <c r="P606" s="779">
        <v>30250.02</v>
      </c>
      <c r="Q606" s="483"/>
      <c r="R606" s="780">
        <f t="shared" si="21"/>
        <v>15125.01</v>
      </c>
    </row>
    <row r="607" spans="1:18" s="554" customFormat="1" ht="10.15" x14ac:dyDescent="0.3">
      <c r="A607" s="483" t="s">
        <v>5268</v>
      </c>
      <c r="B607" s="483" t="s">
        <v>5269</v>
      </c>
      <c r="C607" s="483" t="s">
        <v>168</v>
      </c>
      <c r="D607" s="483" t="s">
        <v>1722</v>
      </c>
      <c r="E607" s="483" t="s">
        <v>153</v>
      </c>
      <c r="F607" s="778" t="s">
        <v>5432</v>
      </c>
      <c r="G607" s="778" t="s">
        <v>5433</v>
      </c>
      <c r="H607" s="778" t="s">
        <v>1756</v>
      </c>
      <c r="I607" s="483" t="s">
        <v>5276</v>
      </c>
      <c r="J607" s="483" t="s">
        <v>1726</v>
      </c>
      <c r="K607" s="485" t="s">
        <v>5273</v>
      </c>
      <c r="L607" s="778">
        <v>12</v>
      </c>
      <c r="M607" s="779">
        <f t="shared" si="20"/>
        <v>24000</v>
      </c>
      <c r="N607" s="485" t="s">
        <v>174</v>
      </c>
      <c r="O607" s="483">
        <v>6</v>
      </c>
      <c r="P607" s="779">
        <v>12000</v>
      </c>
      <c r="Q607" s="483"/>
      <c r="R607" s="780">
        <f t="shared" si="21"/>
        <v>6000</v>
      </c>
    </row>
    <row r="608" spans="1:18" s="554" customFormat="1" ht="10.15" x14ac:dyDescent="0.3">
      <c r="A608" s="483" t="s">
        <v>5268</v>
      </c>
      <c r="B608" s="483" t="s">
        <v>5269</v>
      </c>
      <c r="C608" s="483" t="s">
        <v>168</v>
      </c>
      <c r="D608" s="483" t="s">
        <v>1722</v>
      </c>
      <c r="E608" s="483" t="s">
        <v>153</v>
      </c>
      <c r="F608" s="778" t="s">
        <v>5434</v>
      </c>
      <c r="G608" s="778" t="s">
        <v>5435</v>
      </c>
      <c r="H608" s="778" t="s">
        <v>1737</v>
      </c>
      <c r="I608" s="483" t="s">
        <v>5276</v>
      </c>
      <c r="J608" s="483" t="s">
        <v>1726</v>
      </c>
      <c r="K608" s="485" t="s">
        <v>5273</v>
      </c>
      <c r="L608" s="778">
        <v>12</v>
      </c>
      <c r="M608" s="779">
        <f t="shared" si="20"/>
        <v>108000</v>
      </c>
      <c r="N608" s="485" t="s">
        <v>174</v>
      </c>
      <c r="O608" s="483">
        <v>6</v>
      </c>
      <c r="P608" s="779">
        <v>54000</v>
      </c>
      <c r="Q608" s="483"/>
      <c r="R608" s="780">
        <f t="shared" si="21"/>
        <v>27000</v>
      </c>
    </row>
    <row r="609" spans="1:18" s="554" customFormat="1" ht="10.15" x14ac:dyDescent="0.3">
      <c r="A609" s="483" t="s">
        <v>5268</v>
      </c>
      <c r="B609" s="483" t="s">
        <v>5269</v>
      </c>
      <c r="C609" s="483" t="s">
        <v>168</v>
      </c>
      <c r="D609" s="483" t="s">
        <v>1722</v>
      </c>
      <c r="E609" s="483" t="s">
        <v>153</v>
      </c>
      <c r="F609" s="778" t="s">
        <v>5436</v>
      </c>
      <c r="G609" s="778" t="s">
        <v>5437</v>
      </c>
      <c r="H609" s="778" t="s">
        <v>1756</v>
      </c>
      <c r="I609" s="483" t="s">
        <v>5276</v>
      </c>
      <c r="J609" s="483" t="s">
        <v>1726</v>
      </c>
      <c r="K609" s="485" t="s">
        <v>5273</v>
      </c>
      <c r="L609" s="778">
        <v>12</v>
      </c>
      <c r="M609" s="779">
        <f t="shared" si="20"/>
        <v>120000</v>
      </c>
      <c r="N609" s="485" t="s">
        <v>174</v>
      </c>
      <c r="O609" s="483">
        <v>6</v>
      </c>
      <c r="P609" s="779">
        <v>60000</v>
      </c>
      <c r="Q609" s="483"/>
      <c r="R609" s="780">
        <f t="shared" si="21"/>
        <v>30000</v>
      </c>
    </row>
    <row r="610" spans="1:18" s="554" customFormat="1" ht="10.15" x14ac:dyDescent="0.3">
      <c r="A610" s="483" t="s">
        <v>5268</v>
      </c>
      <c r="B610" s="483" t="s">
        <v>5269</v>
      </c>
      <c r="C610" s="483" t="s">
        <v>168</v>
      </c>
      <c r="D610" s="483" t="s">
        <v>1722</v>
      </c>
      <c r="E610" s="483" t="s">
        <v>153</v>
      </c>
      <c r="F610" s="778" t="s">
        <v>5438</v>
      </c>
      <c r="G610" s="778" t="s">
        <v>5439</v>
      </c>
      <c r="H610" s="778" t="s">
        <v>1751</v>
      </c>
      <c r="I610" s="483" t="s">
        <v>5276</v>
      </c>
      <c r="J610" s="483" t="s">
        <v>1726</v>
      </c>
      <c r="K610" s="485" t="s">
        <v>5273</v>
      </c>
      <c r="L610" s="778">
        <v>12</v>
      </c>
      <c r="M610" s="779">
        <f t="shared" si="20"/>
        <v>36600</v>
      </c>
      <c r="N610" s="485" t="s">
        <v>174</v>
      </c>
      <c r="O610" s="483">
        <v>6</v>
      </c>
      <c r="P610" s="779">
        <v>18300</v>
      </c>
      <c r="Q610" s="483"/>
      <c r="R610" s="780">
        <f t="shared" si="21"/>
        <v>9150</v>
      </c>
    </row>
    <row r="611" spans="1:18" s="554" customFormat="1" ht="10.15" x14ac:dyDescent="0.3">
      <c r="A611" s="483" t="s">
        <v>5268</v>
      </c>
      <c r="B611" s="483" t="s">
        <v>5269</v>
      </c>
      <c r="C611" s="483" t="s">
        <v>168</v>
      </c>
      <c r="D611" s="483" t="s">
        <v>1722</v>
      </c>
      <c r="E611" s="483" t="s">
        <v>153</v>
      </c>
      <c r="F611" s="778" t="s">
        <v>5440</v>
      </c>
      <c r="G611" s="778" t="s">
        <v>5441</v>
      </c>
      <c r="H611" s="778" t="s">
        <v>1751</v>
      </c>
      <c r="I611" s="483" t="s">
        <v>5276</v>
      </c>
      <c r="J611" s="483" t="s">
        <v>1726</v>
      </c>
      <c r="K611" s="485" t="s">
        <v>5273</v>
      </c>
      <c r="L611" s="778">
        <v>12</v>
      </c>
      <c r="M611" s="779">
        <f t="shared" si="20"/>
        <v>72600</v>
      </c>
      <c r="N611" s="485" t="s">
        <v>174</v>
      </c>
      <c r="O611" s="483">
        <v>6</v>
      </c>
      <c r="P611" s="779">
        <v>36300</v>
      </c>
      <c r="Q611" s="483"/>
      <c r="R611" s="780">
        <f t="shared" si="21"/>
        <v>18150</v>
      </c>
    </row>
    <row r="612" spans="1:18" s="554" customFormat="1" ht="10.15" x14ac:dyDescent="0.3">
      <c r="A612" s="483" t="s">
        <v>5268</v>
      </c>
      <c r="B612" s="483" t="s">
        <v>5269</v>
      </c>
      <c r="C612" s="483" t="s">
        <v>168</v>
      </c>
      <c r="D612" s="483" t="s">
        <v>1722</v>
      </c>
      <c r="E612" s="483" t="s">
        <v>153</v>
      </c>
      <c r="F612" s="778" t="s">
        <v>5442</v>
      </c>
      <c r="G612" s="778" t="s">
        <v>5443</v>
      </c>
      <c r="H612" s="778" t="s">
        <v>1751</v>
      </c>
      <c r="I612" s="483" t="s">
        <v>5276</v>
      </c>
      <c r="J612" s="483" t="s">
        <v>1726</v>
      </c>
      <c r="K612" s="485" t="s">
        <v>5273</v>
      </c>
      <c r="L612" s="778">
        <v>12</v>
      </c>
      <c r="M612" s="779">
        <f t="shared" si="20"/>
        <v>24000</v>
      </c>
      <c r="N612" s="485" t="s">
        <v>174</v>
      </c>
      <c r="O612" s="483">
        <v>6</v>
      </c>
      <c r="P612" s="779">
        <v>12000</v>
      </c>
      <c r="Q612" s="483"/>
      <c r="R612" s="780">
        <f t="shared" si="21"/>
        <v>6000</v>
      </c>
    </row>
    <row r="613" spans="1:18" s="554" customFormat="1" ht="10.15" x14ac:dyDescent="0.3">
      <c r="A613" s="483" t="s">
        <v>5268</v>
      </c>
      <c r="B613" s="483" t="s">
        <v>5269</v>
      </c>
      <c r="C613" s="483" t="s">
        <v>168</v>
      </c>
      <c r="D613" s="483" t="s">
        <v>1722</v>
      </c>
      <c r="E613" s="483" t="s">
        <v>153</v>
      </c>
      <c r="F613" s="778" t="s">
        <v>5444</v>
      </c>
      <c r="G613" s="778" t="s">
        <v>5445</v>
      </c>
      <c r="H613" s="778" t="s">
        <v>1737</v>
      </c>
      <c r="I613" s="483" t="s">
        <v>5276</v>
      </c>
      <c r="J613" s="483" t="s">
        <v>1726</v>
      </c>
      <c r="K613" s="485" t="s">
        <v>5273</v>
      </c>
      <c r="L613" s="778">
        <v>12</v>
      </c>
      <c r="M613" s="779">
        <f t="shared" si="20"/>
        <v>24000</v>
      </c>
      <c r="N613" s="485" t="s">
        <v>174</v>
      </c>
      <c r="O613" s="483">
        <v>6</v>
      </c>
      <c r="P613" s="779">
        <v>12000</v>
      </c>
      <c r="Q613" s="483"/>
      <c r="R613" s="780">
        <f t="shared" si="21"/>
        <v>6000</v>
      </c>
    </row>
    <row r="614" spans="1:18" s="554" customFormat="1" ht="10.15" x14ac:dyDescent="0.3">
      <c r="A614" s="483" t="s">
        <v>5268</v>
      </c>
      <c r="B614" s="483" t="s">
        <v>5269</v>
      </c>
      <c r="C614" s="483" t="s">
        <v>168</v>
      </c>
      <c r="D614" s="483" t="s">
        <v>1722</v>
      </c>
      <c r="E614" s="483" t="s">
        <v>153</v>
      </c>
      <c r="F614" s="778" t="s">
        <v>5446</v>
      </c>
      <c r="G614" s="778" t="s">
        <v>5447</v>
      </c>
      <c r="H614" s="778" t="s">
        <v>1737</v>
      </c>
      <c r="I614" s="483" t="s">
        <v>5276</v>
      </c>
      <c r="J614" s="483" t="s">
        <v>1726</v>
      </c>
      <c r="K614" s="485" t="s">
        <v>5273</v>
      </c>
      <c r="L614" s="778">
        <v>12</v>
      </c>
      <c r="M614" s="779">
        <f t="shared" si="20"/>
        <v>36000</v>
      </c>
      <c r="N614" s="485" t="s">
        <v>174</v>
      </c>
      <c r="O614" s="483">
        <v>6</v>
      </c>
      <c r="P614" s="779">
        <v>18000</v>
      </c>
      <c r="Q614" s="483"/>
      <c r="R614" s="780">
        <f t="shared" si="21"/>
        <v>9000</v>
      </c>
    </row>
    <row r="615" spans="1:18" s="554" customFormat="1" ht="10.15" x14ac:dyDescent="0.3">
      <c r="A615" s="483" t="s">
        <v>5268</v>
      </c>
      <c r="B615" s="483" t="s">
        <v>5269</v>
      </c>
      <c r="C615" s="483" t="s">
        <v>168</v>
      </c>
      <c r="D615" s="483" t="s">
        <v>1722</v>
      </c>
      <c r="E615" s="483" t="s">
        <v>153</v>
      </c>
      <c r="F615" s="778" t="s">
        <v>5448</v>
      </c>
      <c r="G615" s="778" t="s">
        <v>5449</v>
      </c>
      <c r="H615" s="778" t="s">
        <v>1737</v>
      </c>
      <c r="I615" s="483" t="s">
        <v>5276</v>
      </c>
      <c r="J615" s="483" t="s">
        <v>1726</v>
      </c>
      <c r="K615" s="485" t="s">
        <v>5273</v>
      </c>
      <c r="L615" s="778">
        <v>12</v>
      </c>
      <c r="M615" s="779">
        <f t="shared" si="20"/>
        <v>31460.04</v>
      </c>
      <c r="N615" s="485" t="s">
        <v>174</v>
      </c>
      <c r="O615" s="483">
        <v>6</v>
      </c>
      <c r="P615" s="779">
        <v>15730.02</v>
      </c>
      <c r="Q615" s="483"/>
      <c r="R615" s="780">
        <f t="shared" si="21"/>
        <v>7865.01</v>
      </c>
    </row>
    <row r="616" spans="1:18" s="554" customFormat="1" ht="10.15" x14ac:dyDescent="0.3">
      <c r="A616" s="483" t="s">
        <v>5268</v>
      </c>
      <c r="B616" s="483" t="s">
        <v>5269</v>
      </c>
      <c r="C616" s="483" t="s">
        <v>168</v>
      </c>
      <c r="D616" s="483" t="s">
        <v>1722</v>
      </c>
      <c r="E616" s="483" t="s">
        <v>153</v>
      </c>
      <c r="F616" s="778" t="s">
        <v>5450</v>
      </c>
      <c r="G616" s="778" t="s">
        <v>5451</v>
      </c>
      <c r="H616" s="778" t="s">
        <v>1325</v>
      </c>
      <c r="I616" s="483" t="s">
        <v>5272</v>
      </c>
      <c r="J616" s="483" t="s">
        <v>1760</v>
      </c>
      <c r="K616" s="485" t="s">
        <v>5273</v>
      </c>
      <c r="L616" s="778">
        <v>12</v>
      </c>
      <c r="M616" s="779">
        <f t="shared" si="20"/>
        <v>20400</v>
      </c>
      <c r="N616" s="485" t="s">
        <v>174</v>
      </c>
      <c r="O616" s="483">
        <v>6</v>
      </c>
      <c r="P616" s="779">
        <v>10200</v>
      </c>
      <c r="Q616" s="483"/>
      <c r="R616" s="780">
        <f t="shared" si="21"/>
        <v>5100</v>
      </c>
    </row>
    <row r="617" spans="1:18" s="554" customFormat="1" ht="10.15" x14ac:dyDescent="0.3">
      <c r="A617" s="483" t="s">
        <v>5268</v>
      </c>
      <c r="B617" s="483" t="s">
        <v>5269</v>
      </c>
      <c r="C617" s="483" t="s">
        <v>168</v>
      </c>
      <c r="D617" s="483" t="s">
        <v>1722</v>
      </c>
      <c r="E617" s="483" t="s">
        <v>153</v>
      </c>
      <c r="F617" s="778" t="s">
        <v>5452</v>
      </c>
      <c r="G617" s="778" t="s">
        <v>5453</v>
      </c>
      <c r="H617" s="778" t="s">
        <v>1751</v>
      </c>
      <c r="I617" s="483" t="s">
        <v>5276</v>
      </c>
      <c r="J617" s="483" t="s">
        <v>1726</v>
      </c>
      <c r="K617" s="485" t="s">
        <v>5273</v>
      </c>
      <c r="L617" s="778">
        <v>12</v>
      </c>
      <c r="M617" s="779">
        <f t="shared" si="20"/>
        <v>24000</v>
      </c>
      <c r="N617" s="485" t="s">
        <v>174</v>
      </c>
      <c r="O617" s="483">
        <v>6</v>
      </c>
      <c r="P617" s="779">
        <v>12000</v>
      </c>
      <c r="Q617" s="483"/>
      <c r="R617" s="780">
        <f t="shared" si="21"/>
        <v>6000</v>
      </c>
    </row>
    <row r="618" spans="1:18" s="554" customFormat="1" ht="10.15" x14ac:dyDescent="0.3">
      <c r="A618" s="483" t="s">
        <v>5268</v>
      </c>
      <c r="B618" s="483" t="s">
        <v>5269</v>
      </c>
      <c r="C618" s="483" t="s">
        <v>168</v>
      </c>
      <c r="D618" s="483" t="s">
        <v>1722</v>
      </c>
      <c r="E618" s="483" t="s">
        <v>153</v>
      </c>
      <c r="F618" s="778" t="s">
        <v>5454</v>
      </c>
      <c r="G618" s="778" t="s">
        <v>5455</v>
      </c>
      <c r="H618" s="778" t="s">
        <v>1737</v>
      </c>
      <c r="I618" s="483" t="s">
        <v>5276</v>
      </c>
      <c r="J618" s="483" t="s">
        <v>1726</v>
      </c>
      <c r="K618" s="485" t="s">
        <v>5273</v>
      </c>
      <c r="L618" s="778">
        <v>12</v>
      </c>
      <c r="M618" s="779">
        <f t="shared" si="20"/>
        <v>97200</v>
      </c>
      <c r="N618" s="485" t="s">
        <v>174</v>
      </c>
      <c r="O618" s="483">
        <v>6</v>
      </c>
      <c r="P618" s="779">
        <v>48600</v>
      </c>
      <c r="Q618" s="483"/>
      <c r="R618" s="780">
        <f t="shared" si="21"/>
        <v>24300</v>
      </c>
    </row>
    <row r="619" spans="1:18" s="554" customFormat="1" ht="10.15" x14ac:dyDescent="0.3">
      <c r="A619" s="483" t="s">
        <v>5268</v>
      </c>
      <c r="B619" s="483" t="s">
        <v>5269</v>
      </c>
      <c r="C619" s="483" t="s">
        <v>168</v>
      </c>
      <c r="D619" s="483" t="s">
        <v>1722</v>
      </c>
      <c r="E619" s="483" t="s">
        <v>153</v>
      </c>
      <c r="F619" s="778" t="s">
        <v>5456</v>
      </c>
      <c r="G619" s="778" t="s">
        <v>5457</v>
      </c>
      <c r="H619" s="778" t="s">
        <v>1756</v>
      </c>
      <c r="I619" s="483" t="s">
        <v>5276</v>
      </c>
      <c r="J619" s="483" t="s">
        <v>1726</v>
      </c>
      <c r="K619" s="485" t="s">
        <v>5273</v>
      </c>
      <c r="L619" s="778">
        <v>12</v>
      </c>
      <c r="M619" s="779">
        <f t="shared" si="20"/>
        <v>42000</v>
      </c>
      <c r="N619" s="485" t="s">
        <v>174</v>
      </c>
      <c r="O619" s="483">
        <v>6</v>
      </c>
      <c r="P619" s="779">
        <v>21000</v>
      </c>
      <c r="Q619" s="483"/>
      <c r="R619" s="780">
        <f t="shared" si="21"/>
        <v>10500</v>
      </c>
    </row>
    <row r="620" spans="1:18" s="554" customFormat="1" ht="10.15" x14ac:dyDescent="0.3">
      <c r="A620" s="483" t="s">
        <v>5268</v>
      </c>
      <c r="B620" s="483" t="s">
        <v>5269</v>
      </c>
      <c r="C620" s="483" t="s">
        <v>168</v>
      </c>
      <c r="D620" s="483" t="s">
        <v>1722</v>
      </c>
      <c r="E620" s="483" t="s">
        <v>153</v>
      </c>
      <c r="F620" s="778" t="s">
        <v>5458</v>
      </c>
      <c r="G620" s="778" t="s">
        <v>5459</v>
      </c>
      <c r="H620" s="778" t="s">
        <v>1725</v>
      </c>
      <c r="I620" s="483" t="s">
        <v>5283</v>
      </c>
      <c r="J620" s="483" t="s">
        <v>1760</v>
      </c>
      <c r="K620" s="485" t="s">
        <v>5273</v>
      </c>
      <c r="L620" s="778">
        <v>12</v>
      </c>
      <c r="M620" s="779">
        <f t="shared" si="20"/>
        <v>108000</v>
      </c>
      <c r="N620" s="485" t="s">
        <v>174</v>
      </c>
      <c r="O620" s="483">
        <v>6</v>
      </c>
      <c r="P620" s="779">
        <v>54000</v>
      </c>
      <c r="Q620" s="483"/>
      <c r="R620" s="780">
        <f t="shared" si="21"/>
        <v>27000</v>
      </c>
    </row>
    <row r="621" spans="1:18" s="554" customFormat="1" ht="10.15" x14ac:dyDescent="0.3">
      <c r="A621" s="483" t="s">
        <v>5268</v>
      </c>
      <c r="B621" s="483" t="s">
        <v>5269</v>
      </c>
      <c r="C621" s="483" t="s">
        <v>168</v>
      </c>
      <c r="D621" s="483" t="s">
        <v>1722</v>
      </c>
      <c r="E621" s="483" t="s">
        <v>153</v>
      </c>
      <c r="F621" s="778" t="s">
        <v>5460</v>
      </c>
      <c r="G621" s="778" t="s">
        <v>5461</v>
      </c>
      <c r="H621" s="778" t="s">
        <v>2808</v>
      </c>
      <c r="I621" s="483" t="s">
        <v>5283</v>
      </c>
      <c r="J621" s="483" t="s">
        <v>1760</v>
      </c>
      <c r="K621" s="485" t="s">
        <v>5273</v>
      </c>
      <c r="L621" s="778">
        <v>12</v>
      </c>
      <c r="M621" s="779">
        <f t="shared" si="20"/>
        <v>20400</v>
      </c>
      <c r="N621" s="485" t="s">
        <v>174</v>
      </c>
      <c r="O621" s="483">
        <v>6</v>
      </c>
      <c r="P621" s="779">
        <v>10200</v>
      </c>
      <c r="Q621" s="483"/>
      <c r="R621" s="780">
        <f t="shared" si="21"/>
        <v>5100</v>
      </c>
    </row>
    <row r="622" spans="1:18" s="554" customFormat="1" ht="10.15" x14ac:dyDescent="0.3">
      <c r="A622" s="483" t="s">
        <v>5268</v>
      </c>
      <c r="B622" s="483" t="s">
        <v>5269</v>
      </c>
      <c r="C622" s="483" t="s">
        <v>168</v>
      </c>
      <c r="D622" s="483" t="s">
        <v>1722</v>
      </c>
      <c r="E622" s="483" t="s">
        <v>153</v>
      </c>
      <c r="F622" s="778" t="s">
        <v>5462</v>
      </c>
      <c r="G622" s="778" t="s">
        <v>5463</v>
      </c>
      <c r="H622" s="778" t="s">
        <v>1737</v>
      </c>
      <c r="I622" s="483" t="s">
        <v>5276</v>
      </c>
      <c r="J622" s="483" t="s">
        <v>1726</v>
      </c>
      <c r="K622" s="485" t="s">
        <v>5273</v>
      </c>
      <c r="L622" s="778">
        <v>12</v>
      </c>
      <c r="M622" s="779">
        <f t="shared" si="20"/>
        <v>72600</v>
      </c>
      <c r="N622" s="485" t="s">
        <v>174</v>
      </c>
      <c r="O622" s="483">
        <v>6</v>
      </c>
      <c r="P622" s="779">
        <v>36300</v>
      </c>
      <c r="Q622" s="483"/>
      <c r="R622" s="780">
        <f t="shared" si="21"/>
        <v>18150</v>
      </c>
    </row>
    <row r="623" spans="1:18" s="554" customFormat="1" ht="10.15" x14ac:dyDescent="0.3">
      <c r="A623" s="483" t="s">
        <v>5268</v>
      </c>
      <c r="B623" s="483" t="s">
        <v>5269</v>
      </c>
      <c r="C623" s="483" t="s">
        <v>168</v>
      </c>
      <c r="D623" s="483" t="s">
        <v>1722</v>
      </c>
      <c r="E623" s="483" t="s">
        <v>153</v>
      </c>
      <c r="F623" s="778" t="s">
        <v>5464</v>
      </c>
      <c r="G623" s="778" t="s">
        <v>5465</v>
      </c>
      <c r="H623" s="778" t="s">
        <v>1737</v>
      </c>
      <c r="I623" s="483" t="s">
        <v>5276</v>
      </c>
      <c r="J623" s="483" t="s">
        <v>1726</v>
      </c>
      <c r="K623" s="485" t="s">
        <v>5273</v>
      </c>
      <c r="L623" s="778">
        <v>12</v>
      </c>
      <c r="M623" s="779">
        <v>24000</v>
      </c>
      <c r="N623" s="485" t="s">
        <v>174</v>
      </c>
      <c r="O623" s="483">
        <v>6</v>
      </c>
      <c r="P623" s="779">
        <v>12000</v>
      </c>
      <c r="Q623" s="483"/>
      <c r="R623" s="780">
        <f t="shared" si="21"/>
        <v>6000</v>
      </c>
    </row>
    <row r="624" spans="1:18" s="554" customFormat="1" ht="10.15" x14ac:dyDescent="0.3">
      <c r="A624" s="483" t="s">
        <v>5268</v>
      </c>
      <c r="B624" s="483" t="s">
        <v>5269</v>
      </c>
      <c r="C624" s="483" t="s">
        <v>168</v>
      </c>
      <c r="D624" s="483" t="s">
        <v>1722</v>
      </c>
      <c r="E624" s="483" t="s">
        <v>153</v>
      </c>
      <c r="F624" s="778" t="s">
        <v>5466</v>
      </c>
      <c r="G624" s="778" t="s">
        <v>5467</v>
      </c>
      <c r="H624" s="778" t="s">
        <v>1725</v>
      </c>
      <c r="I624" s="483" t="s">
        <v>5283</v>
      </c>
      <c r="J624" s="483" t="s">
        <v>1760</v>
      </c>
      <c r="K624" s="485" t="s">
        <v>5273</v>
      </c>
      <c r="L624" s="778">
        <v>12</v>
      </c>
      <c r="M624" s="779">
        <f t="shared" ref="M624:M638" si="22">(+P624/6)*12</f>
        <v>24000</v>
      </c>
      <c r="N624" s="485" t="s">
        <v>174</v>
      </c>
      <c r="O624" s="483">
        <v>6</v>
      </c>
      <c r="P624" s="779">
        <v>12000</v>
      </c>
      <c r="Q624" s="483"/>
      <c r="R624" s="780">
        <f t="shared" si="21"/>
        <v>6000</v>
      </c>
    </row>
    <row r="625" spans="1:18" s="554" customFormat="1" ht="10.15" x14ac:dyDescent="0.3">
      <c r="A625" s="483" t="s">
        <v>5268</v>
      </c>
      <c r="B625" s="483" t="s">
        <v>5269</v>
      </c>
      <c r="C625" s="483" t="s">
        <v>168</v>
      </c>
      <c r="D625" s="483" t="s">
        <v>1722</v>
      </c>
      <c r="E625" s="483" t="s">
        <v>153</v>
      </c>
      <c r="F625" s="778" t="s">
        <v>5468</v>
      </c>
      <c r="G625" s="778" t="s">
        <v>5469</v>
      </c>
      <c r="H625" s="778" t="s">
        <v>1756</v>
      </c>
      <c r="I625" s="483" t="s">
        <v>5276</v>
      </c>
      <c r="J625" s="483" t="s">
        <v>1726</v>
      </c>
      <c r="K625" s="485" t="s">
        <v>5273</v>
      </c>
      <c r="L625" s="778">
        <v>12</v>
      </c>
      <c r="M625" s="779">
        <f t="shared" si="22"/>
        <v>108000</v>
      </c>
      <c r="N625" s="485" t="s">
        <v>174</v>
      </c>
      <c r="O625" s="483">
        <v>6</v>
      </c>
      <c r="P625" s="779">
        <v>54000</v>
      </c>
      <c r="Q625" s="483"/>
      <c r="R625" s="780">
        <f t="shared" si="21"/>
        <v>27000</v>
      </c>
    </row>
    <row r="626" spans="1:18" s="554" customFormat="1" ht="10.15" x14ac:dyDescent="0.3">
      <c r="A626" s="483" t="s">
        <v>5268</v>
      </c>
      <c r="B626" s="483" t="s">
        <v>5269</v>
      </c>
      <c r="C626" s="483" t="s">
        <v>168</v>
      </c>
      <c r="D626" s="483" t="s">
        <v>1722</v>
      </c>
      <c r="E626" s="483" t="s">
        <v>153</v>
      </c>
      <c r="F626" s="778" t="s">
        <v>5470</v>
      </c>
      <c r="G626" s="778" t="s">
        <v>5471</v>
      </c>
      <c r="H626" s="778" t="s">
        <v>1737</v>
      </c>
      <c r="I626" s="483" t="s">
        <v>5276</v>
      </c>
      <c r="J626" s="483" t="s">
        <v>1726</v>
      </c>
      <c r="K626" s="485" t="s">
        <v>5273</v>
      </c>
      <c r="L626" s="778">
        <v>12</v>
      </c>
      <c r="M626" s="779">
        <f t="shared" si="22"/>
        <v>42000</v>
      </c>
      <c r="N626" s="485" t="s">
        <v>174</v>
      </c>
      <c r="O626" s="483">
        <v>6</v>
      </c>
      <c r="P626" s="779">
        <v>21000</v>
      </c>
      <c r="Q626" s="483"/>
      <c r="R626" s="780">
        <f t="shared" si="21"/>
        <v>10500</v>
      </c>
    </row>
    <row r="627" spans="1:18" s="554" customFormat="1" ht="10.15" x14ac:dyDescent="0.3">
      <c r="A627" s="483" t="s">
        <v>5268</v>
      </c>
      <c r="B627" s="483" t="s">
        <v>5269</v>
      </c>
      <c r="C627" s="483" t="s">
        <v>168</v>
      </c>
      <c r="D627" s="483" t="s">
        <v>1722</v>
      </c>
      <c r="E627" s="483" t="s">
        <v>153</v>
      </c>
      <c r="F627" s="778" t="s">
        <v>5472</v>
      </c>
      <c r="G627" s="778" t="s">
        <v>5473</v>
      </c>
      <c r="H627" s="778" t="s">
        <v>1751</v>
      </c>
      <c r="I627" s="483" t="s">
        <v>5276</v>
      </c>
      <c r="J627" s="483" t="s">
        <v>1726</v>
      </c>
      <c r="K627" s="485" t="s">
        <v>5273</v>
      </c>
      <c r="L627" s="778">
        <v>12</v>
      </c>
      <c r="M627" s="779">
        <f t="shared" si="22"/>
        <v>21600</v>
      </c>
      <c r="N627" s="485" t="s">
        <v>174</v>
      </c>
      <c r="O627" s="483">
        <v>6</v>
      </c>
      <c r="P627" s="779">
        <v>10800</v>
      </c>
      <c r="Q627" s="483"/>
      <c r="R627" s="780">
        <f t="shared" si="21"/>
        <v>5400</v>
      </c>
    </row>
    <row r="628" spans="1:18" s="554" customFormat="1" ht="10.15" x14ac:dyDescent="0.3">
      <c r="A628" s="483" t="s">
        <v>5268</v>
      </c>
      <c r="B628" s="483" t="s">
        <v>5269</v>
      </c>
      <c r="C628" s="483" t="s">
        <v>168</v>
      </c>
      <c r="D628" s="483" t="s">
        <v>1722</v>
      </c>
      <c r="E628" s="483" t="s">
        <v>153</v>
      </c>
      <c r="F628" s="778" t="s">
        <v>5474</v>
      </c>
      <c r="G628" s="778" t="s">
        <v>5475</v>
      </c>
      <c r="H628" s="778" t="s">
        <v>1725</v>
      </c>
      <c r="I628" s="483" t="s">
        <v>5283</v>
      </c>
      <c r="J628" s="483" t="s">
        <v>1760</v>
      </c>
      <c r="K628" s="485" t="s">
        <v>5273</v>
      </c>
      <c r="L628" s="778">
        <v>12</v>
      </c>
      <c r="M628" s="779">
        <f t="shared" si="22"/>
        <v>36600</v>
      </c>
      <c r="N628" s="485" t="s">
        <v>174</v>
      </c>
      <c r="O628" s="483">
        <v>6</v>
      </c>
      <c r="P628" s="779">
        <v>18300</v>
      </c>
      <c r="Q628" s="483"/>
      <c r="R628" s="780">
        <f t="shared" si="21"/>
        <v>9150</v>
      </c>
    </row>
    <row r="629" spans="1:18" s="554" customFormat="1" ht="10.15" x14ac:dyDescent="0.3">
      <c r="A629" s="483" t="s">
        <v>5268</v>
      </c>
      <c r="B629" s="483" t="s">
        <v>5269</v>
      </c>
      <c r="C629" s="483" t="s">
        <v>168</v>
      </c>
      <c r="D629" s="483" t="s">
        <v>1722</v>
      </c>
      <c r="E629" s="483" t="s">
        <v>153</v>
      </c>
      <c r="F629" s="778" t="s">
        <v>5476</v>
      </c>
      <c r="G629" s="778" t="s">
        <v>5477</v>
      </c>
      <c r="H629" s="778" t="s">
        <v>1756</v>
      </c>
      <c r="I629" s="483" t="s">
        <v>5276</v>
      </c>
      <c r="J629" s="483" t="s">
        <v>1726</v>
      </c>
      <c r="K629" s="485" t="s">
        <v>5273</v>
      </c>
      <c r="L629" s="778">
        <v>12</v>
      </c>
      <c r="M629" s="779">
        <f t="shared" si="22"/>
        <v>36000</v>
      </c>
      <c r="N629" s="485" t="s">
        <v>174</v>
      </c>
      <c r="O629" s="483">
        <v>6</v>
      </c>
      <c r="P629" s="779">
        <v>18000</v>
      </c>
      <c r="Q629" s="483"/>
      <c r="R629" s="780">
        <f t="shared" si="21"/>
        <v>9000</v>
      </c>
    </row>
    <row r="630" spans="1:18" s="554" customFormat="1" ht="10.15" x14ac:dyDescent="0.3">
      <c r="A630" s="483" t="s">
        <v>5268</v>
      </c>
      <c r="B630" s="483" t="s">
        <v>5269</v>
      </c>
      <c r="C630" s="483" t="s">
        <v>168</v>
      </c>
      <c r="D630" s="483" t="s">
        <v>1722</v>
      </c>
      <c r="E630" s="483" t="s">
        <v>153</v>
      </c>
      <c r="F630" s="778" t="s">
        <v>5478</v>
      </c>
      <c r="G630" s="778" t="s">
        <v>5479</v>
      </c>
      <c r="H630" s="778" t="s">
        <v>1756</v>
      </c>
      <c r="I630" s="483" t="s">
        <v>5276</v>
      </c>
      <c r="J630" s="483" t="s">
        <v>1726</v>
      </c>
      <c r="K630" s="485" t="s">
        <v>5273</v>
      </c>
      <c r="L630" s="778">
        <v>12</v>
      </c>
      <c r="M630" s="779">
        <f t="shared" si="22"/>
        <v>20400</v>
      </c>
      <c r="N630" s="485" t="s">
        <v>174</v>
      </c>
      <c r="O630" s="483">
        <v>6</v>
      </c>
      <c r="P630" s="779">
        <v>10200</v>
      </c>
      <c r="Q630" s="483"/>
      <c r="R630" s="780">
        <f t="shared" si="21"/>
        <v>5100</v>
      </c>
    </row>
    <row r="631" spans="1:18" s="554" customFormat="1" ht="10.15" x14ac:dyDescent="0.3">
      <c r="A631" s="483" t="s">
        <v>5268</v>
      </c>
      <c r="B631" s="483" t="s">
        <v>5269</v>
      </c>
      <c r="C631" s="483" t="s">
        <v>168</v>
      </c>
      <c r="D631" s="483" t="s">
        <v>1722</v>
      </c>
      <c r="E631" s="483" t="s">
        <v>153</v>
      </c>
      <c r="F631" s="778" t="s">
        <v>5480</v>
      </c>
      <c r="G631" s="778" t="s">
        <v>5481</v>
      </c>
      <c r="H631" s="778" t="s">
        <v>1737</v>
      </c>
      <c r="I631" s="483" t="s">
        <v>5276</v>
      </c>
      <c r="J631" s="483" t="s">
        <v>1726</v>
      </c>
      <c r="K631" s="485" t="s">
        <v>5273</v>
      </c>
      <c r="L631" s="778">
        <v>12</v>
      </c>
      <c r="M631" s="779">
        <f t="shared" si="22"/>
        <v>108000</v>
      </c>
      <c r="N631" s="485" t="s">
        <v>174</v>
      </c>
      <c r="O631" s="483">
        <v>6</v>
      </c>
      <c r="P631" s="779">
        <v>54000</v>
      </c>
      <c r="Q631" s="483"/>
      <c r="R631" s="780">
        <f t="shared" si="21"/>
        <v>27000</v>
      </c>
    </row>
    <row r="632" spans="1:18" s="554" customFormat="1" ht="10.15" x14ac:dyDescent="0.3">
      <c r="A632" s="483" t="s">
        <v>5268</v>
      </c>
      <c r="B632" s="483" t="s">
        <v>5269</v>
      </c>
      <c r="C632" s="483" t="s">
        <v>168</v>
      </c>
      <c r="D632" s="483" t="s">
        <v>1722</v>
      </c>
      <c r="E632" s="483" t="s">
        <v>153</v>
      </c>
      <c r="F632" s="778" t="s">
        <v>5482</v>
      </c>
      <c r="G632" s="778" t="s">
        <v>5483</v>
      </c>
      <c r="H632" s="778" t="s">
        <v>1725</v>
      </c>
      <c r="I632" s="483" t="s">
        <v>5283</v>
      </c>
      <c r="J632" s="483" t="s">
        <v>1760</v>
      </c>
      <c r="K632" s="485" t="s">
        <v>5273</v>
      </c>
      <c r="L632" s="778">
        <v>12</v>
      </c>
      <c r="M632" s="779">
        <f t="shared" si="22"/>
        <v>24000</v>
      </c>
      <c r="N632" s="485" t="s">
        <v>174</v>
      </c>
      <c r="O632" s="483">
        <v>6</v>
      </c>
      <c r="P632" s="779">
        <v>12000</v>
      </c>
      <c r="Q632" s="483"/>
      <c r="R632" s="780">
        <f t="shared" si="21"/>
        <v>6000</v>
      </c>
    </row>
    <row r="633" spans="1:18" s="554" customFormat="1" ht="10.15" x14ac:dyDescent="0.3">
      <c r="A633" s="483" t="s">
        <v>5268</v>
      </c>
      <c r="B633" s="483" t="s">
        <v>5269</v>
      </c>
      <c r="C633" s="483" t="s">
        <v>168</v>
      </c>
      <c r="D633" s="483" t="s">
        <v>1722</v>
      </c>
      <c r="E633" s="483" t="s">
        <v>153</v>
      </c>
      <c r="F633" s="778" t="s">
        <v>5484</v>
      </c>
      <c r="G633" s="778" t="s">
        <v>5485</v>
      </c>
      <c r="H633" s="778" t="s">
        <v>1737</v>
      </c>
      <c r="I633" s="483" t="s">
        <v>5276</v>
      </c>
      <c r="J633" s="483" t="s">
        <v>1726</v>
      </c>
      <c r="K633" s="485" t="s">
        <v>5273</v>
      </c>
      <c r="L633" s="778">
        <v>12</v>
      </c>
      <c r="M633" s="779">
        <f t="shared" si="22"/>
        <v>42000</v>
      </c>
      <c r="N633" s="485" t="s">
        <v>174</v>
      </c>
      <c r="O633" s="483">
        <v>6</v>
      </c>
      <c r="P633" s="779">
        <v>21000</v>
      </c>
      <c r="Q633" s="483"/>
      <c r="R633" s="780">
        <f t="shared" si="21"/>
        <v>10500</v>
      </c>
    </row>
    <row r="634" spans="1:18" s="554" customFormat="1" ht="10.15" x14ac:dyDescent="0.3">
      <c r="A634" s="483" t="s">
        <v>5268</v>
      </c>
      <c r="B634" s="483" t="s">
        <v>5269</v>
      </c>
      <c r="C634" s="483" t="s">
        <v>168</v>
      </c>
      <c r="D634" s="483" t="s">
        <v>1722</v>
      </c>
      <c r="E634" s="483" t="s">
        <v>153</v>
      </c>
      <c r="F634" s="778" t="s">
        <v>5486</v>
      </c>
      <c r="G634" s="778" t="s">
        <v>5487</v>
      </c>
      <c r="H634" s="778" t="s">
        <v>2505</v>
      </c>
      <c r="I634" s="483" t="s">
        <v>5283</v>
      </c>
      <c r="J634" s="483" t="s">
        <v>1760</v>
      </c>
      <c r="K634" s="485" t="s">
        <v>5273</v>
      </c>
      <c r="L634" s="778">
        <v>12</v>
      </c>
      <c r="M634" s="779">
        <f t="shared" si="22"/>
        <v>70179.959999999992</v>
      </c>
      <c r="N634" s="485" t="s">
        <v>174</v>
      </c>
      <c r="O634" s="483">
        <v>6</v>
      </c>
      <c r="P634" s="779">
        <v>35089.979999999996</v>
      </c>
      <c r="Q634" s="483"/>
      <c r="R634" s="780">
        <f t="shared" si="21"/>
        <v>17544.989999999998</v>
      </c>
    </row>
    <row r="635" spans="1:18" s="554" customFormat="1" ht="10.15" x14ac:dyDescent="0.3">
      <c r="A635" s="483" t="s">
        <v>5268</v>
      </c>
      <c r="B635" s="483" t="s">
        <v>5269</v>
      </c>
      <c r="C635" s="483" t="s">
        <v>168</v>
      </c>
      <c r="D635" s="483" t="s">
        <v>1722</v>
      </c>
      <c r="E635" s="483" t="s">
        <v>153</v>
      </c>
      <c r="F635" s="778" t="s">
        <v>5488</v>
      </c>
      <c r="G635" s="778" t="s">
        <v>5489</v>
      </c>
      <c r="H635" s="778" t="s">
        <v>1325</v>
      </c>
      <c r="I635" s="483" t="s">
        <v>5272</v>
      </c>
      <c r="J635" s="483" t="s">
        <v>1760</v>
      </c>
      <c r="K635" s="485" t="s">
        <v>5273</v>
      </c>
      <c r="L635" s="778">
        <v>12</v>
      </c>
      <c r="M635" s="779">
        <f t="shared" si="22"/>
        <v>120000</v>
      </c>
      <c r="N635" s="485" t="s">
        <v>174</v>
      </c>
      <c r="O635" s="483">
        <v>6</v>
      </c>
      <c r="P635" s="779">
        <v>60000</v>
      </c>
      <c r="Q635" s="483"/>
      <c r="R635" s="780">
        <f t="shared" si="21"/>
        <v>30000</v>
      </c>
    </row>
    <row r="636" spans="1:18" s="554" customFormat="1" ht="10.15" x14ac:dyDescent="0.3">
      <c r="A636" s="483" t="s">
        <v>5268</v>
      </c>
      <c r="B636" s="483" t="s">
        <v>5269</v>
      </c>
      <c r="C636" s="483" t="s">
        <v>168</v>
      </c>
      <c r="D636" s="483" t="s">
        <v>1722</v>
      </c>
      <c r="E636" s="483" t="s">
        <v>153</v>
      </c>
      <c r="F636" s="778" t="s">
        <v>5490</v>
      </c>
      <c r="G636" s="778" t="s">
        <v>5491</v>
      </c>
      <c r="H636" s="778" t="s">
        <v>1737</v>
      </c>
      <c r="I636" s="483" t="s">
        <v>5276</v>
      </c>
      <c r="J636" s="483" t="s">
        <v>1726</v>
      </c>
      <c r="K636" s="485" t="s">
        <v>5273</v>
      </c>
      <c r="L636" s="778">
        <v>12</v>
      </c>
      <c r="M636" s="779">
        <f t="shared" si="22"/>
        <v>108000</v>
      </c>
      <c r="N636" s="485" t="s">
        <v>174</v>
      </c>
      <c r="O636" s="483">
        <v>6</v>
      </c>
      <c r="P636" s="779">
        <v>54000</v>
      </c>
      <c r="Q636" s="483"/>
      <c r="R636" s="780">
        <f t="shared" si="21"/>
        <v>27000</v>
      </c>
    </row>
    <row r="637" spans="1:18" s="554" customFormat="1" ht="10.15" x14ac:dyDescent="0.3">
      <c r="A637" s="483" t="s">
        <v>5268</v>
      </c>
      <c r="B637" s="483" t="s">
        <v>5269</v>
      </c>
      <c r="C637" s="483" t="s">
        <v>168</v>
      </c>
      <c r="D637" s="483" t="s">
        <v>1722</v>
      </c>
      <c r="E637" s="483" t="s">
        <v>153</v>
      </c>
      <c r="F637" s="778" t="s">
        <v>5492</v>
      </c>
      <c r="G637" s="778" t="s">
        <v>5493</v>
      </c>
      <c r="H637" s="778" t="s">
        <v>1725</v>
      </c>
      <c r="I637" s="483" t="s">
        <v>5283</v>
      </c>
      <c r="J637" s="483" t="s">
        <v>1760</v>
      </c>
      <c r="K637" s="485" t="s">
        <v>5273</v>
      </c>
      <c r="L637" s="778">
        <v>12</v>
      </c>
      <c r="M637" s="779">
        <f t="shared" si="22"/>
        <v>42000</v>
      </c>
      <c r="N637" s="485" t="s">
        <v>174</v>
      </c>
      <c r="O637" s="483">
        <v>6</v>
      </c>
      <c r="P637" s="779">
        <v>21000</v>
      </c>
      <c r="Q637" s="483"/>
      <c r="R637" s="780">
        <f t="shared" si="21"/>
        <v>10500</v>
      </c>
    </row>
    <row r="638" spans="1:18" s="554" customFormat="1" ht="10.15" x14ac:dyDescent="0.3">
      <c r="A638" s="483" t="s">
        <v>5268</v>
      </c>
      <c r="B638" s="483" t="s">
        <v>5269</v>
      </c>
      <c r="C638" s="483" t="s">
        <v>168</v>
      </c>
      <c r="D638" s="483" t="s">
        <v>1722</v>
      </c>
      <c r="E638" s="483" t="s">
        <v>153</v>
      </c>
      <c r="F638" s="778" t="s">
        <v>5494</v>
      </c>
      <c r="G638" s="778" t="s">
        <v>5495</v>
      </c>
      <c r="H638" s="778" t="s">
        <v>1725</v>
      </c>
      <c r="I638" s="483" t="s">
        <v>5283</v>
      </c>
      <c r="J638" s="483" t="s">
        <v>1760</v>
      </c>
      <c r="K638" s="485" t="s">
        <v>5273</v>
      </c>
      <c r="L638" s="778">
        <v>12</v>
      </c>
      <c r="M638" s="779">
        <f t="shared" si="22"/>
        <v>24000</v>
      </c>
      <c r="N638" s="485" t="s">
        <v>174</v>
      </c>
      <c r="O638" s="483">
        <v>6</v>
      </c>
      <c r="P638" s="779">
        <v>12000</v>
      </c>
      <c r="Q638" s="483"/>
      <c r="R638" s="780">
        <f t="shared" si="21"/>
        <v>6000</v>
      </c>
    </row>
    <row r="639" spans="1:18" s="554" customFormat="1" ht="10.15" x14ac:dyDescent="0.3">
      <c r="A639" s="483" t="s">
        <v>5268</v>
      </c>
      <c r="B639" s="483" t="s">
        <v>5269</v>
      </c>
      <c r="C639" s="483" t="s">
        <v>168</v>
      </c>
      <c r="D639" s="483" t="s">
        <v>1722</v>
      </c>
      <c r="E639" s="483" t="s">
        <v>153</v>
      </c>
      <c r="F639" s="778" t="s">
        <v>5496</v>
      </c>
      <c r="G639" s="778" t="s">
        <v>5497</v>
      </c>
      <c r="H639" s="778" t="s">
        <v>1737</v>
      </c>
      <c r="I639" s="483" t="s">
        <v>5276</v>
      </c>
      <c r="J639" s="483" t="s">
        <v>1726</v>
      </c>
      <c r="K639" s="485" t="s">
        <v>5273</v>
      </c>
      <c r="L639" s="778">
        <v>12</v>
      </c>
      <c r="M639" s="779">
        <v>24000</v>
      </c>
      <c r="N639" s="485" t="s">
        <v>174</v>
      </c>
      <c r="O639" s="483">
        <v>6</v>
      </c>
      <c r="P639" s="779">
        <v>12000</v>
      </c>
      <c r="Q639" s="483"/>
      <c r="R639" s="780">
        <f t="shared" si="21"/>
        <v>6000</v>
      </c>
    </row>
    <row r="640" spans="1:18" s="554" customFormat="1" ht="10.15" x14ac:dyDescent="0.3">
      <c r="A640" s="483" t="s">
        <v>5268</v>
      </c>
      <c r="B640" s="483" t="s">
        <v>5269</v>
      </c>
      <c r="C640" s="483" t="s">
        <v>168</v>
      </c>
      <c r="D640" s="483" t="s">
        <v>1722</v>
      </c>
      <c r="E640" s="483" t="s">
        <v>153</v>
      </c>
      <c r="F640" s="778" t="s">
        <v>5498</v>
      </c>
      <c r="G640" s="778" t="s">
        <v>5499</v>
      </c>
      <c r="H640" s="778" t="s">
        <v>1756</v>
      </c>
      <c r="I640" s="483" t="s">
        <v>5276</v>
      </c>
      <c r="J640" s="483" t="s">
        <v>1726</v>
      </c>
      <c r="K640" s="485" t="s">
        <v>5273</v>
      </c>
      <c r="L640" s="778">
        <v>12</v>
      </c>
      <c r="M640" s="779">
        <f t="shared" ref="M640:M683" si="23">(+P640/6)*12</f>
        <v>24000</v>
      </c>
      <c r="N640" s="485" t="s">
        <v>174</v>
      </c>
      <c r="O640" s="483">
        <v>6</v>
      </c>
      <c r="P640" s="779">
        <v>12000</v>
      </c>
      <c r="Q640" s="483"/>
      <c r="R640" s="780">
        <f t="shared" si="21"/>
        <v>6000</v>
      </c>
    </row>
    <row r="641" spans="1:18" s="554" customFormat="1" ht="10.15" x14ac:dyDescent="0.3">
      <c r="A641" s="483" t="s">
        <v>5268</v>
      </c>
      <c r="B641" s="483" t="s">
        <v>5269</v>
      </c>
      <c r="C641" s="483" t="s">
        <v>168</v>
      </c>
      <c r="D641" s="483" t="s">
        <v>1722</v>
      </c>
      <c r="E641" s="483" t="s">
        <v>153</v>
      </c>
      <c r="F641" s="778" t="s">
        <v>5500</v>
      </c>
      <c r="G641" s="778" t="s">
        <v>5501</v>
      </c>
      <c r="H641" s="778" t="s">
        <v>1751</v>
      </c>
      <c r="I641" s="483" t="s">
        <v>5276</v>
      </c>
      <c r="J641" s="483" t="s">
        <v>1726</v>
      </c>
      <c r="K641" s="485" t="s">
        <v>5273</v>
      </c>
      <c r="L641" s="778">
        <v>12</v>
      </c>
      <c r="M641" s="779">
        <f t="shared" si="23"/>
        <v>108000</v>
      </c>
      <c r="N641" s="485" t="s">
        <v>174</v>
      </c>
      <c r="O641" s="483">
        <v>6</v>
      </c>
      <c r="P641" s="779">
        <v>54000</v>
      </c>
      <c r="Q641" s="483"/>
      <c r="R641" s="780">
        <f t="shared" si="21"/>
        <v>27000</v>
      </c>
    </row>
    <row r="642" spans="1:18" s="554" customFormat="1" ht="10.15" x14ac:dyDescent="0.3">
      <c r="A642" s="483" t="s">
        <v>5268</v>
      </c>
      <c r="B642" s="483" t="s">
        <v>5269</v>
      </c>
      <c r="C642" s="483" t="s">
        <v>168</v>
      </c>
      <c r="D642" s="483" t="s">
        <v>1722</v>
      </c>
      <c r="E642" s="483" t="s">
        <v>153</v>
      </c>
      <c r="F642" s="778" t="s">
        <v>5502</v>
      </c>
      <c r="G642" s="778" t="s">
        <v>5503</v>
      </c>
      <c r="H642" s="778" t="s">
        <v>2505</v>
      </c>
      <c r="I642" s="483" t="s">
        <v>5283</v>
      </c>
      <c r="J642" s="483" t="s">
        <v>1760</v>
      </c>
      <c r="K642" s="485" t="s">
        <v>5273</v>
      </c>
      <c r="L642" s="778">
        <v>12</v>
      </c>
      <c r="M642" s="779">
        <f t="shared" si="23"/>
        <v>24000</v>
      </c>
      <c r="N642" s="485" t="s">
        <v>174</v>
      </c>
      <c r="O642" s="483">
        <v>6</v>
      </c>
      <c r="P642" s="779">
        <v>12000</v>
      </c>
      <c r="Q642" s="483"/>
      <c r="R642" s="780">
        <f t="shared" si="21"/>
        <v>6000</v>
      </c>
    </row>
    <row r="643" spans="1:18" s="554" customFormat="1" ht="10.15" x14ac:dyDescent="0.3">
      <c r="A643" s="483" t="s">
        <v>5268</v>
      </c>
      <c r="B643" s="483" t="s">
        <v>5269</v>
      </c>
      <c r="C643" s="483" t="s">
        <v>168</v>
      </c>
      <c r="D643" s="483" t="s">
        <v>1722</v>
      </c>
      <c r="E643" s="483" t="s">
        <v>153</v>
      </c>
      <c r="F643" s="778" t="s">
        <v>5504</v>
      </c>
      <c r="G643" s="778" t="s">
        <v>5505</v>
      </c>
      <c r="H643" s="778" t="s">
        <v>1725</v>
      </c>
      <c r="I643" s="483" t="s">
        <v>5283</v>
      </c>
      <c r="J643" s="483" t="s">
        <v>1760</v>
      </c>
      <c r="K643" s="485" t="s">
        <v>5273</v>
      </c>
      <c r="L643" s="778">
        <v>12</v>
      </c>
      <c r="M643" s="779">
        <f t="shared" si="23"/>
        <v>24000</v>
      </c>
      <c r="N643" s="485" t="s">
        <v>174</v>
      </c>
      <c r="O643" s="483">
        <v>6</v>
      </c>
      <c r="P643" s="779">
        <v>12000</v>
      </c>
      <c r="Q643" s="483"/>
      <c r="R643" s="780">
        <f t="shared" si="21"/>
        <v>6000</v>
      </c>
    </row>
    <row r="644" spans="1:18" s="554" customFormat="1" ht="10.15" x14ac:dyDescent="0.3">
      <c r="A644" s="483" t="s">
        <v>5268</v>
      </c>
      <c r="B644" s="483" t="s">
        <v>5269</v>
      </c>
      <c r="C644" s="483" t="s">
        <v>168</v>
      </c>
      <c r="D644" s="483" t="s">
        <v>1722</v>
      </c>
      <c r="E644" s="483" t="s">
        <v>153</v>
      </c>
      <c r="F644" s="778" t="s">
        <v>5506</v>
      </c>
      <c r="G644" s="778" t="s">
        <v>5507</v>
      </c>
      <c r="H644" s="778" t="s">
        <v>2414</v>
      </c>
      <c r="I644" s="483" t="s">
        <v>5276</v>
      </c>
      <c r="J644" s="483" t="s">
        <v>1726</v>
      </c>
      <c r="K644" s="485" t="s">
        <v>5273</v>
      </c>
      <c r="L644" s="778">
        <v>12</v>
      </c>
      <c r="M644" s="779">
        <f t="shared" si="23"/>
        <v>39200.04</v>
      </c>
      <c r="N644" s="485" t="s">
        <v>174</v>
      </c>
      <c r="O644" s="483">
        <v>6</v>
      </c>
      <c r="P644" s="779">
        <v>19600.02</v>
      </c>
      <c r="Q644" s="483"/>
      <c r="R644" s="780">
        <f t="shared" si="21"/>
        <v>9800.01</v>
      </c>
    </row>
    <row r="645" spans="1:18" s="554" customFormat="1" ht="10.15" x14ac:dyDescent="0.3">
      <c r="A645" s="483" t="s">
        <v>5268</v>
      </c>
      <c r="B645" s="483" t="s">
        <v>5269</v>
      </c>
      <c r="C645" s="483" t="s">
        <v>168</v>
      </c>
      <c r="D645" s="483" t="s">
        <v>1722</v>
      </c>
      <c r="E645" s="483" t="s">
        <v>153</v>
      </c>
      <c r="F645" s="778" t="s">
        <v>5508</v>
      </c>
      <c r="G645" s="778" t="s">
        <v>5509</v>
      </c>
      <c r="H645" s="778" t="s">
        <v>1725</v>
      </c>
      <c r="I645" s="483" t="s">
        <v>5283</v>
      </c>
      <c r="J645" s="483" t="s">
        <v>1760</v>
      </c>
      <c r="K645" s="485" t="s">
        <v>5273</v>
      </c>
      <c r="L645" s="778">
        <v>12</v>
      </c>
      <c r="M645" s="779">
        <f t="shared" si="23"/>
        <v>36000</v>
      </c>
      <c r="N645" s="485" t="s">
        <v>174</v>
      </c>
      <c r="O645" s="483">
        <v>6</v>
      </c>
      <c r="P645" s="779">
        <v>18000</v>
      </c>
      <c r="Q645" s="483"/>
      <c r="R645" s="780">
        <f t="shared" si="21"/>
        <v>9000</v>
      </c>
    </row>
    <row r="646" spans="1:18" s="554" customFormat="1" ht="10.15" x14ac:dyDescent="0.3">
      <c r="A646" s="483" t="s">
        <v>5268</v>
      </c>
      <c r="B646" s="483" t="s">
        <v>5269</v>
      </c>
      <c r="C646" s="483" t="s">
        <v>168</v>
      </c>
      <c r="D646" s="483" t="s">
        <v>1722</v>
      </c>
      <c r="E646" s="483" t="s">
        <v>153</v>
      </c>
      <c r="F646" s="778" t="s">
        <v>5510</v>
      </c>
      <c r="G646" s="778" t="s">
        <v>5511</v>
      </c>
      <c r="H646" s="778" t="s">
        <v>2505</v>
      </c>
      <c r="I646" s="483" t="s">
        <v>5283</v>
      </c>
      <c r="J646" s="483" t="s">
        <v>1760</v>
      </c>
      <c r="K646" s="485" t="s">
        <v>5273</v>
      </c>
      <c r="L646" s="778">
        <v>12</v>
      </c>
      <c r="M646" s="779">
        <f t="shared" si="23"/>
        <v>36624</v>
      </c>
      <c r="N646" s="485" t="s">
        <v>174</v>
      </c>
      <c r="O646" s="483">
        <v>6</v>
      </c>
      <c r="P646" s="779">
        <v>18312</v>
      </c>
      <c r="Q646" s="483"/>
      <c r="R646" s="780">
        <f t="shared" si="21"/>
        <v>9156</v>
      </c>
    </row>
    <row r="647" spans="1:18" s="554" customFormat="1" ht="10.15" x14ac:dyDescent="0.3">
      <c r="A647" s="483" t="s">
        <v>5268</v>
      </c>
      <c r="B647" s="483" t="s">
        <v>5269</v>
      </c>
      <c r="C647" s="483" t="s">
        <v>168</v>
      </c>
      <c r="D647" s="483" t="s">
        <v>1722</v>
      </c>
      <c r="E647" s="483" t="s">
        <v>153</v>
      </c>
      <c r="F647" s="778" t="s">
        <v>5512</v>
      </c>
      <c r="G647" s="778" t="s">
        <v>5513</v>
      </c>
      <c r="H647" s="778" t="s">
        <v>1725</v>
      </c>
      <c r="I647" s="483" t="s">
        <v>5283</v>
      </c>
      <c r="J647" s="483" t="s">
        <v>1760</v>
      </c>
      <c r="K647" s="485" t="s">
        <v>5273</v>
      </c>
      <c r="L647" s="778">
        <v>12</v>
      </c>
      <c r="M647" s="779">
        <f t="shared" si="23"/>
        <v>36600</v>
      </c>
      <c r="N647" s="485" t="s">
        <v>174</v>
      </c>
      <c r="O647" s="483">
        <v>6</v>
      </c>
      <c r="P647" s="779">
        <v>18300</v>
      </c>
      <c r="Q647" s="483"/>
      <c r="R647" s="780">
        <f t="shared" si="21"/>
        <v>9150</v>
      </c>
    </row>
    <row r="648" spans="1:18" s="554" customFormat="1" ht="10.15" x14ac:dyDescent="0.3">
      <c r="A648" s="483" t="s">
        <v>5268</v>
      </c>
      <c r="B648" s="483" t="s">
        <v>5269</v>
      </c>
      <c r="C648" s="483" t="s">
        <v>168</v>
      </c>
      <c r="D648" s="483" t="s">
        <v>1722</v>
      </c>
      <c r="E648" s="483" t="s">
        <v>153</v>
      </c>
      <c r="F648" s="778" t="s">
        <v>5514</v>
      </c>
      <c r="G648" s="778" t="s">
        <v>5515</v>
      </c>
      <c r="H648" s="778" t="s">
        <v>1751</v>
      </c>
      <c r="I648" s="483" t="s">
        <v>5276</v>
      </c>
      <c r="J648" s="483" t="s">
        <v>1726</v>
      </c>
      <c r="K648" s="485" t="s">
        <v>5273</v>
      </c>
      <c r="L648" s="778">
        <v>12</v>
      </c>
      <c r="M648" s="779">
        <f t="shared" si="23"/>
        <v>20400</v>
      </c>
      <c r="N648" s="485" t="s">
        <v>174</v>
      </c>
      <c r="O648" s="483">
        <v>6</v>
      </c>
      <c r="P648" s="779">
        <v>10200</v>
      </c>
      <c r="Q648" s="483"/>
      <c r="R648" s="780">
        <f t="shared" si="21"/>
        <v>5100</v>
      </c>
    </row>
    <row r="649" spans="1:18" s="554" customFormat="1" ht="10.15" x14ac:dyDescent="0.3">
      <c r="A649" s="483" t="s">
        <v>5268</v>
      </c>
      <c r="B649" s="483" t="s">
        <v>5269</v>
      </c>
      <c r="C649" s="483" t="s">
        <v>168</v>
      </c>
      <c r="D649" s="483" t="s">
        <v>1722</v>
      </c>
      <c r="E649" s="483" t="s">
        <v>153</v>
      </c>
      <c r="F649" s="778" t="s">
        <v>5516</v>
      </c>
      <c r="G649" s="778" t="s">
        <v>5517</v>
      </c>
      <c r="H649" s="778" t="s">
        <v>1751</v>
      </c>
      <c r="I649" s="483" t="s">
        <v>5276</v>
      </c>
      <c r="J649" s="483" t="s">
        <v>1726</v>
      </c>
      <c r="K649" s="485" t="s">
        <v>5273</v>
      </c>
      <c r="L649" s="778">
        <v>12</v>
      </c>
      <c r="M649" s="779">
        <f t="shared" si="23"/>
        <v>42000</v>
      </c>
      <c r="N649" s="485" t="s">
        <v>174</v>
      </c>
      <c r="O649" s="483">
        <v>6</v>
      </c>
      <c r="P649" s="779">
        <v>21000</v>
      </c>
      <c r="Q649" s="483"/>
      <c r="R649" s="780">
        <f t="shared" si="21"/>
        <v>10500</v>
      </c>
    </row>
    <row r="650" spans="1:18" s="554" customFormat="1" ht="10.15" x14ac:dyDescent="0.3">
      <c r="A650" s="483" t="s">
        <v>5268</v>
      </c>
      <c r="B650" s="483" t="s">
        <v>5269</v>
      </c>
      <c r="C650" s="483" t="s">
        <v>168</v>
      </c>
      <c r="D650" s="483" t="s">
        <v>1722</v>
      </c>
      <c r="E650" s="483" t="s">
        <v>153</v>
      </c>
      <c r="F650" s="778" t="s">
        <v>5518</v>
      </c>
      <c r="G650" s="778" t="s">
        <v>5519</v>
      </c>
      <c r="H650" s="778" t="s">
        <v>1725</v>
      </c>
      <c r="I650" s="483" t="s">
        <v>5283</v>
      </c>
      <c r="J650" s="483" t="s">
        <v>1760</v>
      </c>
      <c r="K650" s="485" t="s">
        <v>5273</v>
      </c>
      <c r="L650" s="778">
        <v>12</v>
      </c>
      <c r="M650" s="779">
        <f t="shared" si="23"/>
        <v>108000</v>
      </c>
      <c r="N650" s="485" t="s">
        <v>174</v>
      </c>
      <c r="O650" s="483">
        <v>6</v>
      </c>
      <c r="P650" s="779">
        <v>54000</v>
      </c>
      <c r="Q650" s="483"/>
      <c r="R650" s="780">
        <f t="shared" si="21"/>
        <v>27000</v>
      </c>
    </row>
    <row r="651" spans="1:18" s="554" customFormat="1" ht="10.15" x14ac:dyDescent="0.3">
      <c r="A651" s="483" t="s">
        <v>5268</v>
      </c>
      <c r="B651" s="483" t="s">
        <v>5269</v>
      </c>
      <c r="C651" s="483" t="s">
        <v>168</v>
      </c>
      <c r="D651" s="483" t="s">
        <v>1722</v>
      </c>
      <c r="E651" s="483" t="s">
        <v>153</v>
      </c>
      <c r="F651" s="778" t="s">
        <v>5520</v>
      </c>
      <c r="G651" s="778" t="s">
        <v>5521</v>
      </c>
      <c r="H651" s="778" t="s">
        <v>1725</v>
      </c>
      <c r="I651" s="483" t="s">
        <v>5283</v>
      </c>
      <c r="J651" s="483" t="s">
        <v>1760</v>
      </c>
      <c r="K651" s="485" t="s">
        <v>5273</v>
      </c>
      <c r="L651" s="778">
        <v>12</v>
      </c>
      <c r="M651" s="779">
        <f t="shared" si="23"/>
        <v>36624</v>
      </c>
      <c r="N651" s="485" t="s">
        <v>174</v>
      </c>
      <c r="O651" s="483">
        <v>6</v>
      </c>
      <c r="P651" s="779">
        <v>18312</v>
      </c>
      <c r="Q651" s="483"/>
      <c r="R651" s="780">
        <f t="shared" si="21"/>
        <v>9156</v>
      </c>
    </row>
    <row r="652" spans="1:18" s="554" customFormat="1" ht="10.15" x14ac:dyDescent="0.3">
      <c r="A652" s="483" t="s">
        <v>5268</v>
      </c>
      <c r="B652" s="483" t="s">
        <v>5269</v>
      </c>
      <c r="C652" s="483" t="s">
        <v>168</v>
      </c>
      <c r="D652" s="483" t="s">
        <v>1722</v>
      </c>
      <c r="E652" s="483" t="s">
        <v>153</v>
      </c>
      <c r="F652" s="778" t="s">
        <v>5522</v>
      </c>
      <c r="G652" s="778" t="s">
        <v>5523</v>
      </c>
      <c r="H652" s="778" t="s">
        <v>1751</v>
      </c>
      <c r="I652" s="483" t="s">
        <v>5276</v>
      </c>
      <c r="J652" s="483" t="s">
        <v>1726</v>
      </c>
      <c r="K652" s="485" t="s">
        <v>5273</v>
      </c>
      <c r="L652" s="778">
        <v>12</v>
      </c>
      <c r="M652" s="779">
        <f t="shared" si="23"/>
        <v>58502.399999999994</v>
      </c>
      <c r="N652" s="485" t="s">
        <v>174</v>
      </c>
      <c r="O652" s="483">
        <v>6</v>
      </c>
      <c r="P652" s="779">
        <v>29251.199999999997</v>
      </c>
      <c r="Q652" s="483"/>
      <c r="R652" s="780">
        <f t="shared" si="21"/>
        <v>14625.599999999999</v>
      </c>
    </row>
    <row r="653" spans="1:18" s="554" customFormat="1" ht="10.15" x14ac:dyDescent="0.3">
      <c r="A653" s="483" t="s">
        <v>5268</v>
      </c>
      <c r="B653" s="483" t="s">
        <v>5269</v>
      </c>
      <c r="C653" s="483" t="s">
        <v>168</v>
      </c>
      <c r="D653" s="483" t="s">
        <v>1722</v>
      </c>
      <c r="E653" s="483" t="s">
        <v>153</v>
      </c>
      <c r="F653" s="778" t="s">
        <v>5524</v>
      </c>
      <c r="G653" s="778" t="s">
        <v>5525</v>
      </c>
      <c r="H653" s="778" t="s">
        <v>1737</v>
      </c>
      <c r="I653" s="483" t="s">
        <v>5276</v>
      </c>
      <c r="J653" s="483" t="s">
        <v>1726</v>
      </c>
      <c r="K653" s="485" t="s">
        <v>5273</v>
      </c>
      <c r="L653" s="778">
        <v>12</v>
      </c>
      <c r="M653" s="779">
        <f t="shared" si="23"/>
        <v>36624</v>
      </c>
      <c r="N653" s="485" t="s">
        <v>174</v>
      </c>
      <c r="O653" s="483">
        <v>6</v>
      </c>
      <c r="P653" s="779">
        <v>18312</v>
      </c>
      <c r="Q653" s="483"/>
      <c r="R653" s="780">
        <f t="shared" si="21"/>
        <v>9156</v>
      </c>
    </row>
    <row r="654" spans="1:18" s="554" customFormat="1" ht="10.15" x14ac:dyDescent="0.3">
      <c r="A654" s="483" t="s">
        <v>5268</v>
      </c>
      <c r="B654" s="483" t="s">
        <v>5269</v>
      </c>
      <c r="C654" s="483" t="s">
        <v>168</v>
      </c>
      <c r="D654" s="483" t="s">
        <v>1722</v>
      </c>
      <c r="E654" s="483" t="s">
        <v>153</v>
      </c>
      <c r="F654" s="778" t="s">
        <v>5526</v>
      </c>
      <c r="G654" s="778" t="s">
        <v>5527</v>
      </c>
      <c r="H654" s="778" t="s">
        <v>1725</v>
      </c>
      <c r="I654" s="483" t="s">
        <v>5283</v>
      </c>
      <c r="J654" s="483" t="s">
        <v>1760</v>
      </c>
      <c r="K654" s="485" t="s">
        <v>5273</v>
      </c>
      <c r="L654" s="778">
        <v>12</v>
      </c>
      <c r="M654" s="779">
        <f t="shared" si="23"/>
        <v>20400</v>
      </c>
      <c r="N654" s="485" t="s">
        <v>174</v>
      </c>
      <c r="O654" s="483">
        <v>6</v>
      </c>
      <c r="P654" s="779">
        <v>10200</v>
      </c>
      <c r="Q654" s="483"/>
      <c r="R654" s="780">
        <f t="shared" si="21"/>
        <v>5100</v>
      </c>
    </row>
    <row r="655" spans="1:18" s="554" customFormat="1" ht="10.15" x14ac:dyDescent="0.3">
      <c r="A655" s="483" t="s">
        <v>5268</v>
      </c>
      <c r="B655" s="483" t="s">
        <v>5269</v>
      </c>
      <c r="C655" s="483" t="s">
        <v>168</v>
      </c>
      <c r="D655" s="483" t="s">
        <v>1722</v>
      </c>
      <c r="E655" s="483" t="s">
        <v>153</v>
      </c>
      <c r="F655" s="778" t="s">
        <v>5528</v>
      </c>
      <c r="G655" s="778" t="s">
        <v>5529</v>
      </c>
      <c r="H655" s="778" t="s">
        <v>1725</v>
      </c>
      <c r="I655" s="483" t="s">
        <v>5283</v>
      </c>
      <c r="J655" s="483" t="s">
        <v>1760</v>
      </c>
      <c r="K655" s="485" t="s">
        <v>5273</v>
      </c>
      <c r="L655" s="778">
        <v>12</v>
      </c>
      <c r="M655" s="779">
        <f t="shared" si="23"/>
        <v>33600</v>
      </c>
      <c r="N655" s="485" t="s">
        <v>174</v>
      </c>
      <c r="O655" s="483">
        <v>6</v>
      </c>
      <c r="P655" s="779">
        <v>16800</v>
      </c>
      <c r="Q655" s="483"/>
      <c r="R655" s="780">
        <f t="shared" si="21"/>
        <v>8400</v>
      </c>
    </row>
    <row r="656" spans="1:18" s="554" customFormat="1" ht="10.15" x14ac:dyDescent="0.3">
      <c r="A656" s="483" t="s">
        <v>5268</v>
      </c>
      <c r="B656" s="483" t="s">
        <v>5269</v>
      </c>
      <c r="C656" s="483" t="s">
        <v>168</v>
      </c>
      <c r="D656" s="483" t="s">
        <v>1722</v>
      </c>
      <c r="E656" s="483" t="s">
        <v>153</v>
      </c>
      <c r="F656" s="778" t="s">
        <v>5530</v>
      </c>
      <c r="G656" s="778" t="s">
        <v>5531</v>
      </c>
      <c r="H656" s="778" t="s">
        <v>1756</v>
      </c>
      <c r="I656" s="483" t="s">
        <v>5276</v>
      </c>
      <c r="J656" s="483" t="s">
        <v>1726</v>
      </c>
      <c r="K656" s="485" t="s">
        <v>5273</v>
      </c>
      <c r="L656" s="778">
        <v>12</v>
      </c>
      <c r="M656" s="779">
        <f t="shared" si="23"/>
        <v>73128</v>
      </c>
      <c r="N656" s="485" t="s">
        <v>174</v>
      </c>
      <c r="O656" s="483">
        <v>6</v>
      </c>
      <c r="P656" s="779">
        <v>36564</v>
      </c>
      <c r="Q656" s="483"/>
      <c r="R656" s="780">
        <f t="shared" si="21"/>
        <v>18282</v>
      </c>
    </row>
    <row r="657" spans="1:18" s="554" customFormat="1" ht="10.15" x14ac:dyDescent="0.3">
      <c r="A657" s="483" t="s">
        <v>5268</v>
      </c>
      <c r="B657" s="483" t="s">
        <v>5269</v>
      </c>
      <c r="C657" s="483" t="s">
        <v>168</v>
      </c>
      <c r="D657" s="483" t="s">
        <v>1722</v>
      </c>
      <c r="E657" s="483" t="s">
        <v>153</v>
      </c>
      <c r="F657" s="778" t="s">
        <v>5532</v>
      </c>
      <c r="G657" s="778" t="s">
        <v>5533</v>
      </c>
      <c r="H657" s="778" t="s">
        <v>1725</v>
      </c>
      <c r="I657" s="483" t="s">
        <v>5283</v>
      </c>
      <c r="J657" s="483" t="s">
        <v>1760</v>
      </c>
      <c r="K657" s="485" t="s">
        <v>5273</v>
      </c>
      <c r="L657" s="778">
        <v>12</v>
      </c>
      <c r="M657" s="779">
        <f t="shared" si="23"/>
        <v>42000</v>
      </c>
      <c r="N657" s="485" t="s">
        <v>174</v>
      </c>
      <c r="O657" s="483">
        <v>6</v>
      </c>
      <c r="P657" s="779">
        <v>21000</v>
      </c>
      <c r="Q657" s="483"/>
      <c r="R657" s="780">
        <f t="shared" ref="R657:R670" si="24">(P657/6)*3</f>
        <v>10500</v>
      </c>
    </row>
    <row r="658" spans="1:18" s="554" customFormat="1" ht="10.15" x14ac:dyDescent="0.3">
      <c r="A658" s="483" t="s">
        <v>5268</v>
      </c>
      <c r="B658" s="483" t="s">
        <v>5269</v>
      </c>
      <c r="C658" s="483" t="s">
        <v>168</v>
      </c>
      <c r="D658" s="483" t="s">
        <v>1722</v>
      </c>
      <c r="E658" s="483" t="s">
        <v>153</v>
      </c>
      <c r="F658" s="778" t="s">
        <v>5534</v>
      </c>
      <c r="G658" s="778" t="s">
        <v>5535</v>
      </c>
      <c r="H658" s="778" t="s">
        <v>1725</v>
      </c>
      <c r="I658" s="483" t="s">
        <v>5283</v>
      </c>
      <c r="J658" s="483" t="s">
        <v>1760</v>
      </c>
      <c r="K658" s="485" t="s">
        <v>5273</v>
      </c>
      <c r="L658" s="778">
        <v>12</v>
      </c>
      <c r="M658" s="779">
        <f t="shared" si="23"/>
        <v>108000</v>
      </c>
      <c r="N658" s="485" t="s">
        <v>174</v>
      </c>
      <c r="O658" s="483">
        <v>6</v>
      </c>
      <c r="P658" s="779">
        <v>54000</v>
      </c>
      <c r="Q658" s="483"/>
      <c r="R658" s="780">
        <f t="shared" si="24"/>
        <v>27000</v>
      </c>
    </row>
    <row r="659" spans="1:18" s="554" customFormat="1" ht="10.15" x14ac:dyDescent="0.3">
      <c r="A659" s="483" t="s">
        <v>5268</v>
      </c>
      <c r="B659" s="483" t="s">
        <v>5269</v>
      </c>
      <c r="C659" s="483" t="s">
        <v>168</v>
      </c>
      <c r="D659" s="483" t="s">
        <v>1722</v>
      </c>
      <c r="E659" s="483" t="s">
        <v>153</v>
      </c>
      <c r="F659" s="778" t="s">
        <v>5536</v>
      </c>
      <c r="G659" s="778" t="s">
        <v>5537</v>
      </c>
      <c r="H659" s="778" t="s">
        <v>1737</v>
      </c>
      <c r="I659" s="483" t="s">
        <v>5276</v>
      </c>
      <c r="J659" s="483" t="s">
        <v>1726</v>
      </c>
      <c r="K659" s="485" t="s">
        <v>5273</v>
      </c>
      <c r="L659" s="778">
        <v>12</v>
      </c>
      <c r="M659" s="779">
        <f t="shared" si="23"/>
        <v>36624</v>
      </c>
      <c r="N659" s="485" t="s">
        <v>174</v>
      </c>
      <c r="O659" s="483">
        <v>6</v>
      </c>
      <c r="P659" s="779">
        <v>18312</v>
      </c>
      <c r="Q659" s="483"/>
      <c r="R659" s="780">
        <f t="shared" si="24"/>
        <v>9156</v>
      </c>
    </row>
    <row r="660" spans="1:18" s="554" customFormat="1" ht="10.15" x14ac:dyDescent="0.3">
      <c r="A660" s="483" t="s">
        <v>5268</v>
      </c>
      <c r="B660" s="483" t="s">
        <v>5269</v>
      </c>
      <c r="C660" s="483" t="s">
        <v>168</v>
      </c>
      <c r="D660" s="483" t="s">
        <v>1722</v>
      </c>
      <c r="E660" s="483" t="s">
        <v>153</v>
      </c>
      <c r="F660" s="778" t="s">
        <v>5538</v>
      </c>
      <c r="G660" s="778" t="s">
        <v>5539</v>
      </c>
      <c r="H660" s="778" t="s">
        <v>1756</v>
      </c>
      <c r="I660" s="483" t="s">
        <v>5276</v>
      </c>
      <c r="J660" s="483" t="s">
        <v>1726</v>
      </c>
      <c r="K660" s="485" t="s">
        <v>5273</v>
      </c>
      <c r="L660" s="778">
        <v>12</v>
      </c>
      <c r="M660" s="779">
        <f t="shared" si="23"/>
        <v>42000</v>
      </c>
      <c r="N660" s="485" t="s">
        <v>174</v>
      </c>
      <c r="O660" s="483">
        <v>6</v>
      </c>
      <c r="P660" s="779">
        <v>21000</v>
      </c>
      <c r="Q660" s="483"/>
      <c r="R660" s="780">
        <f t="shared" si="24"/>
        <v>10500</v>
      </c>
    </row>
    <row r="661" spans="1:18" s="554" customFormat="1" ht="10.15" x14ac:dyDescent="0.3">
      <c r="A661" s="483" t="s">
        <v>5268</v>
      </c>
      <c r="B661" s="483" t="s">
        <v>5269</v>
      </c>
      <c r="C661" s="483" t="s">
        <v>168</v>
      </c>
      <c r="D661" s="483" t="s">
        <v>1722</v>
      </c>
      <c r="E661" s="483" t="s">
        <v>153</v>
      </c>
      <c r="F661" s="778" t="s">
        <v>5540</v>
      </c>
      <c r="G661" s="778" t="s">
        <v>5541</v>
      </c>
      <c r="H661" s="778" t="s">
        <v>1725</v>
      </c>
      <c r="I661" s="483" t="s">
        <v>5283</v>
      </c>
      <c r="J661" s="483" t="s">
        <v>1760</v>
      </c>
      <c r="K661" s="485" t="s">
        <v>5273</v>
      </c>
      <c r="L661" s="778">
        <v>12</v>
      </c>
      <c r="M661" s="779">
        <f t="shared" si="23"/>
        <v>36624</v>
      </c>
      <c r="N661" s="485" t="s">
        <v>174</v>
      </c>
      <c r="O661" s="483">
        <v>6</v>
      </c>
      <c r="P661" s="779">
        <v>18312</v>
      </c>
      <c r="Q661" s="483"/>
      <c r="R661" s="780">
        <f t="shared" si="24"/>
        <v>9156</v>
      </c>
    </row>
    <row r="662" spans="1:18" s="554" customFormat="1" ht="10.15" x14ac:dyDescent="0.3">
      <c r="A662" s="483" t="s">
        <v>5268</v>
      </c>
      <c r="B662" s="483" t="s">
        <v>5269</v>
      </c>
      <c r="C662" s="483" t="s">
        <v>168</v>
      </c>
      <c r="D662" s="483" t="s">
        <v>1722</v>
      </c>
      <c r="E662" s="483" t="s">
        <v>153</v>
      </c>
      <c r="F662" s="778" t="s">
        <v>5542</v>
      </c>
      <c r="G662" s="778" t="s">
        <v>5543</v>
      </c>
      <c r="H662" s="778" t="s">
        <v>1737</v>
      </c>
      <c r="I662" s="483" t="s">
        <v>5276</v>
      </c>
      <c r="J662" s="483" t="s">
        <v>1726</v>
      </c>
      <c r="K662" s="485" t="s">
        <v>5273</v>
      </c>
      <c r="L662" s="778">
        <v>12</v>
      </c>
      <c r="M662" s="779">
        <f t="shared" si="23"/>
        <v>38400</v>
      </c>
      <c r="N662" s="485" t="s">
        <v>174</v>
      </c>
      <c r="O662" s="483">
        <v>6</v>
      </c>
      <c r="P662" s="779">
        <v>19200</v>
      </c>
      <c r="Q662" s="483"/>
      <c r="R662" s="780">
        <f t="shared" si="24"/>
        <v>9600</v>
      </c>
    </row>
    <row r="663" spans="1:18" s="554" customFormat="1" ht="10.15" x14ac:dyDescent="0.3">
      <c r="A663" s="483" t="s">
        <v>5268</v>
      </c>
      <c r="B663" s="483" t="s">
        <v>5269</v>
      </c>
      <c r="C663" s="483" t="s">
        <v>168</v>
      </c>
      <c r="D663" s="483" t="s">
        <v>1722</v>
      </c>
      <c r="E663" s="483" t="s">
        <v>153</v>
      </c>
      <c r="F663" s="778" t="s">
        <v>5544</v>
      </c>
      <c r="G663" s="778" t="s">
        <v>5545</v>
      </c>
      <c r="H663" s="778" t="s">
        <v>1751</v>
      </c>
      <c r="I663" s="483" t="s">
        <v>5276</v>
      </c>
      <c r="J663" s="483" t="s">
        <v>1726</v>
      </c>
      <c r="K663" s="485" t="s">
        <v>5273</v>
      </c>
      <c r="L663" s="778">
        <v>12</v>
      </c>
      <c r="M663" s="779">
        <f t="shared" si="23"/>
        <v>24000</v>
      </c>
      <c r="N663" s="485" t="s">
        <v>174</v>
      </c>
      <c r="O663" s="483">
        <v>6</v>
      </c>
      <c r="P663" s="779">
        <v>12000</v>
      </c>
      <c r="Q663" s="483"/>
      <c r="R663" s="780">
        <f t="shared" si="24"/>
        <v>6000</v>
      </c>
    </row>
    <row r="664" spans="1:18" s="554" customFormat="1" ht="10.15" x14ac:dyDescent="0.3">
      <c r="A664" s="483" t="s">
        <v>5268</v>
      </c>
      <c r="B664" s="483" t="s">
        <v>5269</v>
      </c>
      <c r="C664" s="483" t="s">
        <v>168</v>
      </c>
      <c r="D664" s="483" t="s">
        <v>1722</v>
      </c>
      <c r="E664" s="483" t="s">
        <v>153</v>
      </c>
      <c r="F664" s="778" t="s">
        <v>5546</v>
      </c>
      <c r="G664" s="778" t="s">
        <v>5547</v>
      </c>
      <c r="H664" s="778" t="s">
        <v>1751</v>
      </c>
      <c r="I664" s="483" t="s">
        <v>5276</v>
      </c>
      <c r="J664" s="483" t="s">
        <v>1726</v>
      </c>
      <c r="K664" s="485" t="s">
        <v>5273</v>
      </c>
      <c r="L664" s="778">
        <v>12</v>
      </c>
      <c r="M664" s="779">
        <f t="shared" si="23"/>
        <v>36624</v>
      </c>
      <c r="N664" s="485" t="s">
        <v>174</v>
      </c>
      <c r="O664" s="483">
        <v>6</v>
      </c>
      <c r="P664" s="779">
        <v>18312</v>
      </c>
      <c r="Q664" s="483"/>
      <c r="R664" s="780">
        <f t="shared" si="24"/>
        <v>9156</v>
      </c>
    </row>
    <row r="665" spans="1:18" s="554" customFormat="1" ht="10.15" x14ac:dyDescent="0.3">
      <c r="A665" s="483" t="s">
        <v>5268</v>
      </c>
      <c r="B665" s="483" t="s">
        <v>5269</v>
      </c>
      <c r="C665" s="483" t="s">
        <v>168</v>
      </c>
      <c r="D665" s="483" t="s">
        <v>1722</v>
      </c>
      <c r="E665" s="483" t="s">
        <v>153</v>
      </c>
      <c r="F665" s="778" t="s">
        <v>5548</v>
      </c>
      <c r="G665" s="778" t="s">
        <v>5549</v>
      </c>
      <c r="H665" s="778" t="s">
        <v>1756</v>
      </c>
      <c r="I665" s="483" t="s">
        <v>5276</v>
      </c>
      <c r="J665" s="483" t="s">
        <v>1726</v>
      </c>
      <c r="K665" s="485" t="s">
        <v>5273</v>
      </c>
      <c r="L665" s="778">
        <v>12</v>
      </c>
      <c r="M665" s="779">
        <f t="shared" si="23"/>
        <v>108000</v>
      </c>
      <c r="N665" s="485" t="s">
        <v>174</v>
      </c>
      <c r="O665" s="483">
        <v>6</v>
      </c>
      <c r="P665" s="779">
        <v>54000</v>
      </c>
      <c r="Q665" s="483"/>
      <c r="R665" s="780">
        <f t="shared" si="24"/>
        <v>27000</v>
      </c>
    </row>
    <row r="666" spans="1:18" s="554" customFormat="1" ht="10.15" x14ac:dyDescent="0.3">
      <c r="A666" s="483" t="s">
        <v>5268</v>
      </c>
      <c r="B666" s="483" t="s">
        <v>5269</v>
      </c>
      <c r="C666" s="483" t="s">
        <v>168</v>
      </c>
      <c r="D666" s="483" t="s">
        <v>1722</v>
      </c>
      <c r="E666" s="483" t="s">
        <v>153</v>
      </c>
      <c r="F666" s="778" t="s">
        <v>5550</v>
      </c>
      <c r="G666" s="778" t="s">
        <v>5551</v>
      </c>
      <c r="H666" s="778" t="s">
        <v>1913</v>
      </c>
      <c r="I666" s="483" t="s">
        <v>1328</v>
      </c>
      <c r="J666" s="483" t="s">
        <v>1760</v>
      </c>
      <c r="K666" s="485" t="s">
        <v>5273</v>
      </c>
      <c r="L666" s="778">
        <v>12</v>
      </c>
      <c r="M666" s="779">
        <f t="shared" si="23"/>
        <v>24000</v>
      </c>
      <c r="N666" s="485" t="s">
        <v>174</v>
      </c>
      <c r="O666" s="483">
        <v>6</v>
      </c>
      <c r="P666" s="779">
        <v>12000</v>
      </c>
      <c r="Q666" s="483"/>
      <c r="R666" s="780">
        <f t="shared" si="24"/>
        <v>6000</v>
      </c>
    </row>
    <row r="667" spans="1:18" s="554" customFormat="1" ht="10.15" x14ac:dyDescent="0.3">
      <c r="A667" s="483" t="s">
        <v>5268</v>
      </c>
      <c r="B667" s="483" t="s">
        <v>5269</v>
      </c>
      <c r="C667" s="483" t="s">
        <v>168</v>
      </c>
      <c r="D667" s="483" t="s">
        <v>1722</v>
      </c>
      <c r="E667" s="483" t="s">
        <v>153</v>
      </c>
      <c r="F667" s="778" t="s">
        <v>5552</v>
      </c>
      <c r="G667" s="778" t="s">
        <v>5553</v>
      </c>
      <c r="H667" s="778" t="s">
        <v>1751</v>
      </c>
      <c r="I667" s="483" t="s">
        <v>5276</v>
      </c>
      <c r="J667" s="483" t="s">
        <v>1726</v>
      </c>
      <c r="K667" s="485" t="s">
        <v>5273</v>
      </c>
      <c r="L667" s="778">
        <v>12</v>
      </c>
      <c r="M667" s="779">
        <f t="shared" si="23"/>
        <v>67760.040000000008</v>
      </c>
      <c r="N667" s="485" t="s">
        <v>174</v>
      </c>
      <c r="O667" s="483">
        <v>6</v>
      </c>
      <c r="P667" s="779">
        <v>33880.020000000004</v>
      </c>
      <c r="Q667" s="483"/>
      <c r="R667" s="780">
        <f t="shared" si="24"/>
        <v>16940.010000000002</v>
      </c>
    </row>
    <row r="668" spans="1:18" s="554" customFormat="1" ht="10.15" x14ac:dyDescent="0.3">
      <c r="A668" s="483" t="s">
        <v>5268</v>
      </c>
      <c r="B668" s="483" t="s">
        <v>5269</v>
      </c>
      <c r="C668" s="483" t="s">
        <v>168</v>
      </c>
      <c r="D668" s="483" t="s">
        <v>1722</v>
      </c>
      <c r="E668" s="483" t="s">
        <v>153</v>
      </c>
      <c r="F668" s="778" t="s">
        <v>5554</v>
      </c>
      <c r="G668" s="778" t="s">
        <v>5555</v>
      </c>
      <c r="H668" s="778" t="s">
        <v>1737</v>
      </c>
      <c r="I668" s="483" t="s">
        <v>5276</v>
      </c>
      <c r="J668" s="483" t="s">
        <v>1726</v>
      </c>
      <c r="K668" s="485" t="s">
        <v>5273</v>
      </c>
      <c r="L668" s="778">
        <v>12</v>
      </c>
      <c r="M668" s="779">
        <f t="shared" si="23"/>
        <v>39200.04</v>
      </c>
      <c r="N668" s="485" t="s">
        <v>174</v>
      </c>
      <c r="O668" s="483">
        <v>6</v>
      </c>
      <c r="P668" s="779">
        <v>19600.02</v>
      </c>
      <c r="Q668" s="483"/>
      <c r="R668" s="780">
        <f t="shared" si="24"/>
        <v>9800.01</v>
      </c>
    </row>
    <row r="669" spans="1:18" s="554" customFormat="1" ht="10.15" x14ac:dyDescent="0.3">
      <c r="A669" s="483" t="s">
        <v>5268</v>
      </c>
      <c r="B669" s="483" t="s">
        <v>5269</v>
      </c>
      <c r="C669" s="483" t="s">
        <v>168</v>
      </c>
      <c r="D669" s="483" t="s">
        <v>1722</v>
      </c>
      <c r="E669" s="483" t="s">
        <v>153</v>
      </c>
      <c r="F669" s="778" t="s">
        <v>5556</v>
      </c>
      <c r="G669" s="778" t="s">
        <v>5557</v>
      </c>
      <c r="H669" s="778" t="s">
        <v>1325</v>
      </c>
      <c r="I669" s="483" t="s">
        <v>5272</v>
      </c>
      <c r="J669" s="483" t="s">
        <v>1760</v>
      </c>
      <c r="K669" s="485" t="s">
        <v>5273</v>
      </c>
      <c r="L669" s="778">
        <v>12</v>
      </c>
      <c r="M669" s="779">
        <f t="shared" si="23"/>
        <v>24000</v>
      </c>
      <c r="N669" s="485" t="s">
        <v>174</v>
      </c>
      <c r="O669" s="483">
        <v>6</v>
      </c>
      <c r="P669" s="779">
        <v>12000</v>
      </c>
      <c r="Q669" s="483"/>
      <c r="R669" s="780">
        <f t="shared" si="24"/>
        <v>6000</v>
      </c>
    </row>
    <row r="670" spans="1:18" s="554" customFormat="1" ht="10.15" x14ac:dyDescent="0.3">
      <c r="A670" s="483" t="s">
        <v>5268</v>
      </c>
      <c r="B670" s="483" t="s">
        <v>5269</v>
      </c>
      <c r="C670" s="483" t="s">
        <v>168</v>
      </c>
      <c r="D670" s="483" t="s">
        <v>1722</v>
      </c>
      <c r="E670" s="483" t="s">
        <v>153</v>
      </c>
      <c r="F670" s="778" t="s">
        <v>5558</v>
      </c>
      <c r="G670" s="778" t="s">
        <v>5559</v>
      </c>
      <c r="H670" s="778" t="s">
        <v>1725</v>
      </c>
      <c r="I670" s="483" t="s">
        <v>5283</v>
      </c>
      <c r="J670" s="483" t="s">
        <v>1760</v>
      </c>
      <c r="K670" s="485" t="s">
        <v>5273</v>
      </c>
      <c r="L670" s="778">
        <v>12</v>
      </c>
      <c r="M670" s="779">
        <f t="shared" si="23"/>
        <v>36600</v>
      </c>
      <c r="N670" s="485" t="s">
        <v>174</v>
      </c>
      <c r="O670" s="483">
        <v>6</v>
      </c>
      <c r="P670" s="779">
        <v>18300</v>
      </c>
      <c r="Q670" s="483"/>
      <c r="R670" s="780">
        <f t="shared" si="24"/>
        <v>9150</v>
      </c>
    </row>
    <row r="671" spans="1:18" s="554" customFormat="1" ht="10.15" x14ac:dyDescent="0.3">
      <c r="A671" s="483" t="s">
        <v>5268</v>
      </c>
      <c r="B671" s="483" t="s">
        <v>5269</v>
      </c>
      <c r="C671" s="483" t="s">
        <v>168</v>
      </c>
      <c r="D671" s="483" t="s">
        <v>1722</v>
      </c>
      <c r="E671" s="483" t="s">
        <v>153</v>
      </c>
      <c r="F671" s="778" t="s">
        <v>5560</v>
      </c>
      <c r="G671" s="778" t="s">
        <v>5561</v>
      </c>
      <c r="H671" s="778" t="s">
        <v>1725</v>
      </c>
      <c r="I671" s="483" t="s">
        <v>5283</v>
      </c>
      <c r="J671" s="483" t="s">
        <v>1760</v>
      </c>
      <c r="K671" s="485" t="s">
        <v>5273</v>
      </c>
      <c r="L671" s="778">
        <v>12</v>
      </c>
      <c r="M671" s="779">
        <f t="shared" si="23"/>
        <v>108000</v>
      </c>
      <c r="N671" s="485" t="s">
        <v>174</v>
      </c>
      <c r="O671" s="483">
        <v>6</v>
      </c>
      <c r="P671" s="779">
        <v>54000</v>
      </c>
      <c r="Q671" s="483"/>
      <c r="R671" s="483" t="s">
        <v>5562</v>
      </c>
    </row>
    <row r="672" spans="1:18" s="554" customFormat="1" ht="10.15" x14ac:dyDescent="0.3">
      <c r="A672" s="483" t="s">
        <v>5268</v>
      </c>
      <c r="B672" s="483" t="s">
        <v>5269</v>
      </c>
      <c r="C672" s="483" t="s">
        <v>168</v>
      </c>
      <c r="D672" s="483" t="s">
        <v>1722</v>
      </c>
      <c r="E672" s="483" t="s">
        <v>153</v>
      </c>
      <c r="F672" s="778" t="s">
        <v>5563</v>
      </c>
      <c r="G672" s="778" t="s">
        <v>5564</v>
      </c>
      <c r="H672" s="778" t="s">
        <v>2505</v>
      </c>
      <c r="I672" s="483" t="s">
        <v>5283</v>
      </c>
      <c r="J672" s="483" t="s">
        <v>1760</v>
      </c>
      <c r="K672" s="485" t="s">
        <v>5273</v>
      </c>
      <c r="L672" s="778">
        <v>12</v>
      </c>
      <c r="M672" s="779">
        <f t="shared" si="23"/>
        <v>108000</v>
      </c>
      <c r="N672" s="485" t="s">
        <v>174</v>
      </c>
      <c r="O672" s="483">
        <v>6</v>
      </c>
      <c r="P672" s="779">
        <v>54000</v>
      </c>
      <c r="Q672" s="483"/>
      <c r="R672" s="483" t="s">
        <v>5562</v>
      </c>
    </row>
    <row r="673" spans="1:18" s="554" customFormat="1" ht="10.15" x14ac:dyDescent="0.3">
      <c r="A673" s="483" t="s">
        <v>5268</v>
      </c>
      <c r="B673" s="483" t="s">
        <v>5269</v>
      </c>
      <c r="C673" s="483" t="s">
        <v>168</v>
      </c>
      <c r="D673" s="483" t="s">
        <v>1722</v>
      </c>
      <c r="E673" s="483" t="s">
        <v>153</v>
      </c>
      <c r="F673" s="778" t="s">
        <v>5565</v>
      </c>
      <c r="G673" s="778" t="s">
        <v>5566</v>
      </c>
      <c r="H673" s="778" t="s">
        <v>1725</v>
      </c>
      <c r="I673" s="483" t="s">
        <v>5283</v>
      </c>
      <c r="J673" s="483" t="s">
        <v>1760</v>
      </c>
      <c r="K673" s="485" t="s">
        <v>5273</v>
      </c>
      <c r="L673" s="778">
        <v>12</v>
      </c>
      <c r="M673" s="779">
        <f t="shared" si="23"/>
        <v>72600</v>
      </c>
      <c r="N673" s="485" t="s">
        <v>174</v>
      </c>
      <c r="O673" s="483">
        <v>6</v>
      </c>
      <c r="P673" s="779">
        <v>36300</v>
      </c>
      <c r="Q673" s="483"/>
      <c r="R673" s="483" t="s">
        <v>5562</v>
      </c>
    </row>
    <row r="674" spans="1:18" s="554" customFormat="1" ht="10.15" x14ac:dyDescent="0.3">
      <c r="A674" s="483" t="s">
        <v>5268</v>
      </c>
      <c r="B674" s="483" t="s">
        <v>5269</v>
      </c>
      <c r="C674" s="483" t="s">
        <v>168</v>
      </c>
      <c r="D674" s="483" t="s">
        <v>1722</v>
      </c>
      <c r="E674" s="483" t="s">
        <v>153</v>
      </c>
      <c r="F674" s="778" t="s">
        <v>5567</v>
      </c>
      <c r="G674" s="778" t="s">
        <v>5568</v>
      </c>
      <c r="H674" s="778" t="s">
        <v>1751</v>
      </c>
      <c r="I674" s="483" t="s">
        <v>5276</v>
      </c>
      <c r="J674" s="483" t="s">
        <v>1726</v>
      </c>
      <c r="K674" s="485" t="s">
        <v>5273</v>
      </c>
      <c r="L674" s="778">
        <v>12</v>
      </c>
      <c r="M674" s="779">
        <f t="shared" si="23"/>
        <v>72000</v>
      </c>
      <c r="N674" s="485" t="s">
        <v>174</v>
      </c>
      <c r="O674" s="483">
        <v>6</v>
      </c>
      <c r="P674" s="779">
        <v>36000</v>
      </c>
      <c r="Q674" s="483"/>
      <c r="R674" s="483" t="s">
        <v>5562</v>
      </c>
    </row>
    <row r="675" spans="1:18" s="554" customFormat="1" ht="10.15" x14ac:dyDescent="0.3">
      <c r="A675" s="483" t="s">
        <v>5268</v>
      </c>
      <c r="B675" s="483" t="s">
        <v>5269</v>
      </c>
      <c r="C675" s="483" t="s">
        <v>168</v>
      </c>
      <c r="D675" s="483" t="s">
        <v>1722</v>
      </c>
      <c r="E675" s="483" t="s">
        <v>153</v>
      </c>
      <c r="F675" s="778" t="s">
        <v>5569</v>
      </c>
      <c r="G675" s="778" t="s">
        <v>5570</v>
      </c>
      <c r="H675" s="778" t="s">
        <v>1725</v>
      </c>
      <c r="I675" s="483" t="s">
        <v>5283</v>
      </c>
      <c r="J675" s="483" t="s">
        <v>1760</v>
      </c>
      <c r="K675" s="485" t="s">
        <v>5273</v>
      </c>
      <c r="L675" s="778">
        <v>12</v>
      </c>
      <c r="M675" s="779">
        <f t="shared" si="23"/>
        <v>33879.96</v>
      </c>
      <c r="N675" s="485" t="s">
        <v>174</v>
      </c>
      <c r="O675" s="483">
        <v>6</v>
      </c>
      <c r="P675" s="779">
        <v>16939.98</v>
      </c>
      <c r="Q675" s="483"/>
      <c r="R675" s="483" t="s">
        <v>5562</v>
      </c>
    </row>
    <row r="676" spans="1:18" s="554" customFormat="1" ht="10.15" x14ac:dyDescent="0.3">
      <c r="A676" s="483" t="s">
        <v>5268</v>
      </c>
      <c r="B676" s="483" t="s">
        <v>5269</v>
      </c>
      <c r="C676" s="483" t="s">
        <v>168</v>
      </c>
      <c r="D676" s="483" t="s">
        <v>1722</v>
      </c>
      <c r="E676" s="483" t="s">
        <v>153</v>
      </c>
      <c r="F676" s="778" t="s">
        <v>5571</v>
      </c>
      <c r="G676" s="778" t="s">
        <v>5572</v>
      </c>
      <c r="H676" s="778" t="s">
        <v>1737</v>
      </c>
      <c r="I676" s="483" t="s">
        <v>5276</v>
      </c>
      <c r="J676" s="483" t="s">
        <v>1726</v>
      </c>
      <c r="K676" s="485" t="s">
        <v>5273</v>
      </c>
      <c r="L676" s="778">
        <v>12</v>
      </c>
      <c r="M676" s="779">
        <f t="shared" si="23"/>
        <v>24000</v>
      </c>
      <c r="N676" s="485" t="s">
        <v>174</v>
      </c>
      <c r="O676" s="483">
        <v>6</v>
      </c>
      <c r="P676" s="779">
        <v>12000</v>
      </c>
      <c r="Q676" s="483"/>
      <c r="R676" s="483" t="s">
        <v>5562</v>
      </c>
    </row>
    <row r="677" spans="1:18" s="554" customFormat="1" ht="10.15" x14ac:dyDescent="0.3">
      <c r="A677" s="483" t="s">
        <v>5268</v>
      </c>
      <c r="B677" s="483" t="s">
        <v>5269</v>
      </c>
      <c r="C677" s="483" t="s">
        <v>168</v>
      </c>
      <c r="D677" s="483" t="s">
        <v>1722</v>
      </c>
      <c r="E677" s="483" t="s">
        <v>153</v>
      </c>
      <c r="F677" s="778" t="s">
        <v>5573</v>
      </c>
      <c r="G677" s="778" t="s">
        <v>5574</v>
      </c>
      <c r="H677" s="778" t="s">
        <v>1725</v>
      </c>
      <c r="I677" s="483" t="s">
        <v>5283</v>
      </c>
      <c r="J677" s="483" t="s">
        <v>1760</v>
      </c>
      <c r="K677" s="485" t="s">
        <v>5273</v>
      </c>
      <c r="L677" s="778">
        <v>12</v>
      </c>
      <c r="M677" s="779">
        <f t="shared" si="23"/>
        <v>36624</v>
      </c>
      <c r="N677" s="485" t="s">
        <v>174</v>
      </c>
      <c r="O677" s="483">
        <v>6</v>
      </c>
      <c r="P677" s="779">
        <v>18312</v>
      </c>
      <c r="Q677" s="483"/>
      <c r="R677" s="483" t="s">
        <v>5562</v>
      </c>
    </row>
    <row r="678" spans="1:18" s="554" customFormat="1" ht="10.15" x14ac:dyDescent="0.3">
      <c r="A678" s="483" t="s">
        <v>5268</v>
      </c>
      <c r="B678" s="483" t="s">
        <v>5269</v>
      </c>
      <c r="C678" s="483" t="s">
        <v>168</v>
      </c>
      <c r="D678" s="483" t="s">
        <v>1722</v>
      </c>
      <c r="E678" s="483" t="s">
        <v>153</v>
      </c>
      <c r="F678" s="778" t="s">
        <v>5575</v>
      </c>
      <c r="G678" s="778" t="s">
        <v>5576</v>
      </c>
      <c r="H678" s="778" t="s">
        <v>1882</v>
      </c>
      <c r="I678" s="483" t="s">
        <v>5276</v>
      </c>
      <c r="J678" s="483" t="s">
        <v>1760</v>
      </c>
      <c r="K678" s="485" t="s">
        <v>5273</v>
      </c>
      <c r="L678" s="778">
        <v>12</v>
      </c>
      <c r="M678" s="779">
        <f t="shared" si="23"/>
        <v>108000</v>
      </c>
      <c r="N678" s="485" t="s">
        <v>174</v>
      </c>
      <c r="O678" s="483">
        <v>6</v>
      </c>
      <c r="P678" s="779">
        <v>54000</v>
      </c>
      <c r="Q678" s="483"/>
      <c r="R678" s="483" t="s">
        <v>5562</v>
      </c>
    </row>
    <row r="679" spans="1:18" s="554" customFormat="1" ht="10.15" x14ac:dyDescent="0.3">
      <c r="A679" s="483" t="s">
        <v>5268</v>
      </c>
      <c r="B679" s="483" t="s">
        <v>5269</v>
      </c>
      <c r="C679" s="483" t="s">
        <v>168</v>
      </c>
      <c r="D679" s="483" t="s">
        <v>1722</v>
      </c>
      <c r="E679" s="483" t="s">
        <v>153</v>
      </c>
      <c r="F679" s="778" t="s">
        <v>5577</v>
      </c>
      <c r="G679" s="778" t="s">
        <v>5578</v>
      </c>
      <c r="H679" s="778" t="s">
        <v>1913</v>
      </c>
      <c r="I679" s="483" t="s">
        <v>1328</v>
      </c>
      <c r="J679" s="483" t="s">
        <v>1760</v>
      </c>
      <c r="K679" s="485" t="s">
        <v>5273</v>
      </c>
      <c r="L679" s="778">
        <v>12</v>
      </c>
      <c r="M679" s="779">
        <f t="shared" si="23"/>
        <v>36600</v>
      </c>
      <c r="N679" s="485" t="s">
        <v>174</v>
      </c>
      <c r="O679" s="483">
        <v>6</v>
      </c>
      <c r="P679" s="779">
        <v>18300</v>
      </c>
      <c r="Q679" s="483"/>
      <c r="R679" s="483" t="s">
        <v>5562</v>
      </c>
    </row>
    <row r="680" spans="1:18" s="554" customFormat="1" ht="10.15" x14ac:dyDescent="0.3">
      <c r="A680" s="483" t="s">
        <v>5268</v>
      </c>
      <c r="B680" s="483" t="s">
        <v>5269</v>
      </c>
      <c r="C680" s="483" t="s">
        <v>168</v>
      </c>
      <c r="D680" s="483" t="s">
        <v>1722</v>
      </c>
      <c r="E680" s="483" t="s">
        <v>153</v>
      </c>
      <c r="F680" s="778" t="s">
        <v>5579</v>
      </c>
      <c r="G680" s="778" t="s">
        <v>5580</v>
      </c>
      <c r="H680" s="778" t="s">
        <v>1751</v>
      </c>
      <c r="I680" s="483" t="s">
        <v>5276</v>
      </c>
      <c r="J680" s="483" t="s">
        <v>1726</v>
      </c>
      <c r="K680" s="485" t="s">
        <v>5273</v>
      </c>
      <c r="L680" s="778">
        <v>12</v>
      </c>
      <c r="M680" s="779">
        <f t="shared" si="23"/>
        <v>108000</v>
      </c>
      <c r="N680" s="485" t="s">
        <v>174</v>
      </c>
      <c r="O680" s="483">
        <v>6</v>
      </c>
      <c r="P680" s="779">
        <v>54000</v>
      </c>
      <c r="Q680" s="483"/>
      <c r="R680" s="483" t="s">
        <v>5562</v>
      </c>
    </row>
    <row r="681" spans="1:18" s="554" customFormat="1" ht="10.15" x14ac:dyDescent="0.3">
      <c r="A681" s="483" t="s">
        <v>5268</v>
      </c>
      <c r="B681" s="483" t="s">
        <v>5269</v>
      </c>
      <c r="C681" s="483" t="s">
        <v>168</v>
      </c>
      <c r="D681" s="483" t="s">
        <v>1722</v>
      </c>
      <c r="E681" s="483" t="s">
        <v>153</v>
      </c>
      <c r="F681" s="778" t="s">
        <v>5581</v>
      </c>
      <c r="G681" s="778" t="s">
        <v>5582</v>
      </c>
      <c r="H681" s="778" t="s">
        <v>1725</v>
      </c>
      <c r="I681" s="483" t="s">
        <v>5283</v>
      </c>
      <c r="J681" s="483" t="s">
        <v>1760</v>
      </c>
      <c r="K681" s="485" t="s">
        <v>5273</v>
      </c>
      <c r="L681" s="778">
        <v>12</v>
      </c>
      <c r="M681" s="779">
        <f t="shared" si="23"/>
        <v>21600</v>
      </c>
      <c r="N681" s="485" t="s">
        <v>174</v>
      </c>
      <c r="O681" s="483">
        <v>6</v>
      </c>
      <c r="P681" s="779">
        <v>10800</v>
      </c>
      <c r="Q681" s="483"/>
      <c r="R681" s="483" t="s">
        <v>5562</v>
      </c>
    </row>
    <row r="682" spans="1:18" s="554" customFormat="1" ht="10.15" x14ac:dyDescent="0.3">
      <c r="A682" s="483" t="s">
        <v>5268</v>
      </c>
      <c r="B682" s="483" t="s">
        <v>5269</v>
      </c>
      <c r="C682" s="483" t="s">
        <v>168</v>
      </c>
      <c r="D682" s="483" t="s">
        <v>1722</v>
      </c>
      <c r="E682" s="483" t="s">
        <v>153</v>
      </c>
      <c r="F682" s="778" t="s">
        <v>5583</v>
      </c>
      <c r="G682" s="778" t="s">
        <v>5584</v>
      </c>
      <c r="H682" s="778" t="s">
        <v>1756</v>
      </c>
      <c r="I682" s="483" t="s">
        <v>5276</v>
      </c>
      <c r="J682" s="483" t="s">
        <v>1726</v>
      </c>
      <c r="K682" s="485" t="s">
        <v>5273</v>
      </c>
      <c r="L682" s="778">
        <v>12</v>
      </c>
      <c r="M682" s="779">
        <f t="shared" si="23"/>
        <v>42000</v>
      </c>
      <c r="N682" s="485" t="s">
        <v>174</v>
      </c>
      <c r="O682" s="483">
        <v>6</v>
      </c>
      <c r="P682" s="779">
        <v>21000</v>
      </c>
      <c r="Q682" s="483"/>
      <c r="R682" s="483" t="s">
        <v>5562</v>
      </c>
    </row>
    <row r="683" spans="1:18" s="554" customFormat="1" ht="10.15" x14ac:dyDescent="0.3">
      <c r="A683" s="483" t="s">
        <v>5268</v>
      </c>
      <c r="B683" s="483" t="s">
        <v>5269</v>
      </c>
      <c r="C683" s="483" t="s">
        <v>168</v>
      </c>
      <c r="D683" s="483" t="s">
        <v>1722</v>
      </c>
      <c r="E683" s="483" t="s">
        <v>153</v>
      </c>
      <c r="F683" s="778" t="s">
        <v>5585</v>
      </c>
      <c r="G683" s="778" t="s">
        <v>5586</v>
      </c>
      <c r="H683" s="778" t="s">
        <v>1725</v>
      </c>
      <c r="I683" s="483" t="s">
        <v>5283</v>
      </c>
      <c r="J683" s="483" t="s">
        <v>1760</v>
      </c>
      <c r="K683" s="485" t="s">
        <v>5273</v>
      </c>
      <c r="L683" s="778">
        <v>12</v>
      </c>
      <c r="M683" s="779">
        <f t="shared" si="23"/>
        <v>36000</v>
      </c>
      <c r="N683" s="485" t="s">
        <v>174</v>
      </c>
      <c r="O683" s="483">
        <v>6</v>
      </c>
      <c r="P683" s="779">
        <v>18000</v>
      </c>
      <c r="Q683" s="483"/>
      <c r="R683" s="483" t="s">
        <v>5562</v>
      </c>
    </row>
    <row r="684" spans="1:18" s="554" customFormat="1" ht="10.15" x14ac:dyDescent="0.3">
      <c r="A684" s="483" t="s">
        <v>5268</v>
      </c>
      <c r="B684" s="483" t="s">
        <v>5269</v>
      </c>
      <c r="C684" s="483" t="s">
        <v>168</v>
      </c>
      <c r="D684" s="483" t="s">
        <v>1722</v>
      </c>
      <c r="E684" s="483" t="s">
        <v>153</v>
      </c>
      <c r="F684" s="778" t="s">
        <v>5587</v>
      </c>
      <c r="G684" s="778" t="s">
        <v>5588</v>
      </c>
      <c r="H684" s="778" t="s">
        <v>1751</v>
      </c>
      <c r="I684" s="483" t="s">
        <v>5276</v>
      </c>
      <c r="J684" s="483" t="s">
        <v>1726</v>
      </c>
      <c r="K684" s="485" t="s">
        <v>5273</v>
      </c>
      <c r="L684" s="778">
        <v>12</v>
      </c>
      <c r="M684" s="779">
        <v>36600</v>
      </c>
      <c r="N684" s="485" t="s">
        <v>174</v>
      </c>
      <c r="O684" s="483">
        <v>6</v>
      </c>
      <c r="P684" s="779">
        <v>18300</v>
      </c>
      <c r="Q684" s="483"/>
      <c r="R684" s="483" t="s">
        <v>5562</v>
      </c>
    </row>
    <row r="685" spans="1:18" s="554" customFormat="1" ht="10.15" x14ac:dyDescent="0.3">
      <c r="A685" s="483" t="s">
        <v>5268</v>
      </c>
      <c r="B685" s="483" t="s">
        <v>5269</v>
      </c>
      <c r="C685" s="483" t="s">
        <v>168</v>
      </c>
      <c r="D685" s="483" t="s">
        <v>1722</v>
      </c>
      <c r="E685" s="483" t="s">
        <v>153</v>
      </c>
      <c r="F685" s="778" t="s">
        <v>5589</v>
      </c>
      <c r="G685" s="778" t="s">
        <v>5590</v>
      </c>
      <c r="H685" s="778" t="s">
        <v>1751</v>
      </c>
      <c r="I685" s="483" t="s">
        <v>5276</v>
      </c>
      <c r="J685" s="483" t="s">
        <v>1726</v>
      </c>
      <c r="K685" s="485" t="s">
        <v>5273</v>
      </c>
      <c r="L685" s="778">
        <v>12</v>
      </c>
      <c r="M685" s="779">
        <f t="shared" ref="M685:M692" si="25">(+P685/6)*12</f>
        <v>24000</v>
      </c>
      <c r="N685" s="485" t="s">
        <v>174</v>
      </c>
      <c r="O685" s="483">
        <v>6</v>
      </c>
      <c r="P685" s="779">
        <v>12000</v>
      </c>
      <c r="Q685" s="483"/>
      <c r="R685" s="483" t="s">
        <v>5562</v>
      </c>
    </row>
    <row r="686" spans="1:18" s="554" customFormat="1" ht="10.15" x14ac:dyDescent="0.3">
      <c r="A686" s="483" t="s">
        <v>5268</v>
      </c>
      <c r="B686" s="483" t="s">
        <v>5269</v>
      </c>
      <c r="C686" s="483" t="s">
        <v>168</v>
      </c>
      <c r="D686" s="483" t="s">
        <v>1722</v>
      </c>
      <c r="E686" s="483" t="s">
        <v>153</v>
      </c>
      <c r="F686" s="778" t="s">
        <v>5591</v>
      </c>
      <c r="G686" s="778" t="s">
        <v>5592</v>
      </c>
      <c r="H686" s="778" t="s">
        <v>1737</v>
      </c>
      <c r="I686" s="483" t="s">
        <v>5276</v>
      </c>
      <c r="J686" s="483" t="s">
        <v>1726</v>
      </c>
      <c r="K686" s="485" t="s">
        <v>5273</v>
      </c>
      <c r="L686" s="778">
        <v>12</v>
      </c>
      <c r="M686" s="779">
        <f t="shared" si="25"/>
        <v>24000</v>
      </c>
      <c r="N686" s="485" t="s">
        <v>174</v>
      </c>
      <c r="O686" s="483">
        <v>6</v>
      </c>
      <c r="P686" s="779">
        <v>12000</v>
      </c>
      <c r="Q686" s="483"/>
      <c r="R686" s="483" t="s">
        <v>5562</v>
      </c>
    </row>
    <row r="687" spans="1:18" s="554" customFormat="1" ht="10.15" x14ac:dyDescent="0.3">
      <c r="A687" s="483" t="s">
        <v>5268</v>
      </c>
      <c r="B687" s="483" t="s">
        <v>5269</v>
      </c>
      <c r="C687" s="483" t="s">
        <v>168</v>
      </c>
      <c r="D687" s="483" t="s">
        <v>1722</v>
      </c>
      <c r="E687" s="483" t="s">
        <v>153</v>
      </c>
      <c r="F687" s="778" t="s">
        <v>5593</v>
      </c>
      <c r="G687" s="778" t="s">
        <v>5594</v>
      </c>
      <c r="H687" s="778" t="s">
        <v>1756</v>
      </c>
      <c r="I687" s="483" t="s">
        <v>5276</v>
      </c>
      <c r="J687" s="483" t="s">
        <v>1726</v>
      </c>
      <c r="K687" s="485" t="s">
        <v>5273</v>
      </c>
      <c r="L687" s="778">
        <v>12</v>
      </c>
      <c r="M687" s="779">
        <f t="shared" si="25"/>
        <v>36000</v>
      </c>
      <c r="N687" s="485" t="s">
        <v>174</v>
      </c>
      <c r="O687" s="483">
        <v>6</v>
      </c>
      <c r="P687" s="779">
        <v>18000</v>
      </c>
      <c r="Q687" s="483"/>
      <c r="R687" s="483" t="s">
        <v>5562</v>
      </c>
    </row>
    <row r="688" spans="1:18" s="554" customFormat="1" ht="10.15" x14ac:dyDescent="0.3">
      <c r="A688" s="483" t="s">
        <v>5268</v>
      </c>
      <c r="B688" s="483" t="s">
        <v>5269</v>
      </c>
      <c r="C688" s="483" t="s">
        <v>168</v>
      </c>
      <c r="D688" s="483" t="s">
        <v>1722</v>
      </c>
      <c r="E688" s="483" t="s">
        <v>153</v>
      </c>
      <c r="F688" s="778" t="s">
        <v>5595</v>
      </c>
      <c r="G688" s="778" t="s">
        <v>5596</v>
      </c>
      <c r="H688" s="778" t="s">
        <v>1737</v>
      </c>
      <c r="I688" s="483" t="s">
        <v>5276</v>
      </c>
      <c r="J688" s="483" t="s">
        <v>1726</v>
      </c>
      <c r="K688" s="485" t="s">
        <v>5273</v>
      </c>
      <c r="L688" s="778">
        <v>12</v>
      </c>
      <c r="M688" s="779">
        <f t="shared" si="25"/>
        <v>36600</v>
      </c>
      <c r="N688" s="485" t="s">
        <v>174</v>
      </c>
      <c r="O688" s="483">
        <v>6</v>
      </c>
      <c r="P688" s="779">
        <v>18300</v>
      </c>
      <c r="Q688" s="483"/>
      <c r="R688" s="483" t="s">
        <v>5562</v>
      </c>
    </row>
    <row r="689" spans="1:18" s="554" customFormat="1" ht="10.15" x14ac:dyDescent="0.3">
      <c r="A689" s="483" t="s">
        <v>5268</v>
      </c>
      <c r="B689" s="483" t="s">
        <v>5269</v>
      </c>
      <c r="C689" s="483" t="s">
        <v>168</v>
      </c>
      <c r="D689" s="483" t="s">
        <v>1722</v>
      </c>
      <c r="E689" s="483" t="s">
        <v>153</v>
      </c>
      <c r="F689" s="778" t="s">
        <v>5597</v>
      </c>
      <c r="G689" s="778" t="s">
        <v>5598</v>
      </c>
      <c r="H689" s="778" t="s">
        <v>1756</v>
      </c>
      <c r="I689" s="483" t="s">
        <v>5276</v>
      </c>
      <c r="J689" s="483" t="s">
        <v>1726</v>
      </c>
      <c r="K689" s="485" t="s">
        <v>5273</v>
      </c>
      <c r="L689" s="778">
        <v>12</v>
      </c>
      <c r="M689" s="779">
        <f t="shared" si="25"/>
        <v>28059.96</v>
      </c>
      <c r="N689" s="485" t="s">
        <v>174</v>
      </c>
      <c r="O689" s="483">
        <v>6</v>
      </c>
      <c r="P689" s="779">
        <v>14029.98</v>
      </c>
      <c r="Q689" s="483"/>
      <c r="R689" s="483" t="s">
        <v>5562</v>
      </c>
    </row>
    <row r="690" spans="1:18" s="554" customFormat="1" ht="10.15" x14ac:dyDescent="0.3">
      <c r="A690" s="483" t="s">
        <v>5268</v>
      </c>
      <c r="B690" s="483" t="s">
        <v>5269</v>
      </c>
      <c r="C690" s="483" t="s">
        <v>168</v>
      </c>
      <c r="D690" s="483" t="s">
        <v>1722</v>
      </c>
      <c r="E690" s="483" t="s">
        <v>153</v>
      </c>
      <c r="F690" s="778" t="s">
        <v>5599</v>
      </c>
      <c r="G690" s="778" t="s">
        <v>5600</v>
      </c>
      <c r="H690" s="778" t="s">
        <v>2894</v>
      </c>
      <c r="I690" s="483" t="s">
        <v>5276</v>
      </c>
      <c r="J690" s="483" t="s">
        <v>1726</v>
      </c>
      <c r="K690" s="485" t="s">
        <v>5273</v>
      </c>
      <c r="L690" s="778">
        <v>12</v>
      </c>
      <c r="M690" s="779">
        <f t="shared" si="25"/>
        <v>23199.96</v>
      </c>
      <c r="N690" s="485" t="s">
        <v>174</v>
      </c>
      <c r="O690" s="483">
        <v>6</v>
      </c>
      <c r="P690" s="779">
        <v>11599.98</v>
      </c>
      <c r="Q690" s="483"/>
      <c r="R690" s="483" t="s">
        <v>5562</v>
      </c>
    </row>
    <row r="691" spans="1:18" s="554" customFormat="1" ht="10.15" x14ac:dyDescent="0.3">
      <c r="A691" s="483" t="s">
        <v>5268</v>
      </c>
      <c r="B691" s="483" t="s">
        <v>5269</v>
      </c>
      <c r="C691" s="483" t="s">
        <v>168</v>
      </c>
      <c r="D691" s="483" t="s">
        <v>1722</v>
      </c>
      <c r="E691" s="483" t="s">
        <v>153</v>
      </c>
      <c r="F691" s="778" t="s">
        <v>5601</v>
      </c>
      <c r="G691" s="778" t="s">
        <v>5602</v>
      </c>
      <c r="H691" s="778" t="s">
        <v>1751</v>
      </c>
      <c r="I691" s="483" t="s">
        <v>5276</v>
      </c>
      <c r="J691" s="483" t="s">
        <v>1726</v>
      </c>
      <c r="K691" s="485" t="s">
        <v>5273</v>
      </c>
      <c r="L691" s="778">
        <v>12</v>
      </c>
      <c r="M691" s="779">
        <f t="shared" si="25"/>
        <v>73128</v>
      </c>
      <c r="N691" s="485" t="s">
        <v>174</v>
      </c>
      <c r="O691" s="483">
        <v>6</v>
      </c>
      <c r="P691" s="779">
        <v>36564</v>
      </c>
      <c r="Q691" s="483"/>
      <c r="R691" s="483" t="s">
        <v>5562</v>
      </c>
    </row>
    <row r="692" spans="1:18" s="554" customFormat="1" ht="10.15" x14ac:dyDescent="0.3">
      <c r="A692" s="483" t="s">
        <v>5268</v>
      </c>
      <c r="B692" s="483" t="s">
        <v>5269</v>
      </c>
      <c r="C692" s="483" t="s">
        <v>168</v>
      </c>
      <c r="D692" s="483" t="s">
        <v>1722</v>
      </c>
      <c r="E692" s="483" t="s">
        <v>153</v>
      </c>
      <c r="F692" s="778" t="s">
        <v>5603</v>
      </c>
      <c r="G692" s="778" t="s">
        <v>5604</v>
      </c>
      <c r="H692" s="778" t="s">
        <v>2894</v>
      </c>
      <c r="I692" s="483" t="s">
        <v>5276</v>
      </c>
      <c r="J692" s="483" t="s">
        <v>1726</v>
      </c>
      <c r="K692" s="485" t="s">
        <v>5273</v>
      </c>
      <c r="L692" s="778">
        <v>12</v>
      </c>
      <c r="M692" s="779">
        <f t="shared" si="25"/>
        <v>58080</v>
      </c>
      <c r="N692" s="485" t="s">
        <v>174</v>
      </c>
      <c r="O692" s="483">
        <v>6</v>
      </c>
      <c r="P692" s="779">
        <v>29040</v>
      </c>
      <c r="Q692" s="483"/>
      <c r="R692" s="483" t="s">
        <v>5562</v>
      </c>
    </row>
    <row r="693" spans="1:18" s="554" customFormat="1" ht="10.15" x14ac:dyDescent="0.3">
      <c r="A693" s="483" t="s">
        <v>5268</v>
      </c>
      <c r="B693" s="483" t="s">
        <v>5269</v>
      </c>
      <c r="C693" s="483" t="s">
        <v>168</v>
      </c>
      <c r="D693" s="483" t="s">
        <v>1722</v>
      </c>
      <c r="E693" s="483" t="s">
        <v>153</v>
      </c>
      <c r="F693" s="778" t="s">
        <v>5605</v>
      </c>
      <c r="G693" s="778" t="s">
        <v>5606</v>
      </c>
      <c r="H693" s="778" t="s">
        <v>1737</v>
      </c>
      <c r="I693" s="483" t="s">
        <v>5276</v>
      </c>
      <c r="J693" s="483" t="s">
        <v>1726</v>
      </c>
      <c r="K693" s="485" t="s">
        <v>5273</v>
      </c>
      <c r="L693" s="778">
        <v>12</v>
      </c>
      <c r="M693" s="779">
        <v>24000</v>
      </c>
      <c r="N693" s="485" t="s">
        <v>174</v>
      </c>
      <c r="O693" s="483">
        <v>6</v>
      </c>
      <c r="P693" s="779">
        <v>12000</v>
      </c>
      <c r="Q693" s="483"/>
      <c r="R693" s="483" t="s">
        <v>5562</v>
      </c>
    </row>
    <row r="694" spans="1:18" s="554" customFormat="1" ht="10.15" x14ac:dyDescent="0.3">
      <c r="A694" s="483" t="s">
        <v>5268</v>
      </c>
      <c r="B694" s="483" t="s">
        <v>5269</v>
      </c>
      <c r="C694" s="483" t="s">
        <v>168</v>
      </c>
      <c r="D694" s="483" t="s">
        <v>1722</v>
      </c>
      <c r="E694" s="483" t="s">
        <v>153</v>
      </c>
      <c r="F694" s="778" t="s">
        <v>3173</v>
      </c>
      <c r="G694" s="778" t="s">
        <v>3174</v>
      </c>
      <c r="H694" s="778" t="s">
        <v>1756</v>
      </c>
      <c r="I694" s="483" t="s">
        <v>5276</v>
      </c>
      <c r="J694" s="483" t="s">
        <v>1726</v>
      </c>
      <c r="K694" s="485" t="s">
        <v>5273</v>
      </c>
      <c r="L694" s="778">
        <v>12</v>
      </c>
      <c r="M694" s="779">
        <f t="shared" ref="M694:M716" si="26">(+P694/6)*12</f>
        <v>24000</v>
      </c>
      <c r="N694" s="485" t="s">
        <v>174</v>
      </c>
      <c r="O694" s="483">
        <v>6</v>
      </c>
      <c r="P694" s="779">
        <v>12000</v>
      </c>
      <c r="Q694" s="483"/>
      <c r="R694" s="483" t="s">
        <v>5562</v>
      </c>
    </row>
    <row r="695" spans="1:18" s="554" customFormat="1" ht="10.15" x14ac:dyDescent="0.3">
      <c r="A695" s="483" t="s">
        <v>5268</v>
      </c>
      <c r="B695" s="483" t="s">
        <v>5269</v>
      </c>
      <c r="C695" s="483" t="s">
        <v>168</v>
      </c>
      <c r="D695" s="483" t="s">
        <v>1722</v>
      </c>
      <c r="E695" s="483" t="s">
        <v>153</v>
      </c>
      <c r="F695" s="778" t="s">
        <v>5607</v>
      </c>
      <c r="G695" s="778" t="s">
        <v>5608</v>
      </c>
      <c r="H695" s="778" t="s">
        <v>1725</v>
      </c>
      <c r="I695" s="483" t="s">
        <v>5283</v>
      </c>
      <c r="J695" s="483" t="s">
        <v>1760</v>
      </c>
      <c r="K695" s="485" t="s">
        <v>5273</v>
      </c>
      <c r="L695" s="778">
        <v>12</v>
      </c>
      <c r="M695" s="779">
        <f t="shared" si="26"/>
        <v>70179.959999999992</v>
      </c>
      <c r="N695" s="485" t="s">
        <v>174</v>
      </c>
      <c r="O695" s="483">
        <v>6</v>
      </c>
      <c r="P695" s="779">
        <v>35089.979999999996</v>
      </c>
      <c r="Q695" s="483"/>
      <c r="R695" s="483" t="s">
        <v>5562</v>
      </c>
    </row>
    <row r="696" spans="1:18" s="554" customFormat="1" ht="10.15" x14ac:dyDescent="0.3">
      <c r="A696" s="483" t="s">
        <v>5268</v>
      </c>
      <c r="B696" s="483" t="s">
        <v>5269</v>
      </c>
      <c r="C696" s="483" t="s">
        <v>168</v>
      </c>
      <c r="D696" s="483" t="s">
        <v>1722</v>
      </c>
      <c r="E696" s="483" t="s">
        <v>153</v>
      </c>
      <c r="F696" s="778" t="s">
        <v>5609</v>
      </c>
      <c r="G696" s="778" t="s">
        <v>5610</v>
      </c>
      <c r="H696" s="778" t="s">
        <v>1737</v>
      </c>
      <c r="I696" s="483" t="s">
        <v>5276</v>
      </c>
      <c r="J696" s="483" t="s">
        <v>1726</v>
      </c>
      <c r="K696" s="485" t="s">
        <v>5273</v>
      </c>
      <c r="L696" s="778">
        <v>12</v>
      </c>
      <c r="M696" s="779">
        <f t="shared" si="26"/>
        <v>108000</v>
      </c>
      <c r="N696" s="485" t="s">
        <v>174</v>
      </c>
      <c r="O696" s="483">
        <v>6</v>
      </c>
      <c r="P696" s="779">
        <v>54000</v>
      </c>
      <c r="Q696" s="483"/>
      <c r="R696" s="483" t="s">
        <v>5562</v>
      </c>
    </row>
    <row r="697" spans="1:18" s="554" customFormat="1" ht="10.15" x14ac:dyDescent="0.3">
      <c r="A697" s="483" t="s">
        <v>5268</v>
      </c>
      <c r="B697" s="483" t="s">
        <v>5269</v>
      </c>
      <c r="C697" s="483" t="s">
        <v>168</v>
      </c>
      <c r="D697" s="483" t="s">
        <v>1722</v>
      </c>
      <c r="E697" s="483" t="s">
        <v>153</v>
      </c>
      <c r="F697" s="778" t="s">
        <v>5611</v>
      </c>
      <c r="G697" s="778" t="s">
        <v>5612</v>
      </c>
      <c r="H697" s="778" t="s">
        <v>2894</v>
      </c>
      <c r="I697" s="483" t="s">
        <v>5276</v>
      </c>
      <c r="J697" s="483" t="s">
        <v>1726</v>
      </c>
      <c r="K697" s="485" t="s">
        <v>5273</v>
      </c>
      <c r="L697" s="778">
        <v>12</v>
      </c>
      <c r="M697" s="779">
        <f t="shared" si="26"/>
        <v>108000</v>
      </c>
      <c r="N697" s="485" t="s">
        <v>174</v>
      </c>
      <c r="O697" s="483">
        <v>6</v>
      </c>
      <c r="P697" s="779">
        <v>54000</v>
      </c>
      <c r="Q697" s="483"/>
      <c r="R697" s="483" t="s">
        <v>5562</v>
      </c>
    </row>
    <row r="698" spans="1:18" s="554" customFormat="1" ht="10.15" x14ac:dyDescent="0.3">
      <c r="A698" s="483" t="s">
        <v>5268</v>
      </c>
      <c r="B698" s="483" t="s">
        <v>5269</v>
      </c>
      <c r="C698" s="483" t="s">
        <v>168</v>
      </c>
      <c r="D698" s="483" t="s">
        <v>1722</v>
      </c>
      <c r="E698" s="483" t="s">
        <v>153</v>
      </c>
      <c r="F698" s="778" t="s">
        <v>5613</v>
      </c>
      <c r="G698" s="778" t="s">
        <v>5614</v>
      </c>
      <c r="H698" s="778" t="s">
        <v>1913</v>
      </c>
      <c r="I698" s="483" t="s">
        <v>1328</v>
      </c>
      <c r="J698" s="483" t="s">
        <v>1760</v>
      </c>
      <c r="K698" s="485" t="s">
        <v>5273</v>
      </c>
      <c r="L698" s="778">
        <v>12</v>
      </c>
      <c r="M698" s="779">
        <f t="shared" si="26"/>
        <v>22400.04</v>
      </c>
      <c r="N698" s="485" t="s">
        <v>174</v>
      </c>
      <c r="O698" s="483">
        <v>6</v>
      </c>
      <c r="P698" s="779">
        <v>11200.02</v>
      </c>
      <c r="Q698" s="483"/>
      <c r="R698" s="483" t="s">
        <v>5562</v>
      </c>
    </row>
    <row r="699" spans="1:18" s="554" customFormat="1" ht="10.15" x14ac:dyDescent="0.3">
      <c r="A699" s="483" t="s">
        <v>5268</v>
      </c>
      <c r="B699" s="483" t="s">
        <v>5269</v>
      </c>
      <c r="C699" s="483" t="s">
        <v>168</v>
      </c>
      <c r="D699" s="483" t="s">
        <v>1722</v>
      </c>
      <c r="E699" s="483" t="s">
        <v>153</v>
      </c>
      <c r="F699" s="778" t="s">
        <v>5615</v>
      </c>
      <c r="G699" s="778" t="s">
        <v>5616</v>
      </c>
      <c r="H699" s="778" t="s">
        <v>1882</v>
      </c>
      <c r="I699" s="483" t="s">
        <v>5276</v>
      </c>
      <c r="J699" s="483" t="s">
        <v>1760</v>
      </c>
      <c r="K699" s="485" t="s">
        <v>5273</v>
      </c>
      <c r="L699" s="778">
        <v>12</v>
      </c>
      <c r="M699" s="779">
        <f t="shared" si="26"/>
        <v>42000</v>
      </c>
      <c r="N699" s="485" t="s">
        <v>174</v>
      </c>
      <c r="O699" s="483">
        <v>6</v>
      </c>
      <c r="P699" s="779">
        <v>21000</v>
      </c>
      <c r="Q699" s="483"/>
      <c r="R699" s="483" t="s">
        <v>5562</v>
      </c>
    </row>
    <row r="700" spans="1:18" s="554" customFormat="1" ht="10.15" x14ac:dyDescent="0.3">
      <c r="A700" s="483" t="s">
        <v>5268</v>
      </c>
      <c r="B700" s="483" t="s">
        <v>5269</v>
      </c>
      <c r="C700" s="483" t="s">
        <v>168</v>
      </c>
      <c r="D700" s="483" t="s">
        <v>1722</v>
      </c>
      <c r="E700" s="483" t="s">
        <v>153</v>
      </c>
      <c r="F700" s="778" t="s">
        <v>5617</v>
      </c>
      <c r="G700" s="778" t="s">
        <v>5618</v>
      </c>
      <c r="H700" s="778" t="s">
        <v>1913</v>
      </c>
      <c r="I700" s="483" t="s">
        <v>1328</v>
      </c>
      <c r="J700" s="483" t="s">
        <v>1760</v>
      </c>
      <c r="K700" s="485" t="s">
        <v>5273</v>
      </c>
      <c r="L700" s="778">
        <v>12</v>
      </c>
      <c r="M700" s="779">
        <f t="shared" si="26"/>
        <v>73128</v>
      </c>
      <c r="N700" s="485" t="s">
        <v>174</v>
      </c>
      <c r="O700" s="483">
        <v>6</v>
      </c>
      <c r="P700" s="779">
        <v>36564</v>
      </c>
      <c r="Q700" s="483"/>
      <c r="R700" s="483" t="s">
        <v>5562</v>
      </c>
    </row>
    <row r="701" spans="1:18" s="554" customFormat="1" ht="10.15" x14ac:dyDescent="0.3">
      <c r="A701" s="483" t="s">
        <v>5268</v>
      </c>
      <c r="B701" s="483" t="s">
        <v>5269</v>
      </c>
      <c r="C701" s="483" t="s">
        <v>168</v>
      </c>
      <c r="D701" s="483" t="s">
        <v>1722</v>
      </c>
      <c r="E701" s="483" t="s">
        <v>153</v>
      </c>
      <c r="F701" s="778" t="s">
        <v>5619</v>
      </c>
      <c r="G701" s="778" t="s">
        <v>5620</v>
      </c>
      <c r="H701" s="778" t="s">
        <v>3045</v>
      </c>
      <c r="I701" s="483" t="s">
        <v>5283</v>
      </c>
      <c r="J701" s="483" t="s">
        <v>1760</v>
      </c>
      <c r="K701" s="485" t="s">
        <v>5273</v>
      </c>
      <c r="L701" s="778">
        <v>12</v>
      </c>
      <c r="M701" s="779">
        <f t="shared" si="26"/>
        <v>108000</v>
      </c>
      <c r="N701" s="485" t="s">
        <v>174</v>
      </c>
      <c r="O701" s="483">
        <v>6</v>
      </c>
      <c r="P701" s="779">
        <v>54000</v>
      </c>
      <c r="Q701" s="483"/>
      <c r="R701" s="483" t="s">
        <v>5562</v>
      </c>
    </row>
    <row r="702" spans="1:18" s="554" customFormat="1" ht="10.15" x14ac:dyDescent="0.3">
      <c r="A702" s="483" t="s">
        <v>5268</v>
      </c>
      <c r="B702" s="483" t="s">
        <v>5269</v>
      </c>
      <c r="C702" s="483" t="s">
        <v>168</v>
      </c>
      <c r="D702" s="483" t="s">
        <v>1722</v>
      </c>
      <c r="E702" s="483" t="s">
        <v>153</v>
      </c>
      <c r="F702" s="778" t="s">
        <v>5621</v>
      </c>
      <c r="G702" s="778" t="s">
        <v>5622</v>
      </c>
      <c r="H702" s="778" t="s">
        <v>1737</v>
      </c>
      <c r="I702" s="483" t="s">
        <v>5276</v>
      </c>
      <c r="J702" s="483" t="s">
        <v>1726</v>
      </c>
      <c r="K702" s="485" t="s">
        <v>5273</v>
      </c>
      <c r="L702" s="778">
        <v>12</v>
      </c>
      <c r="M702" s="779">
        <f t="shared" si="26"/>
        <v>42000</v>
      </c>
      <c r="N702" s="485" t="s">
        <v>174</v>
      </c>
      <c r="O702" s="483">
        <v>6</v>
      </c>
      <c r="P702" s="779">
        <v>21000</v>
      </c>
      <c r="Q702" s="483"/>
      <c r="R702" s="483" t="s">
        <v>5562</v>
      </c>
    </row>
    <row r="703" spans="1:18" s="554" customFormat="1" ht="10.15" x14ac:dyDescent="0.3">
      <c r="A703" s="483" t="s">
        <v>5268</v>
      </c>
      <c r="B703" s="483" t="s">
        <v>5269</v>
      </c>
      <c r="C703" s="483" t="s">
        <v>168</v>
      </c>
      <c r="D703" s="483" t="s">
        <v>1722</v>
      </c>
      <c r="E703" s="483" t="s">
        <v>153</v>
      </c>
      <c r="F703" s="778" t="s">
        <v>5623</v>
      </c>
      <c r="G703" s="778" t="s">
        <v>5624</v>
      </c>
      <c r="H703" s="778" t="s">
        <v>2894</v>
      </c>
      <c r="I703" s="483" t="s">
        <v>5276</v>
      </c>
      <c r="J703" s="483" t="s">
        <v>1726</v>
      </c>
      <c r="K703" s="485" t="s">
        <v>5273</v>
      </c>
      <c r="L703" s="778">
        <v>12</v>
      </c>
      <c r="M703" s="779">
        <f t="shared" si="26"/>
        <v>36624</v>
      </c>
      <c r="N703" s="485" t="s">
        <v>174</v>
      </c>
      <c r="O703" s="483">
        <v>6</v>
      </c>
      <c r="P703" s="779">
        <v>18312</v>
      </c>
      <c r="Q703" s="483"/>
      <c r="R703" s="483" t="s">
        <v>5562</v>
      </c>
    </row>
    <row r="704" spans="1:18" s="554" customFormat="1" ht="10.15" x14ac:dyDescent="0.3">
      <c r="A704" s="483" t="s">
        <v>5268</v>
      </c>
      <c r="B704" s="483" t="s">
        <v>5269</v>
      </c>
      <c r="C704" s="483" t="s">
        <v>168</v>
      </c>
      <c r="D704" s="483" t="s">
        <v>1722</v>
      </c>
      <c r="E704" s="483" t="s">
        <v>153</v>
      </c>
      <c r="F704" s="778" t="s">
        <v>5625</v>
      </c>
      <c r="G704" s="778" t="s">
        <v>5626</v>
      </c>
      <c r="H704" s="778" t="s">
        <v>1725</v>
      </c>
      <c r="I704" s="483" t="s">
        <v>5283</v>
      </c>
      <c r="J704" s="483" t="s">
        <v>1760</v>
      </c>
      <c r="K704" s="485" t="s">
        <v>5273</v>
      </c>
      <c r="L704" s="778">
        <v>12</v>
      </c>
      <c r="M704" s="779">
        <f t="shared" si="26"/>
        <v>100800</v>
      </c>
      <c r="N704" s="485" t="s">
        <v>174</v>
      </c>
      <c r="O704" s="483">
        <v>6</v>
      </c>
      <c r="P704" s="779">
        <v>50400</v>
      </c>
      <c r="Q704" s="483"/>
      <c r="R704" s="483" t="s">
        <v>5562</v>
      </c>
    </row>
    <row r="705" spans="1:18" s="554" customFormat="1" ht="10.15" x14ac:dyDescent="0.3">
      <c r="A705" s="483" t="s">
        <v>5268</v>
      </c>
      <c r="B705" s="483" t="s">
        <v>5269</v>
      </c>
      <c r="C705" s="483" t="s">
        <v>168</v>
      </c>
      <c r="D705" s="483" t="s">
        <v>1722</v>
      </c>
      <c r="E705" s="483" t="s">
        <v>153</v>
      </c>
      <c r="F705" s="778" t="s">
        <v>5627</v>
      </c>
      <c r="G705" s="778" t="s">
        <v>5628</v>
      </c>
      <c r="H705" s="778" t="s">
        <v>1737</v>
      </c>
      <c r="I705" s="483" t="s">
        <v>5276</v>
      </c>
      <c r="J705" s="483" t="s">
        <v>1726</v>
      </c>
      <c r="K705" s="485" t="s">
        <v>5273</v>
      </c>
      <c r="L705" s="778">
        <v>12</v>
      </c>
      <c r="M705" s="779">
        <f t="shared" si="26"/>
        <v>24000</v>
      </c>
      <c r="N705" s="485" t="s">
        <v>174</v>
      </c>
      <c r="O705" s="483">
        <v>6</v>
      </c>
      <c r="P705" s="779">
        <v>12000</v>
      </c>
      <c r="Q705" s="483"/>
      <c r="R705" s="483" t="s">
        <v>5562</v>
      </c>
    </row>
    <row r="706" spans="1:18" s="554" customFormat="1" ht="10.15" x14ac:dyDescent="0.3">
      <c r="A706" s="483" t="s">
        <v>5268</v>
      </c>
      <c r="B706" s="483" t="s">
        <v>5269</v>
      </c>
      <c r="C706" s="483" t="s">
        <v>168</v>
      </c>
      <c r="D706" s="483" t="s">
        <v>1722</v>
      </c>
      <c r="E706" s="483" t="s">
        <v>153</v>
      </c>
      <c r="F706" s="778" t="s">
        <v>5629</v>
      </c>
      <c r="G706" s="778" t="s">
        <v>5630</v>
      </c>
      <c r="H706" s="778" t="s">
        <v>1325</v>
      </c>
      <c r="I706" s="483" t="s">
        <v>5272</v>
      </c>
      <c r="J706" s="483" t="s">
        <v>1760</v>
      </c>
      <c r="K706" s="485" t="s">
        <v>5273</v>
      </c>
      <c r="L706" s="778">
        <v>12</v>
      </c>
      <c r="M706" s="779">
        <f t="shared" si="26"/>
        <v>108000</v>
      </c>
      <c r="N706" s="485" t="s">
        <v>174</v>
      </c>
      <c r="O706" s="483">
        <v>6</v>
      </c>
      <c r="P706" s="779">
        <v>54000</v>
      </c>
      <c r="Q706" s="483"/>
      <c r="R706" s="483" t="s">
        <v>5562</v>
      </c>
    </row>
    <row r="707" spans="1:18" s="554" customFormat="1" ht="10.15" x14ac:dyDescent="0.3">
      <c r="A707" s="483" t="s">
        <v>5268</v>
      </c>
      <c r="B707" s="483" t="s">
        <v>5269</v>
      </c>
      <c r="C707" s="483" t="s">
        <v>168</v>
      </c>
      <c r="D707" s="483" t="s">
        <v>1722</v>
      </c>
      <c r="E707" s="483" t="s">
        <v>153</v>
      </c>
      <c r="F707" s="778" t="s">
        <v>5631</v>
      </c>
      <c r="G707" s="778" t="s">
        <v>5632</v>
      </c>
      <c r="H707" s="778" t="s">
        <v>1737</v>
      </c>
      <c r="I707" s="483" t="s">
        <v>5276</v>
      </c>
      <c r="J707" s="483" t="s">
        <v>1726</v>
      </c>
      <c r="K707" s="485" t="s">
        <v>5273</v>
      </c>
      <c r="L707" s="778">
        <v>12</v>
      </c>
      <c r="M707" s="779">
        <f t="shared" si="26"/>
        <v>108000</v>
      </c>
      <c r="N707" s="485" t="s">
        <v>174</v>
      </c>
      <c r="O707" s="483">
        <v>6</v>
      </c>
      <c r="P707" s="779">
        <v>54000</v>
      </c>
      <c r="Q707" s="483"/>
      <c r="R707" s="483" t="s">
        <v>5562</v>
      </c>
    </row>
    <row r="708" spans="1:18" s="554" customFormat="1" ht="10.15" x14ac:dyDescent="0.3">
      <c r="A708" s="483" t="s">
        <v>5268</v>
      </c>
      <c r="B708" s="483" t="s">
        <v>5269</v>
      </c>
      <c r="C708" s="483" t="s">
        <v>168</v>
      </c>
      <c r="D708" s="483" t="s">
        <v>1722</v>
      </c>
      <c r="E708" s="483" t="s">
        <v>153</v>
      </c>
      <c r="F708" s="778" t="s">
        <v>5633</v>
      </c>
      <c r="G708" s="778" t="s">
        <v>5634</v>
      </c>
      <c r="H708" s="778" t="s">
        <v>1725</v>
      </c>
      <c r="I708" s="483" t="s">
        <v>5283</v>
      </c>
      <c r="J708" s="483" t="s">
        <v>1760</v>
      </c>
      <c r="K708" s="485" t="s">
        <v>5273</v>
      </c>
      <c r="L708" s="778">
        <v>12</v>
      </c>
      <c r="M708" s="779">
        <f t="shared" si="26"/>
        <v>42000</v>
      </c>
      <c r="N708" s="485" t="s">
        <v>174</v>
      </c>
      <c r="O708" s="483">
        <v>6</v>
      </c>
      <c r="P708" s="779">
        <v>21000</v>
      </c>
      <c r="Q708" s="483"/>
      <c r="R708" s="483" t="s">
        <v>5562</v>
      </c>
    </row>
    <row r="709" spans="1:18" s="554" customFormat="1" ht="10.15" x14ac:dyDescent="0.3">
      <c r="A709" s="483" t="s">
        <v>5268</v>
      </c>
      <c r="B709" s="483" t="s">
        <v>5269</v>
      </c>
      <c r="C709" s="483" t="s">
        <v>168</v>
      </c>
      <c r="D709" s="483" t="s">
        <v>1722</v>
      </c>
      <c r="E709" s="483" t="s">
        <v>153</v>
      </c>
      <c r="F709" s="778" t="s">
        <v>5635</v>
      </c>
      <c r="G709" s="778" t="s">
        <v>5636</v>
      </c>
      <c r="H709" s="778" t="s">
        <v>1737</v>
      </c>
      <c r="I709" s="483" t="s">
        <v>5276</v>
      </c>
      <c r="J709" s="483" t="s">
        <v>1726</v>
      </c>
      <c r="K709" s="485" t="s">
        <v>5273</v>
      </c>
      <c r="L709" s="778">
        <v>12</v>
      </c>
      <c r="M709" s="779">
        <f t="shared" si="26"/>
        <v>108000</v>
      </c>
      <c r="N709" s="485" t="s">
        <v>174</v>
      </c>
      <c r="O709" s="483">
        <v>6</v>
      </c>
      <c r="P709" s="779">
        <v>54000</v>
      </c>
      <c r="Q709" s="483"/>
      <c r="R709" s="483" t="s">
        <v>5562</v>
      </c>
    </row>
    <row r="710" spans="1:18" s="554" customFormat="1" ht="10.15" x14ac:dyDescent="0.3">
      <c r="A710" s="483" t="s">
        <v>5268</v>
      </c>
      <c r="B710" s="483" t="s">
        <v>5269</v>
      </c>
      <c r="C710" s="483" t="s">
        <v>168</v>
      </c>
      <c r="D710" s="483" t="s">
        <v>1722</v>
      </c>
      <c r="E710" s="483" t="s">
        <v>153</v>
      </c>
      <c r="F710" s="778" t="s">
        <v>5637</v>
      </c>
      <c r="G710" s="778" t="s">
        <v>5638</v>
      </c>
      <c r="H710" s="778" t="s">
        <v>1725</v>
      </c>
      <c r="I710" s="483" t="s">
        <v>5283</v>
      </c>
      <c r="J710" s="483" t="s">
        <v>1760</v>
      </c>
      <c r="K710" s="485" t="s">
        <v>5273</v>
      </c>
      <c r="L710" s="778">
        <v>12</v>
      </c>
      <c r="M710" s="779">
        <f t="shared" si="26"/>
        <v>36624</v>
      </c>
      <c r="N710" s="485" t="s">
        <v>174</v>
      </c>
      <c r="O710" s="483">
        <v>6</v>
      </c>
      <c r="P710" s="779">
        <v>18312</v>
      </c>
      <c r="Q710" s="483"/>
      <c r="R710" s="483" t="s">
        <v>5562</v>
      </c>
    </row>
    <row r="711" spans="1:18" s="554" customFormat="1" ht="10.15" x14ac:dyDescent="0.3">
      <c r="A711" s="483" t="s">
        <v>5268</v>
      </c>
      <c r="B711" s="483" t="s">
        <v>5269</v>
      </c>
      <c r="C711" s="483" t="s">
        <v>168</v>
      </c>
      <c r="D711" s="483" t="s">
        <v>1722</v>
      </c>
      <c r="E711" s="483" t="s">
        <v>153</v>
      </c>
      <c r="F711" s="778" t="s">
        <v>5639</v>
      </c>
      <c r="G711" s="778" t="s">
        <v>5640</v>
      </c>
      <c r="H711" s="778" t="s">
        <v>1751</v>
      </c>
      <c r="I711" s="483" t="s">
        <v>5276</v>
      </c>
      <c r="J711" s="483" t="s">
        <v>1726</v>
      </c>
      <c r="K711" s="485" t="s">
        <v>5273</v>
      </c>
      <c r="L711" s="778">
        <v>12</v>
      </c>
      <c r="M711" s="779">
        <f t="shared" si="26"/>
        <v>24000</v>
      </c>
      <c r="N711" s="485" t="s">
        <v>174</v>
      </c>
      <c r="O711" s="483">
        <v>6</v>
      </c>
      <c r="P711" s="779">
        <v>12000</v>
      </c>
      <c r="Q711" s="483"/>
      <c r="R711" s="483" t="s">
        <v>5562</v>
      </c>
    </row>
    <row r="712" spans="1:18" s="554" customFormat="1" ht="10.15" x14ac:dyDescent="0.3">
      <c r="A712" s="483" t="s">
        <v>5268</v>
      </c>
      <c r="B712" s="483" t="s">
        <v>5269</v>
      </c>
      <c r="C712" s="483" t="s">
        <v>168</v>
      </c>
      <c r="D712" s="483" t="s">
        <v>1722</v>
      </c>
      <c r="E712" s="483" t="s">
        <v>153</v>
      </c>
      <c r="F712" s="778" t="s">
        <v>5641</v>
      </c>
      <c r="G712" s="778" t="s">
        <v>5642</v>
      </c>
      <c r="H712" s="778" t="s">
        <v>1737</v>
      </c>
      <c r="I712" s="483" t="s">
        <v>5276</v>
      </c>
      <c r="J712" s="483" t="s">
        <v>1726</v>
      </c>
      <c r="K712" s="485" t="s">
        <v>5273</v>
      </c>
      <c r="L712" s="778">
        <v>12</v>
      </c>
      <c r="M712" s="779">
        <f t="shared" si="26"/>
        <v>24000</v>
      </c>
      <c r="N712" s="485" t="s">
        <v>174</v>
      </c>
      <c r="O712" s="483">
        <v>6</v>
      </c>
      <c r="P712" s="779">
        <v>12000</v>
      </c>
      <c r="Q712" s="483"/>
      <c r="R712" s="483" t="s">
        <v>5562</v>
      </c>
    </row>
    <row r="713" spans="1:18" s="554" customFormat="1" ht="10.15" x14ac:dyDescent="0.3">
      <c r="A713" s="483" t="s">
        <v>5268</v>
      </c>
      <c r="B713" s="483" t="s">
        <v>5269</v>
      </c>
      <c r="C713" s="483" t="s">
        <v>168</v>
      </c>
      <c r="D713" s="483" t="s">
        <v>1722</v>
      </c>
      <c r="E713" s="483" t="s">
        <v>153</v>
      </c>
      <c r="F713" s="778" t="s">
        <v>5643</v>
      </c>
      <c r="G713" s="778" t="s">
        <v>5644</v>
      </c>
      <c r="H713" s="778" t="s">
        <v>1756</v>
      </c>
      <c r="I713" s="483" t="s">
        <v>5276</v>
      </c>
      <c r="J713" s="483" t="s">
        <v>1726</v>
      </c>
      <c r="K713" s="485" t="s">
        <v>5273</v>
      </c>
      <c r="L713" s="778">
        <v>12</v>
      </c>
      <c r="M713" s="779">
        <f t="shared" si="26"/>
        <v>36000</v>
      </c>
      <c r="N713" s="485" t="s">
        <v>174</v>
      </c>
      <c r="O713" s="483">
        <v>6</v>
      </c>
      <c r="P713" s="779">
        <v>18000</v>
      </c>
      <c r="Q713" s="483"/>
      <c r="R713" s="483" t="s">
        <v>5562</v>
      </c>
    </row>
    <row r="714" spans="1:18" s="554" customFormat="1" ht="10.15" x14ac:dyDescent="0.3">
      <c r="A714" s="483" t="s">
        <v>5268</v>
      </c>
      <c r="B714" s="483" t="s">
        <v>5269</v>
      </c>
      <c r="C714" s="483" t="s">
        <v>168</v>
      </c>
      <c r="D714" s="483" t="s">
        <v>1722</v>
      </c>
      <c r="E714" s="483" t="s">
        <v>153</v>
      </c>
      <c r="F714" s="778" t="s">
        <v>5645</v>
      </c>
      <c r="G714" s="778" t="s">
        <v>5646</v>
      </c>
      <c r="H714" s="778" t="s">
        <v>1737</v>
      </c>
      <c r="I714" s="483" t="s">
        <v>5276</v>
      </c>
      <c r="J714" s="483" t="s">
        <v>1726</v>
      </c>
      <c r="K714" s="485" t="s">
        <v>5273</v>
      </c>
      <c r="L714" s="778">
        <v>12</v>
      </c>
      <c r="M714" s="779">
        <f t="shared" si="26"/>
        <v>73128</v>
      </c>
      <c r="N714" s="485" t="s">
        <v>174</v>
      </c>
      <c r="O714" s="483">
        <v>6</v>
      </c>
      <c r="P714" s="779">
        <v>36564</v>
      </c>
      <c r="Q714" s="483"/>
      <c r="R714" s="483" t="s">
        <v>5562</v>
      </c>
    </row>
    <row r="715" spans="1:18" s="554" customFormat="1" ht="10.15" x14ac:dyDescent="0.3">
      <c r="A715" s="483" t="s">
        <v>5268</v>
      </c>
      <c r="B715" s="483" t="s">
        <v>5269</v>
      </c>
      <c r="C715" s="483" t="s">
        <v>168</v>
      </c>
      <c r="D715" s="483" t="s">
        <v>1722</v>
      </c>
      <c r="E715" s="483" t="s">
        <v>153</v>
      </c>
      <c r="F715" s="778" t="s">
        <v>5647</v>
      </c>
      <c r="G715" s="778" t="s">
        <v>5648</v>
      </c>
      <c r="H715" s="778" t="s">
        <v>1725</v>
      </c>
      <c r="I715" s="483" t="s">
        <v>5283</v>
      </c>
      <c r="J715" s="483" t="s">
        <v>1760</v>
      </c>
      <c r="K715" s="485" t="s">
        <v>5273</v>
      </c>
      <c r="L715" s="778">
        <v>12</v>
      </c>
      <c r="M715" s="779">
        <f t="shared" si="26"/>
        <v>20400</v>
      </c>
      <c r="N715" s="485" t="s">
        <v>174</v>
      </c>
      <c r="O715" s="483">
        <v>6</v>
      </c>
      <c r="P715" s="779">
        <v>10200</v>
      </c>
      <c r="Q715" s="483"/>
      <c r="R715" s="483" t="s">
        <v>5562</v>
      </c>
    </row>
    <row r="716" spans="1:18" s="554" customFormat="1" ht="10.15" x14ac:dyDescent="0.3">
      <c r="A716" s="483" t="s">
        <v>5268</v>
      </c>
      <c r="B716" s="483" t="s">
        <v>5269</v>
      </c>
      <c r="C716" s="483" t="s">
        <v>168</v>
      </c>
      <c r="D716" s="483" t="s">
        <v>1722</v>
      </c>
      <c r="E716" s="483" t="s">
        <v>153</v>
      </c>
      <c r="F716" s="778" t="s">
        <v>5649</v>
      </c>
      <c r="G716" s="778" t="s">
        <v>5650</v>
      </c>
      <c r="H716" s="778" t="s">
        <v>1751</v>
      </c>
      <c r="I716" s="483" t="s">
        <v>5276</v>
      </c>
      <c r="J716" s="483" t="s">
        <v>1726</v>
      </c>
      <c r="K716" s="485" t="s">
        <v>5273</v>
      </c>
      <c r="L716" s="778">
        <v>12</v>
      </c>
      <c r="M716" s="779">
        <f t="shared" si="26"/>
        <v>24000</v>
      </c>
      <c r="N716" s="485" t="s">
        <v>174</v>
      </c>
      <c r="O716" s="483">
        <v>6</v>
      </c>
      <c r="P716" s="779">
        <v>12000</v>
      </c>
      <c r="Q716" s="483"/>
      <c r="R716" s="483" t="s">
        <v>5562</v>
      </c>
    </row>
    <row r="717" spans="1:18" s="554" customFormat="1" ht="10.15" x14ac:dyDescent="0.3">
      <c r="A717" s="483" t="s">
        <v>5268</v>
      </c>
      <c r="B717" s="483" t="s">
        <v>5269</v>
      </c>
      <c r="C717" s="483" t="s">
        <v>168</v>
      </c>
      <c r="D717" s="483" t="s">
        <v>1722</v>
      </c>
      <c r="E717" s="483" t="s">
        <v>153</v>
      </c>
      <c r="F717" s="778" t="s">
        <v>5651</v>
      </c>
      <c r="G717" s="778" t="s">
        <v>5652</v>
      </c>
      <c r="H717" s="778" t="s">
        <v>1756</v>
      </c>
      <c r="I717" s="483" t="s">
        <v>5276</v>
      </c>
      <c r="J717" s="483" t="s">
        <v>1726</v>
      </c>
      <c r="K717" s="485" t="s">
        <v>5273</v>
      </c>
      <c r="L717" s="778">
        <v>12</v>
      </c>
      <c r="M717" s="779">
        <v>20400</v>
      </c>
      <c r="N717" s="485" t="s">
        <v>174</v>
      </c>
      <c r="O717" s="483">
        <v>6</v>
      </c>
      <c r="P717" s="779">
        <v>10200</v>
      </c>
      <c r="Q717" s="483"/>
      <c r="R717" s="483" t="s">
        <v>5562</v>
      </c>
    </row>
    <row r="718" spans="1:18" s="554" customFormat="1" ht="10.15" x14ac:dyDescent="0.3">
      <c r="A718" s="483" t="s">
        <v>5268</v>
      </c>
      <c r="B718" s="483" t="s">
        <v>5269</v>
      </c>
      <c r="C718" s="483" t="s">
        <v>168</v>
      </c>
      <c r="D718" s="483" t="s">
        <v>1722</v>
      </c>
      <c r="E718" s="483" t="s">
        <v>153</v>
      </c>
      <c r="F718" s="778" t="s">
        <v>5653</v>
      </c>
      <c r="G718" s="778" t="s">
        <v>5654</v>
      </c>
      <c r="H718" s="778" t="s">
        <v>1737</v>
      </c>
      <c r="I718" s="483" t="s">
        <v>5276</v>
      </c>
      <c r="J718" s="483" t="s">
        <v>1726</v>
      </c>
      <c r="K718" s="485" t="s">
        <v>5273</v>
      </c>
      <c r="L718" s="778">
        <v>12</v>
      </c>
      <c r="M718" s="779">
        <f t="shared" ref="M718:M723" si="27">(+P718/6)*12</f>
        <v>36624</v>
      </c>
      <c r="N718" s="485" t="s">
        <v>174</v>
      </c>
      <c r="O718" s="483">
        <v>6</v>
      </c>
      <c r="P718" s="779">
        <v>18312</v>
      </c>
      <c r="Q718" s="483"/>
      <c r="R718" s="483" t="s">
        <v>5562</v>
      </c>
    </row>
    <row r="719" spans="1:18" s="554" customFormat="1" ht="10.15" x14ac:dyDescent="0.3">
      <c r="A719" s="483" t="s">
        <v>5268</v>
      </c>
      <c r="B719" s="483" t="s">
        <v>5269</v>
      </c>
      <c r="C719" s="483" t="s">
        <v>168</v>
      </c>
      <c r="D719" s="483" t="s">
        <v>1722</v>
      </c>
      <c r="E719" s="483" t="s">
        <v>153</v>
      </c>
      <c r="F719" s="778" t="s">
        <v>5655</v>
      </c>
      <c r="G719" s="778" t="s">
        <v>5656</v>
      </c>
      <c r="H719" s="778" t="s">
        <v>1774</v>
      </c>
      <c r="I719" s="483" t="s">
        <v>5276</v>
      </c>
      <c r="J719" s="483" t="s">
        <v>1760</v>
      </c>
      <c r="K719" s="485" t="s">
        <v>5273</v>
      </c>
      <c r="L719" s="778">
        <v>12</v>
      </c>
      <c r="M719" s="779">
        <f t="shared" si="27"/>
        <v>24000</v>
      </c>
      <c r="N719" s="485" t="s">
        <v>174</v>
      </c>
      <c r="O719" s="483">
        <v>6</v>
      </c>
      <c r="P719" s="779">
        <v>12000</v>
      </c>
      <c r="Q719" s="483"/>
      <c r="R719" s="483" t="s">
        <v>5562</v>
      </c>
    </row>
    <row r="720" spans="1:18" s="554" customFormat="1" ht="10.15" x14ac:dyDescent="0.3">
      <c r="A720" s="483" t="s">
        <v>5268</v>
      </c>
      <c r="B720" s="483" t="s">
        <v>5269</v>
      </c>
      <c r="C720" s="483" t="s">
        <v>168</v>
      </c>
      <c r="D720" s="483" t="s">
        <v>1722</v>
      </c>
      <c r="E720" s="483" t="s">
        <v>153</v>
      </c>
      <c r="F720" s="778" t="s">
        <v>5657</v>
      </c>
      <c r="G720" s="778" t="s">
        <v>5658</v>
      </c>
      <c r="H720" s="778" t="s">
        <v>1756</v>
      </c>
      <c r="I720" s="483" t="s">
        <v>5276</v>
      </c>
      <c r="J720" s="483" t="s">
        <v>1726</v>
      </c>
      <c r="K720" s="485" t="s">
        <v>5273</v>
      </c>
      <c r="L720" s="778">
        <v>12</v>
      </c>
      <c r="M720" s="779">
        <f t="shared" si="27"/>
        <v>36600</v>
      </c>
      <c r="N720" s="485" t="s">
        <v>174</v>
      </c>
      <c r="O720" s="483">
        <v>6</v>
      </c>
      <c r="P720" s="779">
        <v>18300</v>
      </c>
      <c r="Q720" s="483"/>
      <c r="R720" s="483" t="s">
        <v>5562</v>
      </c>
    </row>
    <row r="721" spans="1:18" s="554" customFormat="1" ht="10.15" x14ac:dyDescent="0.3">
      <c r="A721" s="483" t="s">
        <v>5268</v>
      </c>
      <c r="B721" s="483" t="s">
        <v>5269</v>
      </c>
      <c r="C721" s="483" t="s">
        <v>168</v>
      </c>
      <c r="D721" s="483" t="s">
        <v>1722</v>
      </c>
      <c r="E721" s="483" t="s">
        <v>153</v>
      </c>
      <c r="F721" s="778" t="s">
        <v>5659</v>
      </c>
      <c r="G721" s="778" t="s">
        <v>5660</v>
      </c>
      <c r="H721" s="778" t="s">
        <v>2505</v>
      </c>
      <c r="I721" s="483" t="s">
        <v>5283</v>
      </c>
      <c r="J721" s="483" t="s">
        <v>1760</v>
      </c>
      <c r="K721" s="485" t="s">
        <v>5273</v>
      </c>
      <c r="L721" s="778">
        <v>12</v>
      </c>
      <c r="M721" s="779">
        <f t="shared" si="27"/>
        <v>24000</v>
      </c>
      <c r="N721" s="485" t="s">
        <v>174</v>
      </c>
      <c r="O721" s="483">
        <v>6</v>
      </c>
      <c r="P721" s="779">
        <v>12000</v>
      </c>
      <c r="Q721" s="483"/>
      <c r="R721" s="483" t="s">
        <v>5562</v>
      </c>
    </row>
    <row r="722" spans="1:18" s="554" customFormat="1" ht="10.15" x14ac:dyDescent="0.3">
      <c r="A722" s="483" t="s">
        <v>5268</v>
      </c>
      <c r="B722" s="483" t="s">
        <v>5269</v>
      </c>
      <c r="C722" s="483" t="s">
        <v>168</v>
      </c>
      <c r="D722" s="483" t="s">
        <v>1722</v>
      </c>
      <c r="E722" s="483" t="s">
        <v>153</v>
      </c>
      <c r="F722" s="778" t="s">
        <v>5661</v>
      </c>
      <c r="G722" s="778" t="s">
        <v>5662</v>
      </c>
      <c r="H722" s="778" t="s">
        <v>1737</v>
      </c>
      <c r="I722" s="483" t="s">
        <v>5276</v>
      </c>
      <c r="J722" s="483" t="s">
        <v>1726</v>
      </c>
      <c r="K722" s="485" t="s">
        <v>5273</v>
      </c>
      <c r="L722" s="778">
        <v>12</v>
      </c>
      <c r="M722" s="779">
        <f t="shared" si="27"/>
        <v>72600</v>
      </c>
      <c r="N722" s="485" t="s">
        <v>174</v>
      </c>
      <c r="O722" s="483">
        <v>6</v>
      </c>
      <c r="P722" s="779">
        <v>36300</v>
      </c>
      <c r="Q722" s="483"/>
      <c r="R722" s="483" t="s">
        <v>5562</v>
      </c>
    </row>
    <row r="723" spans="1:18" s="554" customFormat="1" ht="10.15" x14ac:dyDescent="0.3">
      <c r="A723" s="483" t="s">
        <v>5268</v>
      </c>
      <c r="B723" s="483" t="s">
        <v>5269</v>
      </c>
      <c r="C723" s="483" t="s">
        <v>168</v>
      </c>
      <c r="D723" s="483" t="s">
        <v>1722</v>
      </c>
      <c r="E723" s="483" t="s">
        <v>153</v>
      </c>
      <c r="F723" s="778" t="s">
        <v>5663</v>
      </c>
      <c r="G723" s="778" t="s">
        <v>5664</v>
      </c>
      <c r="H723" s="778" t="s">
        <v>1725</v>
      </c>
      <c r="I723" s="483" t="s">
        <v>5283</v>
      </c>
      <c r="J723" s="483" t="s">
        <v>1760</v>
      </c>
      <c r="K723" s="485" t="s">
        <v>5273</v>
      </c>
      <c r="L723" s="778">
        <v>12</v>
      </c>
      <c r="M723" s="779">
        <f t="shared" si="27"/>
        <v>24000</v>
      </c>
      <c r="N723" s="485" t="s">
        <v>174</v>
      </c>
      <c r="O723" s="483">
        <v>6</v>
      </c>
      <c r="P723" s="779">
        <v>12000</v>
      </c>
      <c r="Q723" s="483"/>
      <c r="R723" s="483" t="s">
        <v>5562</v>
      </c>
    </row>
    <row r="724" spans="1:18" s="554" customFormat="1" ht="10.15" x14ac:dyDescent="0.3">
      <c r="A724" s="483" t="s">
        <v>5268</v>
      </c>
      <c r="B724" s="483" t="s">
        <v>5269</v>
      </c>
      <c r="C724" s="483" t="s">
        <v>168</v>
      </c>
      <c r="D724" s="483" t="s">
        <v>1722</v>
      </c>
      <c r="E724" s="483" t="s">
        <v>153</v>
      </c>
      <c r="F724" s="778" t="s">
        <v>5665</v>
      </c>
      <c r="G724" s="778" t="s">
        <v>5666</v>
      </c>
      <c r="H724" s="778" t="s">
        <v>1725</v>
      </c>
      <c r="I724" s="483" t="s">
        <v>5283</v>
      </c>
      <c r="J724" s="483" t="s">
        <v>1760</v>
      </c>
      <c r="K724" s="485" t="s">
        <v>5273</v>
      </c>
      <c r="L724" s="778">
        <v>12</v>
      </c>
      <c r="M724" s="779">
        <v>24000</v>
      </c>
      <c r="N724" s="485" t="s">
        <v>174</v>
      </c>
      <c r="O724" s="483">
        <v>6</v>
      </c>
      <c r="P724" s="779">
        <v>12000</v>
      </c>
      <c r="Q724" s="483"/>
      <c r="R724" s="483" t="s">
        <v>5562</v>
      </c>
    </row>
    <row r="725" spans="1:18" s="554" customFormat="1" ht="10.15" x14ac:dyDescent="0.3">
      <c r="A725" s="483" t="s">
        <v>5268</v>
      </c>
      <c r="B725" s="483" t="s">
        <v>5269</v>
      </c>
      <c r="C725" s="483" t="s">
        <v>168</v>
      </c>
      <c r="D725" s="483" t="s">
        <v>1722</v>
      </c>
      <c r="E725" s="483" t="s">
        <v>153</v>
      </c>
      <c r="F725" s="778" t="s">
        <v>5667</v>
      </c>
      <c r="G725" s="778" t="s">
        <v>5668</v>
      </c>
      <c r="H725" s="778" t="s">
        <v>2894</v>
      </c>
      <c r="I725" s="483" t="s">
        <v>5276</v>
      </c>
      <c r="J725" s="483" t="s">
        <v>1726</v>
      </c>
      <c r="K725" s="485" t="s">
        <v>5273</v>
      </c>
      <c r="L725" s="778">
        <v>12</v>
      </c>
      <c r="M725" s="779">
        <f t="shared" ref="M725:M765" si="28">(+P725/6)*12</f>
        <v>108000</v>
      </c>
      <c r="N725" s="485" t="s">
        <v>174</v>
      </c>
      <c r="O725" s="483">
        <v>6</v>
      </c>
      <c r="P725" s="779">
        <v>54000</v>
      </c>
      <c r="Q725" s="483"/>
      <c r="R725" s="483" t="s">
        <v>5562</v>
      </c>
    </row>
    <row r="726" spans="1:18" s="554" customFormat="1" ht="10.15" x14ac:dyDescent="0.3">
      <c r="A726" s="483" t="s">
        <v>5268</v>
      </c>
      <c r="B726" s="483" t="s">
        <v>5269</v>
      </c>
      <c r="C726" s="483" t="s">
        <v>168</v>
      </c>
      <c r="D726" s="483" t="s">
        <v>1722</v>
      </c>
      <c r="E726" s="483" t="s">
        <v>153</v>
      </c>
      <c r="F726" s="778" t="s">
        <v>5669</v>
      </c>
      <c r="G726" s="778" t="s">
        <v>5670</v>
      </c>
      <c r="H726" s="778" t="s">
        <v>1756</v>
      </c>
      <c r="I726" s="483" t="s">
        <v>5276</v>
      </c>
      <c r="J726" s="483" t="s">
        <v>1726</v>
      </c>
      <c r="K726" s="485" t="s">
        <v>5273</v>
      </c>
      <c r="L726" s="778">
        <v>12</v>
      </c>
      <c r="M726" s="779">
        <f t="shared" si="28"/>
        <v>24000</v>
      </c>
      <c r="N726" s="485" t="s">
        <v>174</v>
      </c>
      <c r="O726" s="483">
        <v>6</v>
      </c>
      <c r="P726" s="779">
        <v>12000</v>
      </c>
      <c r="Q726" s="483"/>
      <c r="R726" s="483" t="s">
        <v>5562</v>
      </c>
    </row>
    <row r="727" spans="1:18" s="554" customFormat="1" ht="10.15" x14ac:dyDescent="0.3">
      <c r="A727" s="483" t="s">
        <v>5268</v>
      </c>
      <c r="B727" s="483" t="s">
        <v>5269</v>
      </c>
      <c r="C727" s="483" t="s">
        <v>168</v>
      </c>
      <c r="D727" s="483" t="s">
        <v>1722</v>
      </c>
      <c r="E727" s="483" t="s">
        <v>153</v>
      </c>
      <c r="F727" s="778" t="s">
        <v>5671</v>
      </c>
      <c r="G727" s="778" t="s">
        <v>5672</v>
      </c>
      <c r="H727" s="778" t="s">
        <v>1751</v>
      </c>
      <c r="I727" s="483" t="s">
        <v>5276</v>
      </c>
      <c r="J727" s="483" t="s">
        <v>1726</v>
      </c>
      <c r="K727" s="485" t="s">
        <v>5273</v>
      </c>
      <c r="L727" s="778">
        <v>12</v>
      </c>
      <c r="M727" s="779">
        <f t="shared" si="28"/>
        <v>33600</v>
      </c>
      <c r="N727" s="485" t="s">
        <v>174</v>
      </c>
      <c r="O727" s="483">
        <v>6</v>
      </c>
      <c r="P727" s="779">
        <v>16800</v>
      </c>
      <c r="Q727" s="483"/>
      <c r="R727" s="483" t="s">
        <v>5562</v>
      </c>
    </row>
    <row r="728" spans="1:18" s="554" customFormat="1" ht="10.15" x14ac:dyDescent="0.3">
      <c r="A728" s="483" t="s">
        <v>5268</v>
      </c>
      <c r="B728" s="483" t="s">
        <v>5269</v>
      </c>
      <c r="C728" s="483" t="s">
        <v>168</v>
      </c>
      <c r="D728" s="483" t="s">
        <v>1722</v>
      </c>
      <c r="E728" s="483" t="s">
        <v>153</v>
      </c>
      <c r="F728" s="778" t="s">
        <v>5673</v>
      </c>
      <c r="G728" s="778" t="s">
        <v>5674</v>
      </c>
      <c r="H728" s="778" t="s">
        <v>1737</v>
      </c>
      <c r="I728" s="483" t="s">
        <v>5276</v>
      </c>
      <c r="J728" s="483" t="s">
        <v>1726</v>
      </c>
      <c r="K728" s="485" t="s">
        <v>5273</v>
      </c>
      <c r="L728" s="778">
        <v>12</v>
      </c>
      <c r="M728" s="779">
        <f t="shared" si="28"/>
        <v>30000</v>
      </c>
      <c r="N728" s="485" t="s">
        <v>174</v>
      </c>
      <c r="O728" s="483">
        <v>6</v>
      </c>
      <c r="P728" s="779">
        <v>15000</v>
      </c>
      <c r="Q728" s="483"/>
      <c r="R728" s="483" t="s">
        <v>5562</v>
      </c>
    </row>
    <row r="729" spans="1:18" s="554" customFormat="1" ht="10.15" x14ac:dyDescent="0.3">
      <c r="A729" s="483" t="s">
        <v>5268</v>
      </c>
      <c r="B729" s="483" t="s">
        <v>5269</v>
      </c>
      <c r="C729" s="483" t="s">
        <v>168</v>
      </c>
      <c r="D729" s="483" t="s">
        <v>1722</v>
      </c>
      <c r="E729" s="483" t="s">
        <v>153</v>
      </c>
      <c r="F729" s="778" t="s">
        <v>5675</v>
      </c>
      <c r="G729" s="778" t="s">
        <v>5676</v>
      </c>
      <c r="H729" s="778" t="s">
        <v>3045</v>
      </c>
      <c r="I729" s="483" t="s">
        <v>5283</v>
      </c>
      <c r="J729" s="483" t="s">
        <v>1760</v>
      </c>
      <c r="K729" s="485" t="s">
        <v>5273</v>
      </c>
      <c r="L729" s="778">
        <v>12</v>
      </c>
      <c r="M729" s="779">
        <f t="shared" si="28"/>
        <v>120000</v>
      </c>
      <c r="N729" s="485" t="s">
        <v>174</v>
      </c>
      <c r="O729" s="483">
        <v>6</v>
      </c>
      <c r="P729" s="779">
        <v>60000</v>
      </c>
      <c r="Q729" s="483"/>
      <c r="R729" s="483" t="s">
        <v>5562</v>
      </c>
    </row>
    <row r="730" spans="1:18" s="554" customFormat="1" ht="10.15" x14ac:dyDescent="0.3">
      <c r="A730" s="483" t="s">
        <v>5268</v>
      </c>
      <c r="B730" s="483" t="s">
        <v>5269</v>
      </c>
      <c r="C730" s="483" t="s">
        <v>168</v>
      </c>
      <c r="D730" s="483" t="s">
        <v>1722</v>
      </c>
      <c r="E730" s="483" t="s">
        <v>153</v>
      </c>
      <c r="F730" s="778" t="s">
        <v>5677</v>
      </c>
      <c r="G730" s="778" t="s">
        <v>5678</v>
      </c>
      <c r="H730" s="778" t="s">
        <v>1751</v>
      </c>
      <c r="I730" s="483" t="s">
        <v>5276</v>
      </c>
      <c r="J730" s="483" t="s">
        <v>1726</v>
      </c>
      <c r="K730" s="485" t="s">
        <v>5273</v>
      </c>
      <c r="L730" s="778">
        <v>12</v>
      </c>
      <c r="M730" s="779">
        <f t="shared" si="28"/>
        <v>108000</v>
      </c>
      <c r="N730" s="485" t="s">
        <v>174</v>
      </c>
      <c r="O730" s="483">
        <v>6</v>
      </c>
      <c r="P730" s="779">
        <v>54000</v>
      </c>
      <c r="Q730" s="483"/>
      <c r="R730" s="483" t="s">
        <v>5562</v>
      </c>
    </row>
    <row r="731" spans="1:18" s="554" customFormat="1" ht="10.15" x14ac:dyDescent="0.3">
      <c r="A731" s="483" t="s">
        <v>5268</v>
      </c>
      <c r="B731" s="483" t="s">
        <v>5269</v>
      </c>
      <c r="C731" s="483" t="s">
        <v>168</v>
      </c>
      <c r="D731" s="483" t="s">
        <v>1722</v>
      </c>
      <c r="E731" s="483" t="s">
        <v>153</v>
      </c>
      <c r="F731" s="778" t="s">
        <v>5679</v>
      </c>
      <c r="G731" s="778" t="s">
        <v>5680</v>
      </c>
      <c r="H731" s="778" t="s">
        <v>1737</v>
      </c>
      <c r="I731" s="483" t="s">
        <v>5276</v>
      </c>
      <c r="J731" s="483" t="s">
        <v>1726</v>
      </c>
      <c r="K731" s="485" t="s">
        <v>5273</v>
      </c>
      <c r="L731" s="778">
        <v>12</v>
      </c>
      <c r="M731" s="779">
        <f t="shared" si="28"/>
        <v>108000</v>
      </c>
      <c r="N731" s="485" t="s">
        <v>174</v>
      </c>
      <c r="O731" s="483">
        <v>6</v>
      </c>
      <c r="P731" s="779">
        <v>54000</v>
      </c>
      <c r="Q731" s="483"/>
      <c r="R731" s="483" t="s">
        <v>5562</v>
      </c>
    </row>
    <row r="732" spans="1:18" s="554" customFormat="1" ht="10.15" x14ac:dyDescent="0.3">
      <c r="A732" s="483" t="s">
        <v>5268</v>
      </c>
      <c r="B732" s="483" t="s">
        <v>5269</v>
      </c>
      <c r="C732" s="483" t="s">
        <v>168</v>
      </c>
      <c r="D732" s="483" t="s">
        <v>1722</v>
      </c>
      <c r="E732" s="483" t="s">
        <v>153</v>
      </c>
      <c r="F732" s="778" t="s">
        <v>5681</v>
      </c>
      <c r="G732" s="778" t="s">
        <v>5682</v>
      </c>
      <c r="H732" s="778" t="s">
        <v>1725</v>
      </c>
      <c r="I732" s="483" t="s">
        <v>5283</v>
      </c>
      <c r="J732" s="483" t="s">
        <v>1760</v>
      </c>
      <c r="K732" s="485" t="s">
        <v>5273</v>
      </c>
      <c r="L732" s="778">
        <v>12</v>
      </c>
      <c r="M732" s="779">
        <f t="shared" si="28"/>
        <v>42000</v>
      </c>
      <c r="N732" s="485" t="s">
        <v>174</v>
      </c>
      <c r="O732" s="483">
        <v>6</v>
      </c>
      <c r="P732" s="779">
        <v>21000</v>
      </c>
      <c r="Q732" s="483"/>
      <c r="R732" s="483" t="s">
        <v>5562</v>
      </c>
    </row>
    <row r="733" spans="1:18" s="554" customFormat="1" ht="10.15" x14ac:dyDescent="0.3">
      <c r="A733" s="483" t="s">
        <v>5268</v>
      </c>
      <c r="B733" s="483" t="s">
        <v>5269</v>
      </c>
      <c r="C733" s="483" t="s">
        <v>168</v>
      </c>
      <c r="D733" s="483" t="s">
        <v>1722</v>
      </c>
      <c r="E733" s="483" t="s">
        <v>153</v>
      </c>
      <c r="F733" s="778" t="s">
        <v>5683</v>
      </c>
      <c r="G733" s="778" t="s">
        <v>5684</v>
      </c>
      <c r="H733" s="778" t="s">
        <v>1737</v>
      </c>
      <c r="I733" s="483" t="s">
        <v>5276</v>
      </c>
      <c r="J733" s="483" t="s">
        <v>1726</v>
      </c>
      <c r="K733" s="485" t="s">
        <v>5273</v>
      </c>
      <c r="L733" s="778">
        <v>12</v>
      </c>
      <c r="M733" s="779">
        <f t="shared" si="28"/>
        <v>24000</v>
      </c>
      <c r="N733" s="485" t="s">
        <v>174</v>
      </c>
      <c r="O733" s="483">
        <v>6</v>
      </c>
      <c r="P733" s="779">
        <v>12000</v>
      </c>
      <c r="Q733" s="483"/>
      <c r="R733" s="483" t="s">
        <v>5562</v>
      </c>
    </row>
    <row r="734" spans="1:18" s="554" customFormat="1" ht="10.15" x14ac:dyDescent="0.3">
      <c r="A734" s="483" t="s">
        <v>5268</v>
      </c>
      <c r="B734" s="483" t="s">
        <v>5269</v>
      </c>
      <c r="C734" s="483" t="s">
        <v>168</v>
      </c>
      <c r="D734" s="483" t="s">
        <v>1722</v>
      </c>
      <c r="E734" s="483" t="s">
        <v>153</v>
      </c>
      <c r="F734" s="778" t="s">
        <v>5685</v>
      </c>
      <c r="G734" s="778" t="s">
        <v>5686</v>
      </c>
      <c r="H734" s="778" t="s">
        <v>1751</v>
      </c>
      <c r="I734" s="483" t="s">
        <v>5276</v>
      </c>
      <c r="J734" s="483" t="s">
        <v>1726</v>
      </c>
      <c r="K734" s="485" t="s">
        <v>5273</v>
      </c>
      <c r="L734" s="778">
        <v>12</v>
      </c>
      <c r="M734" s="779">
        <f t="shared" si="28"/>
        <v>36000</v>
      </c>
      <c r="N734" s="485" t="s">
        <v>174</v>
      </c>
      <c r="O734" s="483">
        <v>6</v>
      </c>
      <c r="P734" s="779">
        <v>18000</v>
      </c>
      <c r="Q734" s="483"/>
      <c r="R734" s="483" t="s">
        <v>5562</v>
      </c>
    </row>
    <row r="735" spans="1:18" s="554" customFormat="1" ht="10.15" x14ac:dyDescent="0.3">
      <c r="A735" s="483" t="s">
        <v>5268</v>
      </c>
      <c r="B735" s="483" t="s">
        <v>5269</v>
      </c>
      <c r="C735" s="483" t="s">
        <v>168</v>
      </c>
      <c r="D735" s="483" t="s">
        <v>1722</v>
      </c>
      <c r="E735" s="483" t="s">
        <v>153</v>
      </c>
      <c r="F735" s="778" t="s">
        <v>5687</v>
      </c>
      <c r="G735" s="778" t="s">
        <v>5688</v>
      </c>
      <c r="H735" s="778" t="s">
        <v>1737</v>
      </c>
      <c r="I735" s="483" t="s">
        <v>5276</v>
      </c>
      <c r="J735" s="483" t="s">
        <v>1726</v>
      </c>
      <c r="K735" s="485" t="s">
        <v>5273</v>
      </c>
      <c r="L735" s="778">
        <v>12</v>
      </c>
      <c r="M735" s="779">
        <f t="shared" si="28"/>
        <v>108000</v>
      </c>
      <c r="N735" s="485" t="s">
        <v>174</v>
      </c>
      <c r="O735" s="483">
        <v>6</v>
      </c>
      <c r="P735" s="779">
        <v>54000</v>
      </c>
      <c r="Q735" s="483"/>
      <c r="R735" s="483" t="s">
        <v>5562</v>
      </c>
    </row>
    <row r="736" spans="1:18" s="554" customFormat="1" ht="10.15" x14ac:dyDescent="0.3">
      <c r="A736" s="483" t="s">
        <v>5268</v>
      </c>
      <c r="B736" s="483" t="s">
        <v>5269</v>
      </c>
      <c r="C736" s="483" t="s">
        <v>168</v>
      </c>
      <c r="D736" s="483" t="s">
        <v>1722</v>
      </c>
      <c r="E736" s="483" t="s">
        <v>153</v>
      </c>
      <c r="F736" s="778" t="s">
        <v>5689</v>
      </c>
      <c r="G736" s="778" t="s">
        <v>5690</v>
      </c>
      <c r="H736" s="778" t="s">
        <v>1737</v>
      </c>
      <c r="I736" s="483" t="s">
        <v>5276</v>
      </c>
      <c r="J736" s="483" t="s">
        <v>1726</v>
      </c>
      <c r="K736" s="485" t="s">
        <v>5273</v>
      </c>
      <c r="L736" s="778">
        <v>12</v>
      </c>
      <c r="M736" s="779">
        <f t="shared" si="28"/>
        <v>108000</v>
      </c>
      <c r="N736" s="485" t="s">
        <v>174</v>
      </c>
      <c r="O736" s="483">
        <v>6</v>
      </c>
      <c r="P736" s="779">
        <v>54000</v>
      </c>
      <c r="Q736" s="483"/>
      <c r="R736" s="483" t="s">
        <v>5562</v>
      </c>
    </row>
    <row r="737" spans="1:18" s="554" customFormat="1" ht="10.15" x14ac:dyDescent="0.3">
      <c r="A737" s="483" t="s">
        <v>5268</v>
      </c>
      <c r="B737" s="483" t="s">
        <v>5269</v>
      </c>
      <c r="C737" s="483" t="s">
        <v>168</v>
      </c>
      <c r="D737" s="483" t="s">
        <v>1722</v>
      </c>
      <c r="E737" s="483" t="s">
        <v>153</v>
      </c>
      <c r="F737" s="778" t="s">
        <v>5691</v>
      </c>
      <c r="G737" s="778" t="s">
        <v>5692</v>
      </c>
      <c r="H737" s="778" t="s">
        <v>2505</v>
      </c>
      <c r="I737" s="483" t="s">
        <v>5283</v>
      </c>
      <c r="J737" s="483" t="s">
        <v>1760</v>
      </c>
      <c r="K737" s="485" t="s">
        <v>5273</v>
      </c>
      <c r="L737" s="778">
        <v>12</v>
      </c>
      <c r="M737" s="779">
        <f t="shared" si="28"/>
        <v>36600</v>
      </c>
      <c r="N737" s="485" t="s">
        <v>174</v>
      </c>
      <c r="O737" s="483">
        <v>6</v>
      </c>
      <c r="P737" s="779">
        <v>18300</v>
      </c>
      <c r="Q737" s="483"/>
      <c r="R737" s="483" t="s">
        <v>5562</v>
      </c>
    </row>
    <row r="738" spans="1:18" s="554" customFormat="1" ht="10.15" x14ac:dyDescent="0.3">
      <c r="A738" s="483" t="s">
        <v>5268</v>
      </c>
      <c r="B738" s="483" t="s">
        <v>5269</v>
      </c>
      <c r="C738" s="483" t="s">
        <v>168</v>
      </c>
      <c r="D738" s="483" t="s">
        <v>1722</v>
      </c>
      <c r="E738" s="483" t="s">
        <v>153</v>
      </c>
      <c r="F738" s="778" t="s">
        <v>5693</v>
      </c>
      <c r="G738" s="778" t="s">
        <v>5694</v>
      </c>
      <c r="H738" s="778" t="s">
        <v>1725</v>
      </c>
      <c r="I738" s="483" t="s">
        <v>5283</v>
      </c>
      <c r="J738" s="483" t="s">
        <v>1760</v>
      </c>
      <c r="K738" s="485" t="s">
        <v>5273</v>
      </c>
      <c r="L738" s="778">
        <v>12</v>
      </c>
      <c r="M738" s="779">
        <f t="shared" si="28"/>
        <v>108000</v>
      </c>
      <c r="N738" s="485" t="s">
        <v>174</v>
      </c>
      <c r="O738" s="483">
        <v>6</v>
      </c>
      <c r="P738" s="779">
        <v>54000</v>
      </c>
      <c r="Q738" s="483"/>
      <c r="R738" s="483" t="s">
        <v>5562</v>
      </c>
    </row>
    <row r="739" spans="1:18" s="554" customFormat="1" ht="10.15" x14ac:dyDescent="0.3">
      <c r="A739" s="483" t="s">
        <v>5268</v>
      </c>
      <c r="B739" s="483" t="s">
        <v>5269</v>
      </c>
      <c r="C739" s="483" t="s">
        <v>168</v>
      </c>
      <c r="D739" s="483" t="s">
        <v>1722</v>
      </c>
      <c r="E739" s="483" t="s">
        <v>153</v>
      </c>
      <c r="F739" s="778" t="s">
        <v>5695</v>
      </c>
      <c r="G739" s="778" t="s">
        <v>5696</v>
      </c>
      <c r="H739" s="778" t="s">
        <v>1751</v>
      </c>
      <c r="I739" s="483" t="s">
        <v>5276</v>
      </c>
      <c r="J739" s="483" t="s">
        <v>1726</v>
      </c>
      <c r="K739" s="485" t="s">
        <v>5273</v>
      </c>
      <c r="L739" s="778">
        <v>12</v>
      </c>
      <c r="M739" s="779">
        <f t="shared" si="28"/>
        <v>36624</v>
      </c>
      <c r="N739" s="485" t="s">
        <v>174</v>
      </c>
      <c r="O739" s="483">
        <v>6</v>
      </c>
      <c r="P739" s="779">
        <v>18312</v>
      </c>
      <c r="Q739" s="483"/>
      <c r="R739" s="483" t="s">
        <v>5562</v>
      </c>
    </row>
    <row r="740" spans="1:18" s="554" customFormat="1" ht="10.15" x14ac:dyDescent="0.3">
      <c r="A740" s="483" t="s">
        <v>5268</v>
      </c>
      <c r="B740" s="483" t="s">
        <v>5269</v>
      </c>
      <c r="C740" s="483" t="s">
        <v>168</v>
      </c>
      <c r="D740" s="483" t="s">
        <v>1722</v>
      </c>
      <c r="E740" s="483" t="s">
        <v>153</v>
      </c>
      <c r="F740" s="778" t="s">
        <v>5697</v>
      </c>
      <c r="G740" s="778" t="s">
        <v>5698</v>
      </c>
      <c r="H740" s="778" t="s">
        <v>1751</v>
      </c>
      <c r="I740" s="483" t="s">
        <v>5276</v>
      </c>
      <c r="J740" s="483" t="s">
        <v>1726</v>
      </c>
      <c r="K740" s="485" t="s">
        <v>5273</v>
      </c>
      <c r="L740" s="778">
        <v>12</v>
      </c>
      <c r="M740" s="779">
        <f t="shared" si="28"/>
        <v>24000</v>
      </c>
      <c r="N740" s="485" t="s">
        <v>174</v>
      </c>
      <c r="O740" s="483">
        <v>6</v>
      </c>
      <c r="P740" s="779">
        <v>12000</v>
      </c>
      <c r="Q740" s="483"/>
      <c r="R740" s="483" t="s">
        <v>5562</v>
      </c>
    </row>
    <row r="741" spans="1:18" s="554" customFormat="1" ht="10.15" x14ac:dyDescent="0.3">
      <c r="A741" s="483" t="s">
        <v>5268</v>
      </c>
      <c r="B741" s="483" t="s">
        <v>5269</v>
      </c>
      <c r="C741" s="483" t="s">
        <v>168</v>
      </c>
      <c r="D741" s="483" t="s">
        <v>1722</v>
      </c>
      <c r="E741" s="483" t="s">
        <v>153</v>
      </c>
      <c r="F741" s="778" t="s">
        <v>5699</v>
      </c>
      <c r="G741" s="778" t="s">
        <v>5700</v>
      </c>
      <c r="H741" s="778" t="s">
        <v>1751</v>
      </c>
      <c r="I741" s="483" t="s">
        <v>5276</v>
      </c>
      <c r="J741" s="483" t="s">
        <v>1726</v>
      </c>
      <c r="K741" s="485" t="s">
        <v>5273</v>
      </c>
      <c r="L741" s="778">
        <v>12</v>
      </c>
      <c r="M741" s="779">
        <f t="shared" si="28"/>
        <v>73128</v>
      </c>
      <c r="N741" s="485" t="s">
        <v>174</v>
      </c>
      <c r="O741" s="483">
        <v>6</v>
      </c>
      <c r="P741" s="779">
        <v>36564</v>
      </c>
      <c r="Q741" s="483"/>
      <c r="R741" s="483" t="s">
        <v>5562</v>
      </c>
    </row>
    <row r="742" spans="1:18" s="554" customFormat="1" ht="10.15" x14ac:dyDescent="0.3">
      <c r="A742" s="483" t="s">
        <v>5268</v>
      </c>
      <c r="B742" s="483" t="s">
        <v>5269</v>
      </c>
      <c r="C742" s="483" t="s">
        <v>168</v>
      </c>
      <c r="D742" s="483" t="s">
        <v>1722</v>
      </c>
      <c r="E742" s="483" t="s">
        <v>153</v>
      </c>
      <c r="F742" s="778" t="s">
        <v>5701</v>
      </c>
      <c r="G742" s="778" t="s">
        <v>5702</v>
      </c>
      <c r="H742" s="778" t="s">
        <v>1774</v>
      </c>
      <c r="I742" s="483" t="s">
        <v>5276</v>
      </c>
      <c r="J742" s="483" t="s">
        <v>1760</v>
      </c>
      <c r="K742" s="485" t="s">
        <v>5273</v>
      </c>
      <c r="L742" s="778">
        <v>12</v>
      </c>
      <c r="M742" s="779">
        <f t="shared" si="28"/>
        <v>73128</v>
      </c>
      <c r="N742" s="485" t="s">
        <v>174</v>
      </c>
      <c r="O742" s="483">
        <v>6</v>
      </c>
      <c r="P742" s="779">
        <v>36564</v>
      </c>
      <c r="Q742" s="483"/>
      <c r="R742" s="483" t="s">
        <v>5562</v>
      </c>
    </row>
    <row r="743" spans="1:18" s="554" customFormat="1" ht="10.15" x14ac:dyDescent="0.3">
      <c r="A743" s="483" t="s">
        <v>5268</v>
      </c>
      <c r="B743" s="483" t="s">
        <v>5269</v>
      </c>
      <c r="C743" s="483" t="s">
        <v>168</v>
      </c>
      <c r="D743" s="483" t="s">
        <v>1722</v>
      </c>
      <c r="E743" s="483" t="s">
        <v>153</v>
      </c>
      <c r="F743" s="778" t="s">
        <v>5703</v>
      </c>
      <c r="G743" s="778" t="s">
        <v>5704</v>
      </c>
      <c r="H743" s="778" t="s">
        <v>1725</v>
      </c>
      <c r="I743" s="483" t="s">
        <v>5283</v>
      </c>
      <c r="J743" s="483" t="s">
        <v>1760</v>
      </c>
      <c r="K743" s="485" t="s">
        <v>5273</v>
      </c>
      <c r="L743" s="778">
        <v>12</v>
      </c>
      <c r="M743" s="779">
        <f t="shared" si="28"/>
        <v>60000</v>
      </c>
      <c r="N743" s="485" t="s">
        <v>174</v>
      </c>
      <c r="O743" s="483">
        <v>6</v>
      </c>
      <c r="P743" s="779">
        <v>30000</v>
      </c>
      <c r="Q743" s="483"/>
      <c r="R743" s="483" t="s">
        <v>5562</v>
      </c>
    </row>
    <row r="744" spans="1:18" s="554" customFormat="1" ht="10.15" x14ac:dyDescent="0.3">
      <c r="A744" s="483" t="s">
        <v>5268</v>
      </c>
      <c r="B744" s="483" t="s">
        <v>5269</v>
      </c>
      <c r="C744" s="483" t="s">
        <v>168</v>
      </c>
      <c r="D744" s="483" t="s">
        <v>1722</v>
      </c>
      <c r="E744" s="483" t="s">
        <v>153</v>
      </c>
      <c r="F744" s="778" t="s">
        <v>5705</v>
      </c>
      <c r="G744" s="778" t="s">
        <v>5706</v>
      </c>
      <c r="H744" s="778" t="s">
        <v>1751</v>
      </c>
      <c r="I744" s="483" t="s">
        <v>5276</v>
      </c>
      <c r="J744" s="483" t="s">
        <v>1726</v>
      </c>
      <c r="K744" s="485" t="s">
        <v>5273</v>
      </c>
      <c r="L744" s="778">
        <v>12</v>
      </c>
      <c r="M744" s="779">
        <f t="shared" si="28"/>
        <v>36624</v>
      </c>
      <c r="N744" s="485" t="s">
        <v>174</v>
      </c>
      <c r="O744" s="483">
        <v>6</v>
      </c>
      <c r="P744" s="779">
        <v>18312</v>
      </c>
      <c r="Q744" s="483"/>
      <c r="R744" s="483" t="s">
        <v>5562</v>
      </c>
    </row>
    <row r="745" spans="1:18" s="554" customFormat="1" ht="10.15" x14ac:dyDescent="0.3">
      <c r="A745" s="483" t="s">
        <v>5268</v>
      </c>
      <c r="B745" s="483" t="s">
        <v>5269</v>
      </c>
      <c r="C745" s="483" t="s">
        <v>168</v>
      </c>
      <c r="D745" s="483" t="s">
        <v>1722</v>
      </c>
      <c r="E745" s="483" t="s">
        <v>153</v>
      </c>
      <c r="F745" s="778" t="s">
        <v>5707</v>
      </c>
      <c r="G745" s="778" t="s">
        <v>5708</v>
      </c>
      <c r="H745" s="778" t="s">
        <v>1725</v>
      </c>
      <c r="I745" s="483" t="s">
        <v>5283</v>
      </c>
      <c r="J745" s="483" t="s">
        <v>1760</v>
      </c>
      <c r="K745" s="485" t="s">
        <v>5273</v>
      </c>
      <c r="L745" s="778">
        <v>12</v>
      </c>
      <c r="M745" s="779">
        <f t="shared" si="28"/>
        <v>73128</v>
      </c>
      <c r="N745" s="485" t="s">
        <v>174</v>
      </c>
      <c r="O745" s="483">
        <v>6</v>
      </c>
      <c r="P745" s="779">
        <v>36564</v>
      </c>
      <c r="Q745" s="483"/>
      <c r="R745" s="483" t="s">
        <v>5562</v>
      </c>
    </row>
    <row r="746" spans="1:18" s="554" customFormat="1" ht="10.15" x14ac:dyDescent="0.3">
      <c r="A746" s="483" t="s">
        <v>5268</v>
      </c>
      <c r="B746" s="483" t="s">
        <v>5269</v>
      </c>
      <c r="C746" s="483" t="s">
        <v>168</v>
      </c>
      <c r="D746" s="483" t="s">
        <v>1722</v>
      </c>
      <c r="E746" s="483" t="s">
        <v>153</v>
      </c>
      <c r="F746" s="778" t="s">
        <v>5709</v>
      </c>
      <c r="G746" s="778" t="s">
        <v>5710</v>
      </c>
      <c r="H746" s="778" t="s">
        <v>1737</v>
      </c>
      <c r="I746" s="483" t="s">
        <v>5276</v>
      </c>
      <c r="J746" s="483" t="s">
        <v>1726</v>
      </c>
      <c r="K746" s="485" t="s">
        <v>5273</v>
      </c>
      <c r="L746" s="778">
        <v>12</v>
      </c>
      <c r="M746" s="779">
        <f t="shared" si="28"/>
        <v>21600</v>
      </c>
      <c r="N746" s="485" t="s">
        <v>174</v>
      </c>
      <c r="O746" s="483">
        <v>6</v>
      </c>
      <c r="P746" s="779">
        <v>10800</v>
      </c>
      <c r="Q746" s="483"/>
      <c r="R746" s="483" t="s">
        <v>5562</v>
      </c>
    </row>
    <row r="747" spans="1:18" s="554" customFormat="1" ht="10.15" x14ac:dyDescent="0.3">
      <c r="A747" s="483" t="s">
        <v>5268</v>
      </c>
      <c r="B747" s="483" t="s">
        <v>5269</v>
      </c>
      <c r="C747" s="483" t="s">
        <v>168</v>
      </c>
      <c r="D747" s="483" t="s">
        <v>1722</v>
      </c>
      <c r="E747" s="483" t="s">
        <v>153</v>
      </c>
      <c r="F747" s="778" t="s">
        <v>5711</v>
      </c>
      <c r="G747" s="778" t="s">
        <v>5712</v>
      </c>
      <c r="H747" s="778" t="s">
        <v>1737</v>
      </c>
      <c r="I747" s="483" t="s">
        <v>5276</v>
      </c>
      <c r="J747" s="483" t="s">
        <v>1726</v>
      </c>
      <c r="K747" s="485" t="s">
        <v>5273</v>
      </c>
      <c r="L747" s="778">
        <v>12</v>
      </c>
      <c r="M747" s="779">
        <f t="shared" si="28"/>
        <v>72600</v>
      </c>
      <c r="N747" s="485" t="s">
        <v>174</v>
      </c>
      <c r="O747" s="483">
        <v>6</v>
      </c>
      <c r="P747" s="779">
        <v>36300</v>
      </c>
      <c r="Q747" s="483"/>
      <c r="R747" s="483" t="s">
        <v>5562</v>
      </c>
    </row>
    <row r="748" spans="1:18" s="554" customFormat="1" ht="10.15" x14ac:dyDescent="0.3">
      <c r="A748" s="483" t="s">
        <v>5268</v>
      </c>
      <c r="B748" s="483" t="s">
        <v>5269</v>
      </c>
      <c r="C748" s="483" t="s">
        <v>168</v>
      </c>
      <c r="D748" s="483" t="s">
        <v>1722</v>
      </c>
      <c r="E748" s="483" t="s">
        <v>153</v>
      </c>
      <c r="F748" s="778" t="s">
        <v>5713</v>
      </c>
      <c r="G748" s="778" t="s">
        <v>5714</v>
      </c>
      <c r="H748" s="778" t="s">
        <v>1725</v>
      </c>
      <c r="I748" s="483" t="s">
        <v>5283</v>
      </c>
      <c r="J748" s="483" t="s">
        <v>1760</v>
      </c>
      <c r="K748" s="485" t="s">
        <v>5273</v>
      </c>
      <c r="L748" s="778">
        <v>12</v>
      </c>
      <c r="M748" s="779">
        <f t="shared" si="28"/>
        <v>108000</v>
      </c>
      <c r="N748" s="485" t="s">
        <v>174</v>
      </c>
      <c r="O748" s="483">
        <v>6</v>
      </c>
      <c r="P748" s="779">
        <v>54000</v>
      </c>
      <c r="Q748" s="483"/>
      <c r="R748" s="483" t="s">
        <v>5562</v>
      </c>
    </row>
    <row r="749" spans="1:18" s="554" customFormat="1" ht="10.15" x14ac:dyDescent="0.3">
      <c r="A749" s="483" t="s">
        <v>5268</v>
      </c>
      <c r="B749" s="483" t="s">
        <v>5269</v>
      </c>
      <c r="C749" s="483" t="s">
        <v>168</v>
      </c>
      <c r="D749" s="483" t="s">
        <v>1722</v>
      </c>
      <c r="E749" s="483" t="s">
        <v>153</v>
      </c>
      <c r="F749" s="778" t="s">
        <v>5715</v>
      </c>
      <c r="G749" s="778" t="s">
        <v>5716</v>
      </c>
      <c r="H749" s="778" t="s">
        <v>1737</v>
      </c>
      <c r="I749" s="483" t="s">
        <v>5276</v>
      </c>
      <c r="J749" s="483" t="s">
        <v>1726</v>
      </c>
      <c r="K749" s="485" t="s">
        <v>5273</v>
      </c>
      <c r="L749" s="778">
        <v>12</v>
      </c>
      <c r="M749" s="779">
        <f t="shared" si="28"/>
        <v>72600</v>
      </c>
      <c r="N749" s="485" t="s">
        <v>174</v>
      </c>
      <c r="O749" s="483">
        <v>6</v>
      </c>
      <c r="P749" s="779">
        <v>36300</v>
      </c>
      <c r="Q749" s="483"/>
      <c r="R749" s="483" t="s">
        <v>5562</v>
      </c>
    </row>
    <row r="750" spans="1:18" s="554" customFormat="1" ht="10.15" x14ac:dyDescent="0.3">
      <c r="A750" s="483" t="s">
        <v>5268</v>
      </c>
      <c r="B750" s="483" t="s">
        <v>5269</v>
      </c>
      <c r="C750" s="483" t="s">
        <v>168</v>
      </c>
      <c r="D750" s="483" t="s">
        <v>1722</v>
      </c>
      <c r="E750" s="483" t="s">
        <v>153</v>
      </c>
      <c r="F750" s="778" t="s">
        <v>5717</v>
      </c>
      <c r="G750" s="778" t="s">
        <v>5718</v>
      </c>
      <c r="H750" s="778" t="s">
        <v>1751</v>
      </c>
      <c r="I750" s="483" t="s">
        <v>5276</v>
      </c>
      <c r="J750" s="483" t="s">
        <v>1726</v>
      </c>
      <c r="K750" s="485" t="s">
        <v>5273</v>
      </c>
      <c r="L750" s="778">
        <v>12</v>
      </c>
      <c r="M750" s="779">
        <f t="shared" si="28"/>
        <v>30000</v>
      </c>
      <c r="N750" s="485" t="s">
        <v>174</v>
      </c>
      <c r="O750" s="483">
        <v>6</v>
      </c>
      <c r="P750" s="779">
        <v>15000</v>
      </c>
      <c r="Q750" s="483"/>
      <c r="R750" s="483" t="s">
        <v>5562</v>
      </c>
    </row>
    <row r="751" spans="1:18" s="554" customFormat="1" ht="10.15" x14ac:dyDescent="0.3">
      <c r="A751" s="483" t="s">
        <v>5268</v>
      </c>
      <c r="B751" s="483" t="s">
        <v>5269</v>
      </c>
      <c r="C751" s="483" t="s">
        <v>168</v>
      </c>
      <c r="D751" s="483" t="s">
        <v>1722</v>
      </c>
      <c r="E751" s="483" t="s">
        <v>153</v>
      </c>
      <c r="F751" s="778" t="s">
        <v>5719</v>
      </c>
      <c r="G751" s="778" t="s">
        <v>5720</v>
      </c>
      <c r="H751" s="778" t="s">
        <v>1725</v>
      </c>
      <c r="I751" s="483" t="s">
        <v>5283</v>
      </c>
      <c r="J751" s="483" t="s">
        <v>1760</v>
      </c>
      <c r="K751" s="485" t="s">
        <v>5273</v>
      </c>
      <c r="L751" s="778">
        <v>12</v>
      </c>
      <c r="M751" s="779">
        <f t="shared" si="28"/>
        <v>36624</v>
      </c>
      <c r="N751" s="485" t="s">
        <v>174</v>
      </c>
      <c r="O751" s="483">
        <v>6</v>
      </c>
      <c r="P751" s="779">
        <v>18312</v>
      </c>
      <c r="Q751" s="483"/>
      <c r="R751" s="483" t="s">
        <v>5562</v>
      </c>
    </row>
    <row r="752" spans="1:18" s="554" customFormat="1" ht="10.15" x14ac:dyDescent="0.3">
      <c r="A752" s="483" t="s">
        <v>5268</v>
      </c>
      <c r="B752" s="483" t="s">
        <v>5269</v>
      </c>
      <c r="C752" s="483" t="s">
        <v>168</v>
      </c>
      <c r="D752" s="483" t="s">
        <v>1722</v>
      </c>
      <c r="E752" s="483" t="s">
        <v>153</v>
      </c>
      <c r="F752" s="778" t="s">
        <v>5721</v>
      </c>
      <c r="G752" s="778" t="s">
        <v>5722</v>
      </c>
      <c r="H752" s="778" t="s">
        <v>1725</v>
      </c>
      <c r="I752" s="483" t="s">
        <v>5283</v>
      </c>
      <c r="J752" s="483" t="s">
        <v>1760</v>
      </c>
      <c r="K752" s="485" t="s">
        <v>5273</v>
      </c>
      <c r="L752" s="778">
        <v>12</v>
      </c>
      <c r="M752" s="779">
        <f t="shared" si="28"/>
        <v>24000</v>
      </c>
      <c r="N752" s="485" t="s">
        <v>174</v>
      </c>
      <c r="O752" s="483">
        <v>6</v>
      </c>
      <c r="P752" s="779">
        <v>12000</v>
      </c>
      <c r="Q752" s="483"/>
      <c r="R752" s="483" t="s">
        <v>5562</v>
      </c>
    </row>
    <row r="753" spans="1:18" s="554" customFormat="1" ht="10.15" x14ac:dyDescent="0.3">
      <c r="A753" s="483" t="s">
        <v>5268</v>
      </c>
      <c r="B753" s="483" t="s">
        <v>5269</v>
      </c>
      <c r="C753" s="483" t="s">
        <v>168</v>
      </c>
      <c r="D753" s="483" t="s">
        <v>1722</v>
      </c>
      <c r="E753" s="483" t="s">
        <v>153</v>
      </c>
      <c r="F753" s="778" t="s">
        <v>5723</v>
      </c>
      <c r="G753" s="778" t="s">
        <v>5724</v>
      </c>
      <c r="H753" s="778" t="s">
        <v>1325</v>
      </c>
      <c r="I753" s="483" t="s">
        <v>5272</v>
      </c>
      <c r="J753" s="483" t="s">
        <v>1760</v>
      </c>
      <c r="K753" s="485" t="s">
        <v>5273</v>
      </c>
      <c r="L753" s="778">
        <v>12</v>
      </c>
      <c r="M753" s="779">
        <f t="shared" si="28"/>
        <v>24000</v>
      </c>
      <c r="N753" s="485" t="s">
        <v>174</v>
      </c>
      <c r="O753" s="483">
        <v>6</v>
      </c>
      <c r="P753" s="779">
        <v>12000</v>
      </c>
      <c r="Q753" s="483"/>
      <c r="R753" s="483" t="s">
        <v>5562</v>
      </c>
    </row>
    <row r="754" spans="1:18" s="554" customFormat="1" ht="10.15" x14ac:dyDescent="0.3">
      <c r="A754" s="483" t="s">
        <v>5268</v>
      </c>
      <c r="B754" s="483" t="s">
        <v>5269</v>
      </c>
      <c r="C754" s="483" t="s">
        <v>168</v>
      </c>
      <c r="D754" s="483" t="s">
        <v>1722</v>
      </c>
      <c r="E754" s="483" t="s">
        <v>153</v>
      </c>
      <c r="F754" s="778" t="s">
        <v>5725</v>
      </c>
      <c r="G754" s="778" t="s">
        <v>5726</v>
      </c>
      <c r="H754" s="778" t="s">
        <v>1737</v>
      </c>
      <c r="I754" s="483" t="s">
        <v>5276</v>
      </c>
      <c r="J754" s="483" t="s">
        <v>1726</v>
      </c>
      <c r="K754" s="485" t="s">
        <v>5273</v>
      </c>
      <c r="L754" s="778">
        <v>12</v>
      </c>
      <c r="M754" s="779">
        <f t="shared" si="28"/>
        <v>108000</v>
      </c>
      <c r="N754" s="485" t="s">
        <v>174</v>
      </c>
      <c r="O754" s="483">
        <v>6</v>
      </c>
      <c r="P754" s="779">
        <v>54000</v>
      </c>
      <c r="Q754" s="483"/>
      <c r="R754" s="483" t="s">
        <v>5562</v>
      </c>
    </row>
    <row r="755" spans="1:18" s="554" customFormat="1" ht="10.15" x14ac:dyDescent="0.3">
      <c r="A755" s="483" t="s">
        <v>5268</v>
      </c>
      <c r="B755" s="483" t="s">
        <v>5269</v>
      </c>
      <c r="C755" s="483" t="s">
        <v>168</v>
      </c>
      <c r="D755" s="483" t="s">
        <v>1722</v>
      </c>
      <c r="E755" s="483" t="s">
        <v>153</v>
      </c>
      <c r="F755" s="778" t="s">
        <v>5727</v>
      </c>
      <c r="G755" s="778" t="s">
        <v>5728</v>
      </c>
      <c r="H755" s="778" t="s">
        <v>1756</v>
      </c>
      <c r="I755" s="483" t="s">
        <v>5276</v>
      </c>
      <c r="J755" s="483" t="s">
        <v>1726</v>
      </c>
      <c r="K755" s="485" t="s">
        <v>5273</v>
      </c>
      <c r="L755" s="778">
        <v>12</v>
      </c>
      <c r="M755" s="779">
        <f t="shared" si="28"/>
        <v>42000</v>
      </c>
      <c r="N755" s="485" t="s">
        <v>174</v>
      </c>
      <c r="O755" s="483">
        <v>6</v>
      </c>
      <c r="P755" s="779">
        <v>21000</v>
      </c>
      <c r="Q755" s="483"/>
      <c r="R755" s="483" t="s">
        <v>5562</v>
      </c>
    </row>
    <row r="756" spans="1:18" s="554" customFormat="1" ht="10.15" x14ac:dyDescent="0.3">
      <c r="A756" s="483" t="s">
        <v>5268</v>
      </c>
      <c r="B756" s="483" t="s">
        <v>5269</v>
      </c>
      <c r="C756" s="483" t="s">
        <v>168</v>
      </c>
      <c r="D756" s="483" t="s">
        <v>1722</v>
      </c>
      <c r="E756" s="483" t="s">
        <v>153</v>
      </c>
      <c r="F756" s="778" t="s">
        <v>5729</v>
      </c>
      <c r="G756" s="778" t="s">
        <v>5730</v>
      </c>
      <c r="H756" s="778" t="s">
        <v>2505</v>
      </c>
      <c r="I756" s="483" t="s">
        <v>5283</v>
      </c>
      <c r="J756" s="483" t="s">
        <v>1760</v>
      </c>
      <c r="K756" s="485" t="s">
        <v>5273</v>
      </c>
      <c r="L756" s="778">
        <v>12</v>
      </c>
      <c r="M756" s="779">
        <f t="shared" si="28"/>
        <v>73128</v>
      </c>
      <c r="N756" s="485" t="s">
        <v>174</v>
      </c>
      <c r="O756" s="483">
        <v>6</v>
      </c>
      <c r="P756" s="779">
        <v>36564</v>
      </c>
      <c r="Q756" s="483"/>
      <c r="R756" s="483" t="s">
        <v>5562</v>
      </c>
    </row>
    <row r="757" spans="1:18" s="554" customFormat="1" ht="10.15" x14ac:dyDescent="0.3">
      <c r="A757" s="483" t="s">
        <v>5268</v>
      </c>
      <c r="B757" s="483" t="s">
        <v>5269</v>
      </c>
      <c r="C757" s="483" t="s">
        <v>168</v>
      </c>
      <c r="D757" s="483" t="s">
        <v>1722</v>
      </c>
      <c r="E757" s="483" t="s">
        <v>153</v>
      </c>
      <c r="F757" s="778" t="s">
        <v>5731</v>
      </c>
      <c r="G757" s="778" t="s">
        <v>5732</v>
      </c>
      <c r="H757" s="778" t="s">
        <v>1751</v>
      </c>
      <c r="I757" s="483" t="s">
        <v>5276</v>
      </c>
      <c r="J757" s="483" t="s">
        <v>1726</v>
      </c>
      <c r="K757" s="485" t="s">
        <v>5273</v>
      </c>
      <c r="L757" s="778">
        <v>12</v>
      </c>
      <c r="M757" s="779">
        <f t="shared" si="28"/>
        <v>72600</v>
      </c>
      <c r="N757" s="485" t="s">
        <v>174</v>
      </c>
      <c r="O757" s="483">
        <v>6</v>
      </c>
      <c r="P757" s="779">
        <v>36300</v>
      </c>
      <c r="Q757" s="483"/>
      <c r="R757" s="483" t="s">
        <v>5562</v>
      </c>
    </row>
    <row r="758" spans="1:18" s="554" customFormat="1" ht="10.15" x14ac:dyDescent="0.3">
      <c r="A758" s="483" t="s">
        <v>5268</v>
      </c>
      <c r="B758" s="483" t="s">
        <v>5269</v>
      </c>
      <c r="C758" s="483" t="s">
        <v>168</v>
      </c>
      <c r="D758" s="483" t="s">
        <v>1722</v>
      </c>
      <c r="E758" s="483" t="s">
        <v>153</v>
      </c>
      <c r="F758" s="778" t="s">
        <v>5733</v>
      </c>
      <c r="G758" s="778" t="s">
        <v>5734</v>
      </c>
      <c r="H758" s="778" t="s">
        <v>2894</v>
      </c>
      <c r="I758" s="483" t="s">
        <v>5276</v>
      </c>
      <c r="J758" s="483" t="s">
        <v>1726</v>
      </c>
      <c r="K758" s="485" t="s">
        <v>5273</v>
      </c>
      <c r="L758" s="778">
        <v>12</v>
      </c>
      <c r="M758" s="779">
        <f t="shared" si="28"/>
        <v>36600</v>
      </c>
      <c r="N758" s="485" t="s">
        <v>174</v>
      </c>
      <c r="O758" s="483">
        <v>6</v>
      </c>
      <c r="P758" s="779">
        <v>18300</v>
      </c>
      <c r="Q758" s="483"/>
      <c r="R758" s="483" t="s">
        <v>5562</v>
      </c>
    </row>
    <row r="759" spans="1:18" s="554" customFormat="1" ht="10.15" x14ac:dyDescent="0.3">
      <c r="A759" s="483" t="s">
        <v>5268</v>
      </c>
      <c r="B759" s="483" t="s">
        <v>5269</v>
      </c>
      <c r="C759" s="483" t="s">
        <v>168</v>
      </c>
      <c r="D759" s="483" t="s">
        <v>1722</v>
      </c>
      <c r="E759" s="483" t="s">
        <v>153</v>
      </c>
      <c r="F759" s="778" t="s">
        <v>5735</v>
      </c>
      <c r="G759" s="778" t="s">
        <v>5736</v>
      </c>
      <c r="H759" s="778" t="s">
        <v>1751</v>
      </c>
      <c r="I759" s="483" t="s">
        <v>5276</v>
      </c>
      <c r="J759" s="483" t="s">
        <v>1726</v>
      </c>
      <c r="K759" s="485" t="s">
        <v>5273</v>
      </c>
      <c r="L759" s="778">
        <v>12</v>
      </c>
      <c r="M759" s="779">
        <f t="shared" si="28"/>
        <v>72600</v>
      </c>
      <c r="N759" s="485" t="s">
        <v>174</v>
      </c>
      <c r="O759" s="483">
        <v>6</v>
      </c>
      <c r="P759" s="779">
        <v>36300</v>
      </c>
      <c r="Q759" s="483"/>
      <c r="R759" s="483" t="s">
        <v>5562</v>
      </c>
    </row>
    <row r="760" spans="1:18" s="554" customFormat="1" ht="10.15" x14ac:dyDescent="0.3">
      <c r="A760" s="483" t="s">
        <v>5268</v>
      </c>
      <c r="B760" s="483" t="s">
        <v>5269</v>
      </c>
      <c r="C760" s="483" t="s">
        <v>168</v>
      </c>
      <c r="D760" s="483" t="s">
        <v>1722</v>
      </c>
      <c r="E760" s="483" t="s">
        <v>153</v>
      </c>
      <c r="F760" s="778" t="s">
        <v>5737</v>
      </c>
      <c r="G760" s="778" t="s">
        <v>5738</v>
      </c>
      <c r="H760" s="778" t="s">
        <v>1751</v>
      </c>
      <c r="I760" s="483" t="s">
        <v>5276</v>
      </c>
      <c r="J760" s="483" t="s">
        <v>1726</v>
      </c>
      <c r="K760" s="485" t="s">
        <v>5273</v>
      </c>
      <c r="L760" s="778">
        <v>12</v>
      </c>
      <c r="M760" s="779">
        <f t="shared" si="28"/>
        <v>24000</v>
      </c>
      <c r="N760" s="485" t="s">
        <v>174</v>
      </c>
      <c r="O760" s="483">
        <v>6</v>
      </c>
      <c r="P760" s="779">
        <v>12000</v>
      </c>
      <c r="Q760" s="483"/>
      <c r="R760" s="483" t="s">
        <v>5562</v>
      </c>
    </row>
    <row r="761" spans="1:18" s="554" customFormat="1" ht="10.15" x14ac:dyDescent="0.3">
      <c r="A761" s="483" t="s">
        <v>5268</v>
      </c>
      <c r="B761" s="483" t="s">
        <v>5269</v>
      </c>
      <c r="C761" s="483" t="s">
        <v>168</v>
      </c>
      <c r="D761" s="483" t="s">
        <v>1722</v>
      </c>
      <c r="E761" s="483" t="s">
        <v>153</v>
      </c>
      <c r="F761" s="778" t="s">
        <v>5739</v>
      </c>
      <c r="G761" s="778" t="s">
        <v>5740</v>
      </c>
      <c r="H761" s="778" t="s">
        <v>1756</v>
      </c>
      <c r="I761" s="483" t="s">
        <v>5276</v>
      </c>
      <c r="J761" s="483" t="s">
        <v>1726</v>
      </c>
      <c r="K761" s="485" t="s">
        <v>5273</v>
      </c>
      <c r="L761" s="778">
        <v>12</v>
      </c>
      <c r="M761" s="779">
        <f t="shared" si="28"/>
        <v>84000</v>
      </c>
      <c r="N761" s="485" t="s">
        <v>174</v>
      </c>
      <c r="O761" s="483">
        <v>6</v>
      </c>
      <c r="P761" s="779">
        <v>42000</v>
      </c>
      <c r="Q761" s="483"/>
      <c r="R761" s="483" t="s">
        <v>5562</v>
      </c>
    </row>
    <row r="762" spans="1:18" s="554" customFormat="1" ht="10.15" x14ac:dyDescent="0.3">
      <c r="A762" s="483" t="s">
        <v>5268</v>
      </c>
      <c r="B762" s="483" t="s">
        <v>5269</v>
      </c>
      <c r="C762" s="483" t="s">
        <v>168</v>
      </c>
      <c r="D762" s="483" t="s">
        <v>1722</v>
      </c>
      <c r="E762" s="483" t="s">
        <v>153</v>
      </c>
      <c r="F762" s="778" t="s">
        <v>5741</v>
      </c>
      <c r="G762" s="778" t="s">
        <v>5742</v>
      </c>
      <c r="H762" s="778" t="s">
        <v>1751</v>
      </c>
      <c r="I762" s="483" t="s">
        <v>5276</v>
      </c>
      <c r="J762" s="483" t="s">
        <v>1726</v>
      </c>
      <c r="K762" s="485" t="s">
        <v>5273</v>
      </c>
      <c r="L762" s="778">
        <v>12</v>
      </c>
      <c r="M762" s="779">
        <f t="shared" si="28"/>
        <v>24000</v>
      </c>
      <c r="N762" s="485" t="s">
        <v>174</v>
      </c>
      <c r="O762" s="483">
        <v>6</v>
      </c>
      <c r="P762" s="779">
        <v>12000</v>
      </c>
      <c r="Q762" s="483"/>
      <c r="R762" s="483" t="s">
        <v>5562</v>
      </c>
    </row>
    <row r="763" spans="1:18" s="554" customFormat="1" ht="10.15" x14ac:dyDescent="0.3">
      <c r="A763" s="483" t="s">
        <v>5268</v>
      </c>
      <c r="B763" s="483" t="s">
        <v>5269</v>
      </c>
      <c r="C763" s="483" t="s">
        <v>168</v>
      </c>
      <c r="D763" s="483" t="s">
        <v>1722</v>
      </c>
      <c r="E763" s="483" t="s">
        <v>153</v>
      </c>
      <c r="F763" s="778" t="s">
        <v>5743</v>
      </c>
      <c r="G763" s="778" t="s">
        <v>5744</v>
      </c>
      <c r="H763" s="778" t="s">
        <v>2894</v>
      </c>
      <c r="I763" s="483" t="s">
        <v>5276</v>
      </c>
      <c r="J763" s="483" t="s">
        <v>1726</v>
      </c>
      <c r="K763" s="485" t="s">
        <v>5273</v>
      </c>
      <c r="L763" s="778">
        <v>12</v>
      </c>
      <c r="M763" s="779">
        <f t="shared" si="28"/>
        <v>24000</v>
      </c>
      <c r="N763" s="485" t="s">
        <v>174</v>
      </c>
      <c r="O763" s="483">
        <v>6</v>
      </c>
      <c r="P763" s="779">
        <v>12000</v>
      </c>
      <c r="Q763" s="483"/>
      <c r="R763" s="483" t="s">
        <v>5562</v>
      </c>
    </row>
    <row r="764" spans="1:18" s="554" customFormat="1" ht="10.15" x14ac:dyDescent="0.3">
      <c r="A764" s="483" t="s">
        <v>5268</v>
      </c>
      <c r="B764" s="483" t="s">
        <v>5269</v>
      </c>
      <c r="C764" s="483" t="s">
        <v>168</v>
      </c>
      <c r="D764" s="483" t="s">
        <v>1722</v>
      </c>
      <c r="E764" s="483" t="s">
        <v>153</v>
      </c>
      <c r="F764" s="778" t="s">
        <v>5745</v>
      </c>
      <c r="G764" s="778" t="s">
        <v>5746</v>
      </c>
      <c r="H764" s="778" t="s">
        <v>1913</v>
      </c>
      <c r="I764" s="483" t="s">
        <v>1328</v>
      </c>
      <c r="J764" s="483" t="s">
        <v>1760</v>
      </c>
      <c r="K764" s="485" t="s">
        <v>5273</v>
      </c>
      <c r="L764" s="778">
        <v>12</v>
      </c>
      <c r="M764" s="779">
        <f t="shared" si="28"/>
        <v>20400</v>
      </c>
      <c r="N764" s="485" t="s">
        <v>174</v>
      </c>
      <c r="O764" s="483">
        <v>6</v>
      </c>
      <c r="P764" s="779">
        <v>10200</v>
      </c>
      <c r="Q764" s="483"/>
      <c r="R764" s="483" t="s">
        <v>5562</v>
      </c>
    </row>
    <row r="765" spans="1:18" s="554" customFormat="1" ht="10.15" x14ac:dyDescent="0.3">
      <c r="A765" s="483" t="s">
        <v>5268</v>
      </c>
      <c r="B765" s="483" t="s">
        <v>5269</v>
      </c>
      <c r="C765" s="483" t="s">
        <v>168</v>
      </c>
      <c r="D765" s="483" t="s">
        <v>1722</v>
      </c>
      <c r="E765" s="483" t="s">
        <v>153</v>
      </c>
      <c r="F765" s="778" t="s">
        <v>5747</v>
      </c>
      <c r="G765" s="778" t="s">
        <v>5748</v>
      </c>
      <c r="H765" s="778" t="s">
        <v>1737</v>
      </c>
      <c r="I765" s="483" t="s">
        <v>5276</v>
      </c>
      <c r="J765" s="483" t="s">
        <v>1726</v>
      </c>
      <c r="K765" s="485" t="s">
        <v>5273</v>
      </c>
      <c r="L765" s="778">
        <v>12</v>
      </c>
      <c r="M765" s="779">
        <f t="shared" si="28"/>
        <v>58080</v>
      </c>
      <c r="N765" s="485" t="s">
        <v>174</v>
      </c>
      <c r="O765" s="483">
        <v>6</v>
      </c>
      <c r="P765" s="779">
        <v>29040</v>
      </c>
      <c r="Q765" s="483"/>
      <c r="R765" s="483" t="s">
        <v>5562</v>
      </c>
    </row>
    <row r="766" spans="1:18" s="554" customFormat="1" ht="10.15" x14ac:dyDescent="0.3">
      <c r="A766" s="483"/>
      <c r="B766" s="483"/>
      <c r="C766" s="483"/>
      <c r="D766" s="483"/>
      <c r="E766" s="483"/>
      <c r="F766" s="483"/>
      <c r="G766" s="483"/>
      <c r="H766" s="483"/>
      <c r="I766" s="483"/>
      <c r="J766" s="483"/>
      <c r="K766" s="485"/>
      <c r="L766" s="781"/>
      <c r="M766" s="779"/>
      <c r="N766" s="483"/>
      <c r="O766" s="483"/>
      <c r="P766" s="779"/>
      <c r="Q766" s="483"/>
      <c r="R766" s="483"/>
    </row>
    <row r="767" spans="1:18" s="110" customFormat="1" x14ac:dyDescent="0.35">
      <c r="A767" s="108"/>
      <c r="B767" s="108"/>
      <c r="C767" s="108"/>
      <c r="D767" s="108"/>
      <c r="E767" s="108"/>
      <c r="F767" s="108"/>
      <c r="G767" s="108"/>
      <c r="H767" s="108"/>
      <c r="I767" s="108"/>
      <c r="J767" s="108"/>
      <c r="K767" s="480"/>
      <c r="L767" s="575"/>
      <c r="M767" s="482"/>
      <c r="N767" s="480"/>
      <c r="O767" s="480"/>
      <c r="P767" s="482"/>
      <c r="Q767" s="480"/>
      <c r="R767" s="480"/>
    </row>
    <row r="768" spans="1:18" s="110" customFormat="1" x14ac:dyDescent="0.35">
      <c r="A768" s="782"/>
      <c r="B768" s="782"/>
      <c r="C768" s="782"/>
      <c r="D768" s="783"/>
      <c r="E768" s="783"/>
      <c r="F768" s="782"/>
      <c r="G768" s="783"/>
      <c r="H768" s="783"/>
      <c r="I768" s="783"/>
      <c r="J768" s="783"/>
      <c r="K768" s="784"/>
      <c r="L768" s="785"/>
      <c r="M768" s="786"/>
      <c r="N768" s="784"/>
      <c r="O768" s="784"/>
      <c r="P768" s="786"/>
      <c r="Q768" s="784"/>
      <c r="R768" s="784"/>
    </row>
    <row r="769" spans="1:18" ht="12.75" x14ac:dyDescent="0.35">
      <c r="A769" s="72"/>
      <c r="B769" s="72"/>
      <c r="C769" s="72"/>
      <c r="D769" s="72"/>
      <c r="E769" s="72"/>
      <c r="F769" s="378"/>
      <c r="G769" s="378"/>
      <c r="H769" s="72"/>
      <c r="I769" s="72"/>
      <c r="J769" s="72"/>
      <c r="K769" s="72"/>
      <c r="L769" s="72"/>
      <c r="M769" s="72"/>
      <c r="N769" s="72"/>
      <c r="O769" s="72"/>
      <c r="P769" s="72"/>
      <c r="Q769" s="72"/>
      <c r="R769" s="72"/>
    </row>
    <row r="770" spans="1:18" ht="12.75" x14ac:dyDescent="0.35">
      <c r="A770" s="1064" t="s">
        <v>263</v>
      </c>
      <c r="B770" s="1065"/>
      <c r="C770" s="1065"/>
      <c r="D770" s="1065"/>
      <c r="E770" s="1065"/>
      <c r="F770" s="1065"/>
      <c r="G770" s="1065"/>
      <c r="H770" s="1065"/>
      <c r="I770" s="1065"/>
      <c r="J770" s="1065"/>
      <c r="K770" s="1065"/>
      <c r="L770" s="1065"/>
      <c r="M770" s="1065"/>
      <c r="N770" s="1065"/>
      <c r="O770" s="1065"/>
      <c r="P770" s="1065"/>
      <c r="Q770" s="1065"/>
      <c r="R770" s="1066"/>
    </row>
    <row r="771" spans="1:18" ht="12.75" x14ac:dyDescent="0.35">
      <c r="A771" s="1067"/>
      <c r="B771" s="1068"/>
      <c r="C771" s="1067" t="s">
        <v>1698</v>
      </c>
      <c r="D771" s="1069"/>
      <c r="E771" s="1069"/>
      <c r="F771" s="1069"/>
      <c r="G771" s="1069"/>
      <c r="H771" s="1069"/>
      <c r="I771" s="1069"/>
      <c r="J771" s="1069"/>
      <c r="K771" s="1069"/>
      <c r="L771" s="1069"/>
      <c r="M771" s="1069"/>
      <c r="N771" s="1069"/>
      <c r="O771" s="1069"/>
      <c r="P771" s="1069"/>
      <c r="Q771" s="1069"/>
      <c r="R771" s="1068"/>
    </row>
    <row r="772" spans="1:18" ht="12.75" x14ac:dyDescent="0.35">
      <c r="A772" s="433"/>
      <c r="B772" s="433"/>
      <c r="C772" s="433" t="s">
        <v>1699</v>
      </c>
      <c r="D772" s="433" t="s">
        <v>1700</v>
      </c>
      <c r="E772" s="433"/>
      <c r="F772" s="433"/>
      <c r="G772" s="433"/>
      <c r="H772" s="433"/>
      <c r="I772" s="433"/>
      <c r="J772" s="433"/>
      <c r="K772" s="433"/>
      <c r="L772" s="433"/>
      <c r="M772" s="433"/>
      <c r="N772" s="434"/>
      <c r="O772" s="434"/>
      <c r="P772" s="434"/>
      <c r="Q772" s="433"/>
      <c r="R772" s="433"/>
    </row>
    <row r="773" spans="1:18" ht="12.95" customHeight="1" x14ac:dyDescent="0.35">
      <c r="A773" s="1070" t="s">
        <v>152</v>
      </c>
      <c r="B773" s="1071"/>
      <c r="C773" s="1071"/>
      <c r="D773" s="1071"/>
      <c r="E773" s="1072"/>
      <c r="F773" s="1070" t="s">
        <v>153</v>
      </c>
      <c r="G773" s="1071"/>
      <c r="H773" s="1071"/>
      <c r="I773" s="1071"/>
      <c r="J773" s="1072"/>
      <c r="K773" s="1073" t="s">
        <v>247</v>
      </c>
      <c r="L773" s="1074"/>
      <c r="M773" s="1075"/>
      <c r="N773" s="1076" t="s">
        <v>248</v>
      </c>
      <c r="O773" s="1077"/>
      <c r="P773" s="1078"/>
      <c r="Q773" s="1070" t="s">
        <v>276</v>
      </c>
      <c r="R773" s="1072"/>
    </row>
    <row r="774" spans="1:18" ht="75" customHeight="1" x14ac:dyDescent="0.35">
      <c r="A774" s="435" t="s">
        <v>145</v>
      </c>
      <c r="B774" s="435" t="s">
        <v>154</v>
      </c>
      <c r="C774" s="435" t="s">
        <v>155</v>
      </c>
      <c r="D774" s="435" t="s">
        <v>156</v>
      </c>
      <c r="E774" s="435" t="s">
        <v>157</v>
      </c>
      <c r="F774" s="435" t="s">
        <v>158</v>
      </c>
      <c r="G774" s="435" t="s">
        <v>159</v>
      </c>
      <c r="H774" s="435" t="s">
        <v>160</v>
      </c>
      <c r="I774" s="435" t="s">
        <v>161</v>
      </c>
      <c r="J774" s="435" t="s">
        <v>162</v>
      </c>
      <c r="K774" s="436" t="s">
        <v>163</v>
      </c>
      <c r="L774" s="436" t="s">
        <v>164</v>
      </c>
      <c r="M774" s="436" t="s">
        <v>165</v>
      </c>
      <c r="N774" s="437" t="s">
        <v>163</v>
      </c>
      <c r="O774" s="437" t="s">
        <v>164</v>
      </c>
      <c r="P774" s="437" t="s">
        <v>165</v>
      </c>
      <c r="Q774" s="436" t="s">
        <v>163</v>
      </c>
      <c r="R774" s="436" t="s">
        <v>277</v>
      </c>
    </row>
    <row r="775" spans="1:18" ht="12.75" x14ac:dyDescent="0.35">
      <c r="A775" s="407"/>
      <c r="B775" s="407"/>
      <c r="C775" s="407"/>
      <c r="D775" s="407"/>
      <c r="E775" s="407"/>
      <c r="F775" s="407"/>
      <c r="G775" s="235"/>
      <c r="H775" s="235"/>
      <c r="I775" s="235"/>
      <c r="J775" s="407"/>
      <c r="K775" s="408"/>
      <c r="L775" s="408"/>
      <c r="M775" s="407"/>
      <c r="N775" s="409"/>
      <c r="O775" s="409"/>
      <c r="P775" s="410"/>
      <c r="Q775" s="408"/>
      <c r="R775" s="408"/>
    </row>
    <row r="776" spans="1:18" ht="12.75" x14ac:dyDescent="0.35">
      <c r="A776" s="407"/>
      <c r="B776" s="407"/>
      <c r="C776" s="407" t="s">
        <v>166</v>
      </c>
      <c r="D776" s="407"/>
      <c r="E776" s="407"/>
      <c r="F776" s="407"/>
      <c r="G776" s="407"/>
      <c r="H776" s="407"/>
      <c r="I776" s="407"/>
      <c r="J776" s="407"/>
      <c r="K776" s="408"/>
      <c r="L776" s="408"/>
      <c r="M776" s="407"/>
      <c r="N776" s="409"/>
      <c r="O776" s="409"/>
      <c r="P776" s="410"/>
      <c r="Q776" s="408"/>
      <c r="R776" s="408"/>
    </row>
    <row r="777" spans="1:18" ht="12.75" x14ac:dyDescent="0.35">
      <c r="A777" s="407"/>
      <c r="B777" s="407"/>
      <c r="C777" s="407" t="s">
        <v>136</v>
      </c>
      <c r="D777" s="407"/>
      <c r="E777" s="407"/>
      <c r="F777" s="407"/>
      <c r="G777" s="407"/>
      <c r="H777" s="407"/>
      <c r="I777" s="407"/>
      <c r="J777" s="407"/>
      <c r="K777" s="408"/>
      <c r="L777" s="408"/>
      <c r="M777" s="407"/>
      <c r="N777" s="409"/>
      <c r="O777" s="409"/>
      <c r="P777" s="410"/>
      <c r="Q777" s="408"/>
      <c r="R777" s="408"/>
    </row>
    <row r="778" spans="1:18" ht="12.75" x14ac:dyDescent="0.35">
      <c r="A778" s="407"/>
      <c r="B778" s="407"/>
      <c r="C778" s="407" t="s">
        <v>167</v>
      </c>
      <c r="D778" s="407"/>
      <c r="E778" s="407"/>
      <c r="F778" s="407"/>
      <c r="G778" s="407"/>
      <c r="H778" s="407"/>
      <c r="I778" s="407"/>
      <c r="J778" s="407"/>
      <c r="K778" s="408"/>
      <c r="L778" s="408"/>
      <c r="M778" s="407"/>
      <c r="N778" s="409"/>
      <c r="O778" s="409"/>
      <c r="P778" s="410"/>
      <c r="Q778" s="408"/>
      <c r="R778" s="408"/>
    </row>
    <row r="779" spans="1:18" ht="12.75" x14ac:dyDescent="0.35">
      <c r="A779" s="407"/>
      <c r="B779" s="407"/>
      <c r="C779" s="407" t="s">
        <v>136</v>
      </c>
      <c r="D779" s="407"/>
      <c r="E779" s="407"/>
      <c r="F779" s="407"/>
      <c r="G779" s="407"/>
      <c r="H779" s="407"/>
      <c r="I779" s="407"/>
      <c r="J779" s="407"/>
      <c r="K779" s="408"/>
      <c r="L779" s="408"/>
      <c r="M779" s="407"/>
      <c r="N779" s="409"/>
      <c r="O779" s="409"/>
      <c r="P779" s="410"/>
      <c r="Q779" s="408"/>
      <c r="R779" s="408"/>
    </row>
    <row r="780" spans="1:18" ht="25.5" x14ac:dyDescent="0.35">
      <c r="A780" s="407"/>
      <c r="B780" s="411" t="s">
        <v>1297</v>
      </c>
      <c r="C780" s="407" t="s">
        <v>168</v>
      </c>
      <c r="D780" s="412" t="s">
        <v>1701</v>
      </c>
      <c r="E780" s="410"/>
      <c r="F780" s="407"/>
      <c r="G780" s="407"/>
      <c r="H780" s="407"/>
      <c r="I780" s="407"/>
      <c r="J780" s="407"/>
      <c r="K780" s="199">
        <v>256</v>
      </c>
      <c r="L780" s="28">
        <v>12</v>
      </c>
      <c r="M780" s="413">
        <v>10215738.85</v>
      </c>
      <c r="N780" s="199">
        <v>201</v>
      </c>
      <c r="O780" s="199">
        <v>6</v>
      </c>
      <c r="P780" s="413">
        <v>2567443.96</v>
      </c>
      <c r="Q780" s="199">
        <v>201</v>
      </c>
      <c r="R780" s="199">
        <v>12</v>
      </c>
    </row>
    <row r="781" spans="1:18" ht="25.5" x14ac:dyDescent="0.35">
      <c r="A781" s="407"/>
      <c r="B781" s="414" t="s">
        <v>1702</v>
      </c>
      <c r="C781" s="407" t="s">
        <v>168</v>
      </c>
      <c r="D781" s="412" t="s">
        <v>1701</v>
      </c>
      <c r="E781" s="410">
        <v>0</v>
      </c>
      <c r="F781" s="407"/>
      <c r="G781" s="407"/>
      <c r="H781" s="407"/>
      <c r="I781" s="407"/>
      <c r="J781" s="407"/>
      <c r="K781" s="199">
        <v>33</v>
      </c>
      <c r="L781" s="28">
        <v>12</v>
      </c>
      <c r="M781" s="413">
        <v>95883.67</v>
      </c>
      <c r="N781" s="199"/>
      <c r="O781" s="199">
        <v>6</v>
      </c>
      <c r="P781" s="413">
        <v>0</v>
      </c>
      <c r="Q781" s="199"/>
      <c r="R781" s="401"/>
    </row>
    <row r="782" spans="1:18" ht="25.5" x14ac:dyDescent="0.35">
      <c r="A782" s="407"/>
      <c r="B782" s="411" t="s">
        <v>1703</v>
      </c>
      <c r="C782" s="407" t="s">
        <v>168</v>
      </c>
      <c r="D782" s="412" t="s">
        <v>1701</v>
      </c>
      <c r="E782" s="410"/>
      <c r="F782" s="407"/>
      <c r="G782" s="407"/>
      <c r="H782" s="407"/>
      <c r="I782" s="407"/>
      <c r="J782" s="407"/>
      <c r="K782" s="199">
        <v>203</v>
      </c>
      <c r="L782" s="28">
        <v>12</v>
      </c>
      <c r="M782" s="413">
        <v>3833418.31</v>
      </c>
      <c r="N782" s="199">
        <v>230</v>
      </c>
      <c r="O782" s="199">
        <v>6</v>
      </c>
      <c r="P782" s="413">
        <v>3109515.31</v>
      </c>
      <c r="Q782" s="199">
        <v>230</v>
      </c>
      <c r="R782" s="199">
        <v>12</v>
      </c>
    </row>
    <row r="783" spans="1:18" ht="12.75" x14ac:dyDescent="0.35">
      <c r="A783" s="407"/>
      <c r="B783" s="411"/>
      <c r="C783" s="407" t="s">
        <v>136</v>
      </c>
      <c r="D783" s="412"/>
      <c r="E783" s="407"/>
      <c r="F783" s="407"/>
      <c r="G783" s="407"/>
      <c r="H783" s="407"/>
      <c r="I783" s="407"/>
      <c r="J783" s="407"/>
      <c r="K783" s="408"/>
      <c r="L783" s="408"/>
      <c r="M783" s="407"/>
      <c r="N783" s="409"/>
      <c r="O783" s="409"/>
      <c r="P783" s="410"/>
      <c r="Q783" s="408"/>
      <c r="R783" s="408"/>
    </row>
    <row r="784" spans="1:18" ht="12.75" x14ac:dyDescent="0.35">
      <c r="A784" s="407"/>
      <c r="B784" s="407"/>
      <c r="C784" s="407" t="s">
        <v>169</v>
      </c>
      <c r="D784" s="412"/>
      <c r="E784" s="407"/>
      <c r="F784" s="407"/>
      <c r="G784" s="407"/>
      <c r="H784" s="407"/>
      <c r="I784" s="407"/>
      <c r="J784" s="407"/>
      <c r="K784" s="408"/>
      <c r="L784" s="408"/>
      <c r="M784" s="407"/>
      <c r="N784" s="409"/>
      <c r="O784" s="409"/>
      <c r="P784" s="410"/>
      <c r="Q784" s="408"/>
      <c r="R784" s="408"/>
    </row>
    <row r="785" spans="1:18" ht="12.75" x14ac:dyDescent="0.35">
      <c r="A785" s="28"/>
      <c r="B785" s="28"/>
      <c r="C785" s="28" t="s">
        <v>136</v>
      </c>
      <c r="D785" s="28"/>
      <c r="E785" s="28"/>
      <c r="F785" s="28"/>
      <c r="G785" s="28"/>
      <c r="H785" s="28"/>
      <c r="I785" s="28"/>
      <c r="J785" s="28"/>
      <c r="K785" s="401"/>
      <c r="L785" s="401"/>
      <c r="M785" s="28"/>
      <c r="N785" s="199"/>
      <c r="O785" s="199"/>
      <c r="P785" s="413"/>
      <c r="Q785" s="401"/>
      <c r="R785" s="401"/>
    </row>
    <row r="786" spans="1:18" ht="12.75" x14ac:dyDescent="0.35">
      <c r="A786" s="28"/>
      <c r="B786" s="28"/>
      <c r="C786" s="28" t="s">
        <v>170</v>
      </c>
      <c r="D786" s="28"/>
      <c r="E786" s="28"/>
      <c r="F786" s="28"/>
      <c r="G786" s="28"/>
      <c r="H786" s="28"/>
      <c r="I786" s="28"/>
      <c r="J786" s="28"/>
      <c r="K786" s="401"/>
      <c r="L786" s="401"/>
      <c r="M786" s="28"/>
      <c r="N786" s="199"/>
      <c r="O786" s="199"/>
      <c r="P786" s="413"/>
      <c r="Q786" s="401"/>
      <c r="R786" s="401"/>
    </row>
    <row r="787" spans="1:18" ht="12.75" x14ac:dyDescent="0.35">
      <c r="A787" s="28"/>
      <c r="B787" s="28"/>
      <c r="C787" s="28" t="s">
        <v>136</v>
      </c>
      <c r="D787" s="28"/>
      <c r="E787" s="28"/>
      <c r="F787" s="28"/>
      <c r="G787" s="28"/>
      <c r="H787" s="28"/>
      <c r="I787" s="28"/>
      <c r="J787" s="28"/>
      <c r="K787" s="401"/>
      <c r="L787" s="401"/>
      <c r="M787" s="28"/>
      <c r="N787" s="199"/>
      <c r="O787" s="199"/>
      <c r="P787" s="413"/>
      <c r="Q787" s="401"/>
      <c r="R787" s="401"/>
    </row>
    <row r="788" spans="1:18" ht="12.75" x14ac:dyDescent="0.35">
      <c r="A788" s="28"/>
      <c r="B788" s="28"/>
      <c r="C788" s="28"/>
      <c r="D788" s="28"/>
      <c r="E788" s="28"/>
      <c r="F788" s="28"/>
      <c r="G788" s="28"/>
      <c r="H788" s="28"/>
      <c r="I788" s="28"/>
      <c r="J788" s="28"/>
      <c r="K788" s="401"/>
      <c r="L788" s="401"/>
      <c r="M788" s="28"/>
      <c r="N788" s="199"/>
      <c r="O788" s="199"/>
      <c r="P788" s="413"/>
      <c r="Q788" s="401"/>
      <c r="R788" s="401"/>
    </row>
    <row r="789" spans="1:18" ht="12.75" x14ac:dyDescent="0.35">
      <c r="A789" s="402"/>
      <c r="B789" s="402"/>
      <c r="C789" s="402"/>
      <c r="D789" s="403"/>
      <c r="E789" s="403"/>
      <c r="F789" s="402"/>
      <c r="G789" s="403"/>
      <c r="H789" s="403"/>
      <c r="I789" s="403"/>
      <c r="J789" s="403"/>
      <c r="K789" s="404"/>
      <c r="L789" s="404"/>
      <c r="M789" s="403"/>
      <c r="N789" s="415"/>
      <c r="O789" s="415"/>
      <c r="P789" s="415"/>
      <c r="Q789" s="404"/>
      <c r="R789" s="404"/>
    </row>
    <row r="790" spans="1:18" ht="12.75" x14ac:dyDescent="0.35">
      <c r="A790" s="72"/>
      <c r="B790" s="72"/>
      <c r="C790" s="72"/>
      <c r="D790" s="72"/>
      <c r="E790" s="72"/>
      <c r="F790" s="378"/>
      <c r="G790" s="378"/>
      <c r="H790" s="72"/>
      <c r="I790" s="72"/>
      <c r="J790" s="72"/>
      <c r="K790" s="72"/>
      <c r="L790" s="72"/>
      <c r="M790" s="72"/>
      <c r="N790" s="72"/>
      <c r="O790" s="72"/>
      <c r="P790" s="72"/>
      <c r="Q790" s="72"/>
      <c r="R790" s="72"/>
    </row>
    <row r="791" spans="1:18" ht="12.75" x14ac:dyDescent="0.35">
      <c r="A791" s="1052" t="s">
        <v>263</v>
      </c>
      <c r="B791" s="1053"/>
      <c r="C791" s="1053"/>
      <c r="D791" s="1053"/>
      <c r="E791" s="1053"/>
      <c r="F791" s="1053"/>
      <c r="G791" s="1053"/>
      <c r="H791" s="1053"/>
      <c r="I791" s="1053"/>
      <c r="J791" s="1053"/>
      <c r="K791" s="1053"/>
      <c r="L791" s="1053"/>
      <c r="M791" s="1053"/>
      <c r="N791" s="1053"/>
      <c r="O791" s="1053"/>
      <c r="P791" s="1053"/>
      <c r="Q791" s="1053"/>
      <c r="R791" s="1053"/>
    </row>
    <row r="792" spans="1:18" ht="12.75" x14ac:dyDescent="0.35">
      <c r="A792" s="1054" t="s">
        <v>234</v>
      </c>
      <c r="B792" s="1055"/>
      <c r="C792" s="1062" t="s">
        <v>1719</v>
      </c>
      <c r="D792" s="1063"/>
      <c r="E792" s="1063"/>
      <c r="F792" s="1063"/>
      <c r="G792" s="1063"/>
      <c r="H792" s="1063"/>
      <c r="I792" s="1063"/>
      <c r="J792" s="1063"/>
      <c r="K792" s="1063"/>
      <c r="L792" s="1063"/>
      <c r="M792" s="1063"/>
      <c r="N792" s="1063"/>
      <c r="O792" s="1063"/>
      <c r="P792" s="1063"/>
      <c r="Q792" s="1063"/>
      <c r="R792" s="1063"/>
    </row>
    <row r="793" spans="1:18" ht="12.95" customHeight="1" x14ac:dyDescent="0.35">
      <c r="A793" s="1056" t="s">
        <v>152</v>
      </c>
      <c r="B793" s="1057"/>
      <c r="C793" s="1057"/>
      <c r="D793" s="1057"/>
      <c r="E793" s="1058"/>
      <c r="F793" s="1056" t="s">
        <v>153</v>
      </c>
      <c r="G793" s="1057"/>
      <c r="H793" s="1057"/>
      <c r="I793" s="1057"/>
      <c r="J793" s="1058"/>
      <c r="K793" s="1059" t="s">
        <v>247</v>
      </c>
      <c r="L793" s="1060"/>
      <c r="M793" s="1061"/>
      <c r="N793" s="1059" t="s">
        <v>248</v>
      </c>
      <c r="O793" s="1060"/>
      <c r="P793" s="1061"/>
      <c r="Q793" s="1056" t="s">
        <v>276</v>
      </c>
      <c r="R793" s="1058"/>
    </row>
    <row r="794" spans="1:18" ht="84" customHeight="1" x14ac:dyDescent="0.35">
      <c r="A794" s="195" t="s">
        <v>145</v>
      </c>
      <c r="B794" s="195" t="s">
        <v>154</v>
      </c>
      <c r="C794" s="195" t="s">
        <v>155</v>
      </c>
      <c r="D794" s="195" t="s">
        <v>156</v>
      </c>
      <c r="E794" s="195" t="s">
        <v>157</v>
      </c>
      <c r="F794" s="195" t="s">
        <v>158</v>
      </c>
      <c r="G794" s="195" t="s">
        <v>159</v>
      </c>
      <c r="H794" s="195" t="s">
        <v>160</v>
      </c>
      <c r="I794" s="195" t="s">
        <v>161</v>
      </c>
      <c r="J794" s="195" t="s">
        <v>162</v>
      </c>
      <c r="K794" s="400" t="s">
        <v>163</v>
      </c>
      <c r="L794" s="400" t="s">
        <v>164</v>
      </c>
      <c r="M794" s="400" t="s">
        <v>165</v>
      </c>
      <c r="N794" s="400" t="s">
        <v>163</v>
      </c>
      <c r="O794" s="400" t="s">
        <v>164</v>
      </c>
      <c r="P794" s="400" t="s">
        <v>165</v>
      </c>
      <c r="Q794" s="400" t="s">
        <v>163</v>
      </c>
      <c r="R794" s="400" t="s">
        <v>277</v>
      </c>
    </row>
    <row r="795" spans="1:18" ht="12.75" x14ac:dyDescent="0.35">
      <c r="A795" s="28" t="s">
        <v>1720</v>
      </c>
      <c r="B795" s="28" t="s">
        <v>1721</v>
      </c>
      <c r="C795" s="85" t="s">
        <v>168</v>
      </c>
      <c r="D795" s="28" t="s">
        <v>1722</v>
      </c>
      <c r="E795" s="416">
        <v>2000</v>
      </c>
      <c r="F795" s="417" t="s">
        <v>1723</v>
      </c>
      <c r="G795" s="418" t="s">
        <v>1724</v>
      </c>
      <c r="H795" s="418" t="s">
        <v>1725</v>
      </c>
      <c r="I795" s="234" t="s">
        <v>1726</v>
      </c>
      <c r="J795" s="28" t="s">
        <v>1727</v>
      </c>
      <c r="K795" s="419">
        <v>12</v>
      </c>
      <c r="L795" s="419">
        <v>12</v>
      </c>
      <c r="M795" s="420">
        <f>E795*L795</f>
        <v>24000</v>
      </c>
      <c r="N795" s="401"/>
      <c r="O795" s="401"/>
      <c r="P795" s="401"/>
      <c r="Q795" s="401"/>
      <c r="R795" s="401"/>
    </row>
    <row r="796" spans="1:18" ht="12.75" x14ac:dyDescent="0.35">
      <c r="A796" s="28" t="s">
        <v>1720</v>
      </c>
      <c r="B796" s="28" t="s">
        <v>1721</v>
      </c>
      <c r="C796" s="85" t="s">
        <v>168</v>
      </c>
      <c r="D796" s="28" t="s">
        <v>1722</v>
      </c>
      <c r="E796" s="416">
        <v>3000</v>
      </c>
      <c r="F796" s="417" t="s">
        <v>1728</v>
      </c>
      <c r="G796" s="418" t="s">
        <v>1729</v>
      </c>
      <c r="H796" s="418" t="s">
        <v>1725</v>
      </c>
      <c r="I796" s="234" t="s">
        <v>1726</v>
      </c>
      <c r="J796" s="28" t="s">
        <v>1727</v>
      </c>
      <c r="K796" s="419">
        <v>12</v>
      </c>
      <c r="L796" s="419">
        <v>12</v>
      </c>
      <c r="M796" s="420">
        <f t="shared" ref="M796:M859" si="29">E796*L796</f>
        <v>36000</v>
      </c>
      <c r="N796" s="401"/>
      <c r="O796" s="401"/>
      <c r="P796" s="401"/>
      <c r="Q796" s="401"/>
      <c r="R796" s="401"/>
    </row>
    <row r="797" spans="1:18" ht="12.75" x14ac:dyDescent="0.35">
      <c r="A797" s="28" t="s">
        <v>1720</v>
      </c>
      <c r="B797" s="28" t="s">
        <v>1721</v>
      </c>
      <c r="C797" s="85" t="s">
        <v>168</v>
      </c>
      <c r="D797" s="28" t="s">
        <v>1730</v>
      </c>
      <c r="E797" s="416">
        <v>6500</v>
      </c>
      <c r="F797" s="417" t="s">
        <v>1731</v>
      </c>
      <c r="G797" s="418" t="s">
        <v>1732</v>
      </c>
      <c r="H797" s="418" t="s">
        <v>1733</v>
      </c>
      <c r="I797" s="234" t="s">
        <v>1726</v>
      </c>
      <c r="J797" s="28" t="s">
        <v>1734</v>
      </c>
      <c r="K797" s="419">
        <v>12</v>
      </c>
      <c r="L797" s="419">
        <v>12</v>
      </c>
      <c r="M797" s="420">
        <f t="shared" si="29"/>
        <v>78000</v>
      </c>
      <c r="N797" s="401"/>
      <c r="O797" s="401"/>
      <c r="P797" s="401"/>
      <c r="Q797" s="401"/>
      <c r="R797" s="401"/>
    </row>
    <row r="798" spans="1:18" ht="12.75" x14ac:dyDescent="0.35">
      <c r="A798" s="28" t="s">
        <v>1720</v>
      </c>
      <c r="B798" s="28" t="s">
        <v>1721</v>
      </c>
      <c r="C798" s="85" t="s">
        <v>168</v>
      </c>
      <c r="D798" s="28" t="s">
        <v>1722</v>
      </c>
      <c r="E798" s="416">
        <v>6500</v>
      </c>
      <c r="F798" s="417" t="s">
        <v>1735</v>
      </c>
      <c r="G798" s="418" t="s">
        <v>1736</v>
      </c>
      <c r="H798" s="418" t="s">
        <v>1737</v>
      </c>
      <c r="I798" s="234" t="s">
        <v>1726</v>
      </c>
      <c r="J798" s="28" t="s">
        <v>1734</v>
      </c>
      <c r="K798" s="419">
        <v>12</v>
      </c>
      <c r="L798" s="419">
        <v>12</v>
      </c>
      <c r="M798" s="420">
        <f t="shared" si="29"/>
        <v>78000</v>
      </c>
      <c r="N798" s="401"/>
      <c r="O798" s="401"/>
      <c r="P798" s="401"/>
      <c r="Q798" s="401"/>
      <c r="R798" s="401"/>
    </row>
    <row r="799" spans="1:18" ht="12.75" x14ac:dyDescent="0.35">
      <c r="A799" s="28" t="s">
        <v>1720</v>
      </c>
      <c r="B799" s="28" t="s">
        <v>1721</v>
      </c>
      <c r="C799" s="85" t="s">
        <v>168</v>
      </c>
      <c r="D799" s="28" t="s">
        <v>1722</v>
      </c>
      <c r="E799" s="416">
        <v>1300</v>
      </c>
      <c r="F799" s="417" t="s">
        <v>1738</v>
      </c>
      <c r="G799" s="418" t="s">
        <v>1739</v>
      </c>
      <c r="H799" s="418" t="s">
        <v>1740</v>
      </c>
      <c r="I799" s="234" t="s">
        <v>1726</v>
      </c>
      <c r="J799" s="28" t="s">
        <v>1727</v>
      </c>
      <c r="K799" s="419">
        <v>12</v>
      </c>
      <c r="L799" s="419">
        <v>12</v>
      </c>
      <c r="M799" s="420">
        <f t="shared" si="29"/>
        <v>15600</v>
      </c>
      <c r="N799" s="401"/>
      <c r="O799" s="401"/>
      <c r="P799" s="401"/>
      <c r="Q799" s="401"/>
      <c r="R799" s="401"/>
    </row>
    <row r="800" spans="1:18" ht="12.75" x14ac:dyDescent="0.35">
      <c r="A800" s="28" t="s">
        <v>1720</v>
      </c>
      <c r="B800" s="28" t="s">
        <v>1721</v>
      </c>
      <c r="C800" s="85" t="s">
        <v>168</v>
      </c>
      <c r="D800" s="28" t="s">
        <v>1722</v>
      </c>
      <c r="E800" s="416">
        <v>7000</v>
      </c>
      <c r="F800" s="417" t="s">
        <v>1741</v>
      </c>
      <c r="G800" s="418" t="s">
        <v>1742</v>
      </c>
      <c r="H800" s="418" t="s">
        <v>1737</v>
      </c>
      <c r="I800" s="234" t="s">
        <v>1726</v>
      </c>
      <c r="J800" s="28" t="s">
        <v>1734</v>
      </c>
      <c r="K800" s="419">
        <v>12</v>
      </c>
      <c r="L800" s="419">
        <v>12</v>
      </c>
      <c r="M800" s="420">
        <f t="shared" si="29"/>
        <v>84000</v>
      </c>
      <c r="N800" s="401"/>
      <c r="O800" s="401"/>
      <c r="P800" s="401"/>
      <c r="Q800" s="401"/>
      <c r="R800" s="401"/>
    </row>
    <row r="801" spans="1:18" ht="12.75" x14ac:dyDescent="0.35">
      <c r="A801" s="28" t="s">
        <v>1720</v>
      </c>
      <c r="B801" s="28" t="s">
        <v>1721</v>
      </c>
      <c r="C801" s="85" t="s">
        <v>168</v>
      </c>
      <c r="D801" s="28" t="s">
        <v>1722</v>
      </c>
      <c r="E801" s="416">
        <v>6000</v>
      </c>
      <c r="F801" s="417" t="s">
        <v>1743</v>
      </c>
      <c r="G801" s="418" t="s">
        <v>1744</v>
      </c>
      <c r="H801" s="418" t="s">
        <v>1745</v>
      </c>
      <c r="I801" s="234" t="s">
        <v>1726</v>
      </c>
      <c r="J801" s="28" t="s">
        <v>1734</v>
      </c>
      <c r="K801" s="419">
        <v>12</v>
      </c>
      <c r="L801" s="419">
        <v>12</v>
      </c>
      <c r="M801" s="420">
        <f t="shared" si="29"/>
        <v>72000</v>
      </c>
      <c r="N801" s="401"/>
      <c r="O801" s="401"/>
      <c r="P801" s="401"/>
      <c r="Q801" s="401"/>
      <c r="R801" s="401"/>
    </row>
    <row r="802" spans="1:18" ht="12.75" x14ac:dyDescent="0.35">
      <c r="A802" s="28" t="s">
        <v>1720</v>
      </c>
      <c r="B802" s="28" t="s">
        <v>1721</v>
      </c>
      <c r="C802" s="85" t="s">
        <v>168</v>
      </c>
      <c r="D802" s="28" t="s">
        <v>1730</v>
      </c>
      <c r="E802" s="416">
        <v>1200</v>
      </c>
      <c r="F802" s="417" t="s">
        <v>1746</v>
      </c>
      <c r="G802" s="418" t="s">
        <v>1747</v>
      </c>
      <c r="H802" s="418" t="s">
        <v>1748</v>
      </c>
      <c r="I802" s="234" t="s">
        <v>1726</v>
      </c>
      <c r="J802" s="28" t="s">
        <v>1734</v>
      </c>
      <c r="K802" s="419">
        <v>12</v>
      </c>
      <c r="L802" s="419">
        <v>12</v>
      </c>
      <c r="M802" s="420">
        <f t="shared" si="29"/>
        <v>14400</v>
      </c>
      <c r="N802" s="401"/>
      <c r="O802" s="401"/>
      <c r="P802" s="401"/>
      <c r="Q802" s="401"/>
      <c r="R802" s="401"/>
    </row>
    <row r="803" spans="1:18" ht="12.75" x14ac:dyDescent="0.35">
      <c r="A803" s="28" t="s">
        <v>1720</v>
      </c>
      <c r="B803" s="28" t="s">
        <v>1721</v>
      </c>
      <c r="C803" s="85" t="s">
        <v>168</v>
      </c>
      <c r="D803" s="28" t="s">
        <v>1722</v>
      </c>
      <c r="E803" s="416">
        <v>11000</v>
      </c>
      <c r="F803" s="417" t="s">
        <v>1749</v>
      </c>
      <c r="G803" s="418" t="s">
        <v>1750</v>
      </c>
      <c r="H803" s="418" t="s">
        <v>1751</v>
      </c>
      <c r="I803" s="234" t="s">
        <v>1726</v>
      </c>
      <c r="J803" s="28" t="s">
        <v>1734</v>
      </c>
      <c r="K803" s="419">
        <v>12</v>
      </c>
      <c r="L803" s="419">
        <v>12</v>
      </c>
      <c r="M803" s="420">
        <f t="shared" si="29"/>
        <v>132000</v>
      </c>
      <c r="N803" s="401"/>
      <c r="O803" s="401"/>
      <c r="P803" s="401"/>
      <c r="Q803" s="401"/>
      <c r="R803" s="401"/>
    </row>
    <row r="804" spans="1:18" ht="12.75" x14ac:dyDescent="0.35">
      <c r="A804" s="28" t="s">
        <v>1720</v>
      </c>
      <c r="B804" s="28" t="s">
        <v>1721</v>
      </c>
      <c r="C804" s="85" t="s">
        <v>168</v>
      </c>
      <c r="D804" s="28" t="s">
        <v>1722</v>
      </c>
      <c r="E804" s="416">
        <v>8000</v>
      </c>
      <c r="F804" s="417" t="s">
        <v>1752</v>
      </c>
      <c r="G804" s="418" t="s">
        <v>1753</v>
      </c>
      <c r="H804" s="418" t="s">
        <v>1751</v>
      </c>
      <c r="I804" s="234" t="s">
        <v>1726</v>
      </c>
      <c r="J804" s="28" t="s">
        <v>1734</v>
      </c>
      <c r="K804" s="419">
        <v>12</v>
      </c>
      <c r="L804" s="419">
        <v>12</v>
      </c>
      <c r="M804" s="420">
        <f t="shared" si="29"/>
        <v>96000</v>
      </c>
      <c r="N804" s="401"/>
      <c r="O804" s="401"/>
      <c r="P804" s="401"/>
      <c r="Q804" s="401"/>
      <c r="R804" s="401"/>
    </row>
    <row r="805" spans="1:18" ht="12.75" x14ac:dyDescent="0.35">
      <c r="A805" s="28" t="s">
        <v>1720</v>
      </c>
      <c r="B805" s="28" t="s">
        <v>1721</v>
      </c>
      <c r="C805" s="85" t="s">
        <v>168</v>
      </c>
      <c r="D805" s="28" t="s">
        <v>1722</v>
      </c>
      <c r="E805" s="416">
        <v>6000</v>
      </c>
      <c r="F805" s="417" t="s">
        <v>1754</v>
      </c>
      <c r="G805" s="418" t="s">
        <v>1755</v>
      </c>
      <c r="H805" s="418" t="s">
        <v>1756</v>
      </c>
      <c r="I805" s="234" t="s">
        <v>1726</v>
      </c>
      <c r="J805" s="28" t="s">
        <v>1734</v>
      </c>
      <c r="K805" s="419">
        <v>12</v>
      </c>
      <c r="L805" s="419">
        <v>12</v>
      </c>
      <c r="M805" s="420">
        <f t="shared" si="29"/>
        <v>72000</v>
      </c>
      <c r="N805" s="401"/>
      <c r="O805" s="401"/>
      <c r="P805" s="401"/>
      <c r="Q805" s="401"/>
      <c r="R805" s="401"/>
    </row>
    <row r="806" spans="1:18" ht="12.75" x14ac:dyDescent="0.35">
      <c r="A806" s="28" t="s">
        <v>1720</v>
      </c>
      <c r="B806" s="28" t="s">
        <v>1721</v>
      </c>
      <c r="C806" s="85" t="s">
        <v>168</v>
      </c>
      <c r="D806" s="28" t="s">
        <v>1730</v>
      </c>
      <c r="E806" s="421">
        <v>1200</v>
      </c>
      <c r="F806" s="417" t="s">
        <v>1757</v>
      </c>
      <c r="G806" s="418" t="s">
        <v>1758</v>
      </c>
      <c r="H806" s="418" t="s">
        <v>1759</v>
      </c>
      <c r="I806" s="234" t="s">
        <v>1726</v>
      </c>
      <c r="J806" s="28" t="s">
        <v>1760</v>
      </c>
      <c r="K806" s="419">
        <v>12</v>
      </c>
      <c r="L806" s="419">
        <v>12</v>
      </c>
      <c r="M806" s="420">
        <f t="shared" si="29"/>
        <v>14400</v>
      </c>
      <c r="N806" s="401"/>
      <c r="O806" s="401"/>
      <c r="P806" s="401"/>
      <c r="Q806" s="401"/>
      <c r="R806" s="401"/>
    </row>
    <row r="807" spans="1:18" ht="12.75" x14ac:dyDescent="0.35">
      <c r="A807" s="28" t="s">
        <v>1720</v>
      </c>
      <c r="B807" s="28" t="s">
        <v>1721</v>
      </c>
      <c r="C807" s="85" t="s">
        <v>168</v>
      </c>
      <c r="D807" s="28" t="s">
        <v>1730</v>
      </c>
      <c r="E807" s="416">
        <v>1200</v>
      </c>
      <c r="F807" s="417" t="s">
        <v>1761</v>
      </c>
      <c r="G807" s="418" t="s">
        <v>1762</v>
      </c>
      <c r="H807" s="418" t="s">
        <v>1763</v>
      </c>
      <c r="I807" s="234" t="s">
        <v>1726</v>
      </c>
      <c r="J807" s="28" t="s">
        <v>1727</v>
      </c>
      <c r="K807" s="419">
        <v>12</v>
      </c>
      <c r="L807" s="419">
        <v>12</v>
      </c>
      <c r="M807" s="420">
        <f t="shared" si="29"/>
        <v>14400</v>
      </c>
      <c r="N807" s="401"/>
      <c r="O807" s="401"/>
      <c r="P807" s="401"/>
      <c r="Q807" s="401"/>
      <c r="R807" s="401"/>
    </row>
    <row r="808" spans="1:18" ht="12.75" x14ac:dyDescent="0.35">
      <c r="A808" s="28" t="s">
        <v>1720</v>
      </c>
      <c r="B808" s="28" t="s">
        <v>1721</v>
      </c>
      <c r="C808" s="85" t="s">
        <v>168</v>
      </c>
      <c r="D808" s="28" t="s">
        <v>1722</v>
      </c>
      <c r="E808" s="416">
        <v>1200</v>
      </c>
      <c r="F808" s="417" t="s">
        <v>1764</v>
      </c>
      <c r="G808" s="418" t="s">
        <v>1765</v>
      </c>
      <c r="H808" s="418" t="s">
        <v>1725</v>
      </c>
      <c r="I808" s="234" t="s">
        <v>1726</v>
      </c>
      <c r="J808" s="28" t="s">
        <v>1727</v>
      </c>
      <c r="K808" s="419">
        <v>12</v>
      </c>
      <c r="L808" s="419">
        <v>12</v>
      </c>
      <c r="M808" s="420">
        <f t="shared" si="29"/>
        <v>14400</v>
      </c>
      <c r="N808" s="401"/>
      <c r="O808" s="401"/>
      <c r="P808" s="401"/>
      <c r="Q808" s="401"/>
      <c r="R808" s="401"/>
    </row>
    <row r="809" spans="1:18" ht="12.75" x14ac:dyDescent="0.35">
      <c r="A809" s="28" t="s">
        <v>1720</v>
      </c>
      <c r="B809" s="28" t="s">
        <v>1721</v>
      </c>
      <c r="C809" s="85" t="s">
        <v>168</v>
      </c>
      <c r="D809" s="28" t="s">
        <v>1722</v>
      </c>
      <c r="E809" s="416">
        <v>2600</v>
      </c>
      <c r="F809" s="417" t="s">
        <v>1766</v>
      </c>
      <c r="G809" s="418" t="s">
        <v>1767</v>
      </c>
      <c r="H809" s="418" t="s">
        <v>1725</v>
      </c>
      <c r="I809" s="234" t="s">
        <v>1726</v>
      </c>
      <c r="J809" s="28" t="s">
        <v>1727</v>
      </c>
      <c r="K809" s="419">
        <v>12</v>
      </c>
      <c r="L809" s="419">
        <v>12</v>
      </c>
      <c r="M809" s="420">
        <f t="shared" si="29"/>
        <v>31200</v>
      </c>
      <c r="N809" s="401"/>
      <c r="O809" s="401"/>
      <c r="P809" s="401"/>
      <c r="Q809" s="401"/>
      <c r="R809" s="401"/>
    </row>
    <row r="810" spans="1:18" ht="12.75" x14ac:dyDescent="0.35">
      <c r="A810" s="28" t="s">
        <v>1720</v>
      </c>
      <c r="B810" s="28" t="s">
        <v>1721</v>
      </c>
      <c r="C810" s="85" t="s">
        <v>168</v>
      </c>
      <c r="D810" s="28" t="s">
        <v>1722</v>
      </c>
      <c r="E810" s="416">
        <v>1500</v>
      </c>
      <c r="F810" s="417" t="s">
        <v>1768</v>
      </c>
      <c r="G810" s="418" t="s">
        <v>1769</v>
      </c>
      <c r="H810" s="418" t="s">
        <v>1725</v>
      </c>
      <c r="I810" s="234" t="s">
        <v>1726</v>
      </c>
      <c r="J810" s="28" t="s">
        <v>1727</v>
      </c>
      <c r="K810" s="419">
        <v>12</v>
      </c>
      <c r="L810" s="419">
        <v>12</v>
      </c>
      <c r="M810" s="420">
        <f t="shared" si="29"/>
        <v>18000</v>
      </c>
      <c r="N810" s="401"/>
      <c r="O810" s="401"/>
      <c r="P810" s="401"/>
      <c r="Q810" s="401"/>
      <c r="R810" s="401"/>
    </row>
    <row r="811" spans="1:18" ht="12.75" x14ac:dyDescent="0.35">
      <c r="A811" s="28" t="s">
        <v>1720</v>
      </c>
      <c r="B811" s="28" t="s">
        <v>1721</v>
      </c>
      <c r="C811" s="85" t="s">
        <v>168</v>
      </c>
      <c r="D811" s="28" t="s">
        <v>1722</v>
      </c>
      <c r="E811" s="416">
        <v>6000</v>
      </c>
      <c r="F811" s="417" t="s">
        <v>1770</v>
      </c>
      <c r="G811" s="418" t="s">
        <v>1771</v>
      </c>
      <c r="H811" s="418" t="s">
        <v>1737</v>
      </c>
      <c r="I811" s="234" t="s">
        <v>1726</v>
      </c>
      <c r="J811" s="28" t="s">
        <v>1734</v>
      </c>
      <c r="K811" s="419">
        <v>12</v>
      </c>
      <c r="L811" s="419">
        <v>12</v>
      </c>
      <c r="M811" s="420">
        <f t="shared" si="29"/>
        <v>72000</v>
      </c>
      <c r="N811" s="28"/>
      <c r="O811" s="28"/>
      <c r="P811" s="28"/>
      <c r="Q811" s="28"/>
      <c r="R811" s="28"/>
    </row>
    <row r="812" spans="1:18" ht="12.75" x14ac:dyDescent="0.35">
      <c r="A812" s="28" t="s">
        <v>1720</v>
      </c>
      <c r="B812" s="28" t="s">
        <v>1721</v>
      </c>
      <c r="C812" s="85" t="s">
        <v>168</v>
      </c>
      <c r="D812" s="28" t="s">
        <v>1722</v>
      </c>
      <c r="E812" s="416">
        <v>1200</v>
      </c>
      <c r="F812" s="417" t="s">
        <v>1772</v>
      </c>
      <c r="G812" s="418" t="s">
        <v>1773</v>
      </c>
      <c r="H812" s="418" t="s">
        <v>1774</v>
      </c>
      <c r="I812" s="234" t="s">
        <v>1726</v>
      </c>
      <c r="J812" s="28" t="s">
        <v>1760</v>
      </c>
      <c r="K812" s="419">
        <v>12</v>
      </c>
      <c r="L812" s="419">
        <v>12</v>
      </c>
      <c r="M812" s="420">
        <f t="shared" si="29"/>
        <v>14400</v>
      </c>
      <c r="N812" s="28"/>
      <c r="O812" s="28"/>
      <c r="P812" s="28"/>
      <c r="Q812" s="28"/>
      <c r="R812" s="28"/>
    </row>
    <row r="813" spans="1:18" ht="12.75" x14ac:dyDescent="0.35">
      <c r="A813" s="28" t="s">
        <v>1720</v>
      </c>
      <c r="B813" s="28" t="s">
        <v>1721</v>
      </c>
      <c r="C813" s="85" t="s">
        <v>168</v>
      </c>
      <c r="D813" s="28" t="s">
        <v>1722</v>
      </c>
      <c r="E813" s="416">
        <v>1500</v>
      </c>
      <c r="F813" s="417" t="s">
        <v>1775</v>
      </c>
      <c r="G813" s="418" t="s">
        <v>1776</v>
      </c>
      <c r="H813" s="418" t="s">
        <v>1725</v>
      </c>
      <c r="I813" s="234" t="s">
        <v>1726</v>
      </c>
      <c r="J813" s="28" t="s">
        <v>1727</v>
      </c>
      <c r="K813" s="419">
        <v>12</v>
      </c>
      <c r="L813" s="419">
        <v>12</v>
      </c>
      <c r="M813" s="420">
        <f t="shared" si="29"/>
        <v>18000</v>
      </c>
      <c r="N813" s="28"/>
      <c r="O813" s="28"/>
      <c r="P813" s="28"/>
      <c r="Q813" s="28"/>
      <c r="R813" s="28"/>
    </row>
    <row r="814" spans="1:18" ht="12.75" x14ac:dyDescent="0.35">
      <c r="A814" s="28" t="s">
        <v>1720</v>
      </c>
      <c r="B814" s="28" t="s">
        <v>1721</v>
      </c>
      <c r="C814" s="85" t="s">
        <v>168</v>
      </c>
      <c r="D814" s="28" t="s">
        <v>1722</v>
      </c>
      <c r="E814" s="416">
        <v>2500</v>
      </c>
      <c r="F814" s="417" t="s">
        <v>1777</v>
      </c>
      <c r="G814" s="418" t="s">
        <v>1778</v>
      </c>
      <c r="H814" s="418" t="s">
        <v>1725</v>
      </c>
      <c r="I814" s="234" t="s">
        <v>1726</v>
      </c>
      <c r="J814" s="28" t="s">
        <v>1727</v>
      </c>
      <c r="K814" s="419">
        <v>12</v>
      </c>
      <c r="L814" s="419">
        <v>12</v>
      </c>
      <c r="M814" s="420">
        <f t="shared" si="29"/>
        <v>30000</v>
      </c>
      <c r="N814" s="28"/>
      <c r="O814" s="28"/>
      <c r="P814" s="28"/>
      <c r="Q814" s="28"/>
      <c r="R814" s="28"/>
    </row>
    <row r="815" spans="1:18" ht="12.75" x14ac:dyDescent="0.35">
      <c r="A815" s="28" t="s">
        <v>1720</v>
      </c>
      <c r="B815" s="28" t="s">
        <v>1721</v>
      </c>
      <c r="C815" s="85" t="s">
        <v>168</v>
      </c>
      <c r="D815" s="28" t="s">
        <v>1722</v>
      </c>
      <c r="E815" s="416">
        <v>3500</v>
      </c>
      <c r="F815" s="417" t="s">
        <v>1779</v>
      </c>
      <c r="G815" s="418" t="s">
        <v>1780</v>
      </c>
      <c r="H815" s="418" t="s">
        <v>1725</v>
      </c>
      <c r="I815" s="234" t="s">
        <v>1726</v>
      </c>
      <c r="J815" s="28" t="s">
        <v>1727</v>
      </c>
      <c r="K815" s="419">
        <v>12</v>
      </c>
      <c r="L815" s="419">
        <v>12</v>
      </c>
      <c r="M815" s="420">
        <f t="shared" si="29"/>
        <v>42000</v>
      </c>
      <c r="N815" s="28"/>
      <c r="O815" s="28"/>
      <c r="P815" s="28"/>
      <c r="Q815" s="28"/>
      <c r="R815" s="28"/>
    </row>
    <row r="816" spans="1:18" ht="12.75" x14ac:dyDescent="0.35">
      <c r="A816" s="28" t="s">
        <v>1720</v>
      </c>
      <c r="B816" s="28" t="s">
        <v>1721</v>
      </c>
      <c r="C816" s="85" t="s">
        <v>168</v>
      </c>
      <c r="D816" s="28" t="s">
        <v>1722</v>
      </c>
      <c r="E816" s="416">
        <v>6500</v>
      </c>
      <c r="F816" s="417" t="s">
        <v>1781</v>
      </c>
      <c r="G816" s="418" t="s">
        <v>1782</v>
      </c>
      <c r="H816" s="418" t="s">
        <v>1783</v>
      </c>
      <c r="I816" s="234" t="s">
        <v>1726</v>
      </c>
      <c r="J816" s="28" t="s">
        <v>1734</v>
      </c>
      <c r="K816" s="419">
        <v>12</v>
      </c>
      <c r="L816" s="419">
        <v>12</v>
      </c>
      <c r="M816" s="420">
        <f t="shared" si="29"/>
        <v>78000</v>
      </c>
      <c r="N816" s="28"/>
      <c r="O816" s="28"/>
      <c r="P816" s="28"/>
      <c r="Q816" s="28"/>
      <c r="R816" s="28"/>
    </row>
    <row r="817" spans="1:18" ht="12.75" x14ac:dyDescent="0.35">
      <c r="A817" s="28" t="s">
        <v>1720</v>
      </c>
      <c r="B817" s="28" t="s">
        <v>1721</v>
      </c>
      <c r="C817" s="85" t="s">
        <v>168</v>
      </c>
      <c r="D817" s="28" t="s">
        <v>1722</v>
      </c>
      <c r="E817" s="416">
        <v>1800</v>
      </c>
      <c r="F817" s="417" t="s">
        <v>1784</v>
      </c>
      <c r="G817" s="418" t="s">
        <v>1785</v>
      </c>
      <c r="H817" s="418" t="s">
        <v>1756</v>
      </c>
      <c r="I817" s="234" t="s">
        <v>1726</v>
      </c>
      <c r="J817" s="28" t="s">
        <v>1734</v>
      </c>
      <c r="K817" s="419">
        <v>12</v>
      </c>
      <c r="L817" s="419">
        <v>12</v>
      </c>
      <c r="M817" s="420">
        <f t="shared" si="29"/>
        <v>21600</v>
      </c>
      <c r="N817" s="28"/>
      <c r="O817" s="28"/>
      <c r="P817" s="28"/>
      <c r="Q817" s="28"/>
      <c r="R817" s="28"/>
    </row>
    <row r="818" spans="1:18" ht="12.75" x14ac:dyDescent="0.35">
      <c r="A818" s="28" t="s">
        <v>1720</v>
      </c>
      <c r="B818" s="28" t="s">
        <v>1721</v>
      </c>
      <c r="C818" s="85" t="s">
        <v>168</v>
      </c>
      <c r="D818" s="28" t="s">
        <v>1722</v>
      </c>
      <c r="E818" s="416">
        <v>3000</v>
      </c>
      <c r="F818" s="417" t="s">
        <v>1786</v>
      </c>
      <c r="G818" s="418" t="s">
        <v>1787</v>
      </c>
      <c r="H818" s="418" t="s">
        <v>1725</v>
      </c>
      <c r="I818" s="234" t="s">
        <v>1726</v>
      </c>
      <c r="J818" s="28" t="s">
        <v>1727</v>
      </c>
      <c r="K818" s="419">
        <v>12</v>
      </c>
      <c r="L818" s="419">
        <v>12</v>
      </c>
      <c r="M818" s="420">
        <f t="shared" si="29"/>
        <v>36000</v>
      </c>
      <c r="N818" s="28"/>
      <c r="O818" s="28"/>
      <c r="P818" s="28"/>
      <c r="Q818" s="28"/>
      <c r="R818" s="28"/>
    </row>
    <row r="819" spans="1:18" ht="12.75" x14ac:dyDescent="0.35">
      <c r="A819" s="28" t="s">
        <v>1720</v>
      </c>
      <c r="B819" s="28" t="s">
        <v>1721</v>
      </c>
      <c r="C819" s="85" t="s">
        <v>168</v>
      </c>
      <c r="D819" s="28" t="s">
        <v>1722</v>
      </c>
      <c r="E819" s="416">
        <v>2000</v>
      </c>
      <c r="F819" s="417" t="s">
        <v>1788</v>
      </c>
      <c r="G819" s="418" t="s">
        <v>1789</v>
      </c>
      <c r="H819" s="418" t="s">
        <v>1725</v>
      </c>
      <c r="I819" s="234" t="s">
        <v>1726</v>
      </c>
      <c r="J819" s="28" t="s">
        <v>1727</v>
      </c>
      <c r="K819" s="419">
        <v>12</v>
      </c>
      <c r="L819" s="419">
        <v>12</v>
      </c>
      <c r="M819" s="420">
        <f t="shared" si="29"/>
        <v>24000</v>
      </c>
      <c r="N819" s="28"/>
      <c r="O819" s="28"/>
      <c r="P819" s="28"/>
      <c r="Q819" s="28"/>
      <c r="R819" s="28"/>
    </row>
    <row r="820" spans="1:18" ht="12.75" x14ac:dyDescent="0.35">
      <c r="A820" s="28" t="s">
        <v>1720</v>
      </c>
      <c r="B820" s="28" t="s">
        <v>1721</v>
      </c>
      <c r="C820" s="85" t="s">
        <v>168</v>
      </c>
      <c r="D820" s="28" t="s">
        <v>1722</v>
      </c>
      <c r="E820" s="416">
        <v>6000</v>
      </c>
      <c r="F820" s="417" t="s">
        <v>1790</v>
      </c>
      <c r="G820" s="418" t="s">
        <v>1791</v>
      </c>
      <c r="H820" s="418" t="s">
        <v>1737</v>
      </c>
      <c r="I820" s="234" t="s">
        <v>1726</v>
      </c>
      <c r="J820" s="28" t="s">
        <v>1734</v>
      </c>
      <c r="K820" s="419">
        <v>12</v>
      </c>
      <c r="L820" s="419">
        <v>12</v>
      </c>
      <c r="M820" s="420">
        <f t="shared" si="29"/>
        <v>72000</v>
      </c>
      <c r="N820" s="28"/>
      <c r="O820" s="28"/>
      <c r="P820" s="28"/>
      <c r="Q820" s="28"/>
      <c r="R820" s="28"/>
    </row>
    <row r="821" spans="1:18" ht="12.75" x14ac:dyDescent="0.35">
      <c r="A821" s="28" t="s">
        <v>1720</v>
      </c>
      <c r="B821" s="28" t="s">
        <v>1721</v>
      </c>
      <c r="C821" s="85" t="s">
        <v>168</v>
      </c>
      <c r="D821" s="28" t="s">
        <v>1730</v>
      </c>
      <c r="E821" s="416">
        <v>2500</v>
      </c>
      <c r="F821" s="417" t="s">
        <v>1792</v>
      </c>
      <c r="G821" s="418" t="s">
        <v>1793</v>
      </c>
      <c r="H821" s="418" t="s">
        <v>1794</v>
      </c>
      <c r="I821" s="234" t="s">
        <v>1726</v>
      </c>
      <c r="J821" s="28" t="s">
        <v>1727</v>
      </c>
      <c r="K821" s="419">
        <v>12</v>
      </c>
      <c r="L821" s="419">
        <v>12</v>
      </c>
      <c r="M821" s="420">
        <f t="shared" si="29"/>
        <v>30000</v>
      </c>
      <c r="N821" s="28"/>
      <c r="O821" s="28"/>
      <c r="P821" s="28"/>
      <c r="Q821" s="28"/>
      <c r="R821" s="28"/>
    </row>
    <row r="822" spans="1:18" ht="12.75" x14ac:dyDescent="0.35">
      <c r="A822" s="28" t="s">
        <v>1720</v>
      </c>
      <c r="B822" s="28" t="s">
        <v>1721</v>
      </c>
      <c r="C822" s="85" t="s">
        <v>168</v>
      </c>
      <c r="D822" s="28" t="s">
        <v>1722</v>
      </c>
      <c r="E822" s="416">
        <v>7500</v>
      </c>
      <c r="F822" s="417" t="s">
        <v>1795</v>
      </c>
      <c r="G822" s="418" t="s">
        <v>1796</v>
      </c>
      <c r="H822" s="418" t="s">
        <v>1737</v>
      </c>
      <c r="I822" s="234" t="s">
        <v>1726</v>
      </c>
      <c r="J822" s="28" t="s">
        <v>1734</v>
      </c>
      <c r="K822" s="419">
        <v>12</v>
      </c>
      <c r="L822" s="419">
        <v>12</v>
      </c>
      <c r="M822" s="420">
        <f t="shared" si="29"/>
        <v>90000</v>
      </c>
      <c r="N822" s="28"/>
      <c r="O822" s="28"/>
      <c r="P822" s="28"/>
      <c r="Q822" s="28"/>
      <c r="R822" s="28"/>
    </row>
    <row r="823" spans="1:18" ht="12.75" x14ac:dyDescent="0.35">
      <c r="A823" s="28" t="s">
        <v>1720</v>
      </c>
      <c r="B823" s="28" t="s">
        <v>1721</v>
      </c>
      <c r="C823" s="85" t="s">
        <v>168</v>
      </c>
      <c r="D823" s="28" t="s">
        <v>1730</v>
      </c>
      <c r="E823" s="416">
        <v>1500</v>
      </c>
      <c r="F823" s="417" t="s">
        <v>1797</v>
      </c>
      <c r="G823" s="418" t="s">
        <v>1798</v>
      </c>
      <c r="H823" s="418" t="s">
        <v>1794</v>
      </c>
      <c r="I823" s="234" t="s">
        <v>1726</v>
      </c>
      <c r="J823" s="28" t="s">
        <v>1727</v>
      </c>
      <c r="K823" s="419">
        <v>12</v>
      </c>
      <c r="L823" s="419">
        <v>12</v>
      </c>
      <c r="M823" s="420">
        <f t="shared" si="29"/>
        <v>18000</v>
      </c>
      <c r="N823" s="28"/>
      <c r="O823" s="28"/>
      <c r="P823" s="28"/>
      <c r="Q823" s="28"/>
      <c r="R823" s="28"/>
    </row>
    <row r="824" spans="1:18" ht="12.75" x14ac:dyDescent="0.35">
      <c r="A824" s="28" t="s">
        <v>1720</v>
      </c>
      <c r="B824" s="28" t="s">
        <v>1721</v>
      </c>
      <c r="C824" s="85" t="s">
        <v>168</v>
      </c>
      <c r="D824" s="28" t="s">
        <v>1722</v>
      </c>
      <c r="E824" s="416">
        <v>9000</v>
      </c>
      <c r="F824" s="417" t="s">
        <v>1799</v>
      </c>
      <c r="G824" s="418" t="s">
        <v>1800</v>
      </c>
      <c r="H824" s="418" t="s">
        <v>1751</v>
      </c>
      <c r="I824" s="234" t="s">
        <v>1726</v>
      </c>
      <c r="J824" s="28" t="s">
        <v>1734</v>
      </c>
      <c r="K824" s="419">
        <v>12</v>
      </c>
      <c r="L824" s="419">
        <v>12</v>
      </c>
      <c r="M824" s="420">
        <f t="shared" si="29"/>
        <v>108000</v>
      </c>
      <c r="N824" s="28"/>
      <c r="O824" s="28"/>
      <c r="P824" s="28"/>
      <c r="Q824" s="28"/>
      <c r="R824" s="28"/>
    </row>
    <row r="825" spans="1:18" ht="12.75" x14ac:dyDescent="0.35">
      <c r="A825" s="28" t="s">
        <v>1720</v>
      </c>
      <c r="B825" s="28" t="s">
        <v>1721</v>
      </c>
      <c r="C825" s="85" t="s">
        <v>168</v>
      </c>
      <c r="D825" s="28" t="s">
        <v>1722</v>
      </c>
      <c r="E825" s="416">
        <v>12500</v>
      </c>
      <c r="F825" s="417" t="s">
        <v>1801</v>
      </c>
      <c r="G825" s="418" t="s">
        <v>1802</v>
      </c>
      <c r="H825" s="418" t="s">
        <v>1803</v>
      </c>
      <c r="I825" s="234" t="s">
        <v>1726</v>
      </c>
      <c r="J825" s="28" t="s">
        <v>1734</v>
      </c>
      <c r="K825" s="419">
        <v>12</v>
      </c>
      <c r="L825" s="419">
        <v>12</v>
      </c>
      <c r="M825" s="420">
        <f t="shared" si="29"/>
        <v>150000</v>
      </c>
      <c r="N825" s="28"/>
      <c r="O825" s="28"/>
      <c r="P825" s="28"/>
      <c r="Q825" s="28"/>
      <c r="R825" s="28"/>
    </row>
    <row r="826" spans="1:18" ht="12.75" x14ac:dyDescent="0.35">
      <c r="A826" s="407" t="s">
        <v>1720</v>
      </c>
      <c r="B826" s="407" t="s">
        <v>1721</v>
      </c>
      <c r="C826" s="422" t="s">
        <v>168</v>
      </c>
      <c r="D826" s="407" t="s">
        <v>1722</v>
      </c>
      <c r="E826" s="423">
        <v>8500</v>
      </c>
      <c r="F826" s="424" t="s">
        <v>1804</v>
      </c>
      <c r="G826" s="425" t="s">
        <v>1805</v>
      </c>
      <c r="H826" s="425" t="s">
        <v>1751</v>
      </c>
      <c r="I826" s="235" t="s">
        <v>1726</v>
      </c>
      <c r="J826" s="407" t="s">
        <v>1734</v>
      </c>
      <c r="K826" s="426">
        <v>12</v>
      </c>
      <c r="L826" s="426">
        <v>12</v>
      </c>
      <c r="M826" s="427">
        <f t="shared" si="29"/>
        <v>102000</v>
      </c>
      <c r="N826" s="407"/>
      <c r="O826" s="407"/>
      <c r="P826" s="407"/>
      <c r="Q826" s="407"/>
      <c r="R826" s="407"/>
    </row>
    <row r="827" spans="1:18" ht="12.75" x14ac:dyDescent="0.35">
      <c r="A827" s="28" t="s">
        <v>1720</v>
      </c>
      <c r="B827" s="28" t="s">
        <v>1721</v>
      </c>
      <c r="C827" s="85" t="s">
        <v>168</v>
      </c>
      <c r="D827" s="28" t="s">
        <v>1722</v>
      </c>
      <c r="E827" s="416">
        <v>1200</v>
      </c>
      <c r="F827" s="417" t="s">
        <v>1806</v>
      </c>
      <c r="G827" s="418" t="s">
        <v>1807</v>
      </c>
      <c r="H827" s="418" t="s">
        <v>1725</v>
      </c>
      <c r="I827" s="234" t="s">
        <v>1726</v>
      </c>
      <c r="J827" s="28" t="s">
        <v>1727</v>
      </c>
      <c r="K827" s="419">
        <v>12</v>
      </c>
      <c r="L827" s="419">
        <v>12</v>
      </c>
      <c r="M827" s="420">
        <f t="shared" si="29"/>
        <v>14400</v>
      </c>
      <c r="N827" s="28"/>
      <c r="O827" s="28"/>
      <c r="P827" s="28"/>
      <c r="Q827" s="28"/>
      <c r="R827" s="28"/>
    </row>
    <row r="828" spans="1:18" ht="12.75" x14ac:dyDescent="0.35">
      <c r="A828" s="28" t="s">
        <v>1720</v>
      </c>
      <c r="B828" s="28" t="s">
        <v>1721</v>
      </c>
      <c r="C828" s="85" t="s">
        <v>168</v>
      </c>
      <c r="D828" s="28" t="s">
        <v>1722</v>
      </c>
      <c r="E828" s="416">
        <v>6000</v>
      </c>
      <c r="F828" s="417" t="s">
        <v>1808</v>
      </c>
      <c r="G828" s="418" t="s">
        <v>1809</v>
      </c>
      <c r="H828" s="418" t="s">
        <v>1810</v>
      </c>
      <c r="I828" s="234" t="s">
        <v>1726</v>
      </c>
      <c r="J828" s="28" t="s">
        <v>1727</v>
      </c>
      <c r="K828" s="419">
        <v>12</v>
      </c>
      <c r="L828" s="419">
        <v>12</v>
      </c>
      <c r="M828" s="420">
        <f t="shared" si="29"/>
        <v>72000</v>
      </c>
      <c r="N828" s="28"/>
      <c r="O828" s="28"/>
      <c r="P828" s="28"/>
      <c r="Q828" s="28"/>
      <c r="R828" s="28"/>
    </row>
    <row r="829" spans="1:18" ht="12.75" x14ac:dyDescent="0.35">
      <c r="A829" s="28" t="s">
        <v>1720</v>
      </c>
      <c r="B829" s="28" t="s">
        <v>1721</v>
      </c>
      <c r="C829" s="85" t="s">
        <v>168</v>
      </c>
      <c r="D829" s="28" t="s">
        <v>1722</v>
      </c>
      <c r="E829" s="416">
        <v>1800</v>
      </c>
      <c r="F829" s="417" t="s">
        <v>1811</v>
      </c>
      <c r="G829" s="418" t="s">
        <v>1812</v>
      </c>
      <c r="H829" s="418" t="s">
        <v>1774</v>
      </c>
      <c r="I829" s="234" t="s">
        <v>1726</v>
      </c>
      <c r="J829" s="28" t="s">
        <v>1760</v>
      </c>
      <c r="K829" s="419">
        <v>12</v>
      </c>
      <c r="L829" s="419">
        <v>12</v>
      </c>
      <c r="M829" s="420">
        <f t="shared" si="29"/>
        <v>21600</v>
      </c>
      <c r="N829" s="28"/>
      <c r="O829" s="28"/>
      <c r="P829" s="28"/>
      <c r="Q829" s="28"/>
      <c r="R829" s="28"/>
    </row>
    <row r="830" spans="1:18" ht="12.75" x14ac:dyDescent="0.35">
      <c r="A830" s="28" t="s">
        <v>1720</v>
      </c>
      <c r="B830" s="28" t="s">
        <v>1721</v>
      </c>
      <c r="C830" s="85" t="s">
        <v>168</v>
      </c>
      <c r="D830" s="28" t="s">
        <v>1722</v>
      </c>
      <c r="E830" s="416">
        <v>1800</v>
      </c>
      <c r="F830" s="417" t="s">
        <v>1813</v>
      </c>
      <c r="G830" s="418" t="s">
        <v>1814</v>
      </c>
      <c r="H830" s="418" t="s">
        <v>1756</v>
      </c>
      <c r="I830" s="234" t="s">
        <v>1726</v>
      </c>
      <c r="J830" s="28" t="s">
        <v>1734</v>
      </c>
      <c r="K830" s="419">
        <v>12</v>
      </c>
      <c r="L830" s="419">
        <v>12</v>
      </c>
      <c r="M830" s="420">
        <f t="shared" si="29"/>
        <v>21600</v>
      </c>
      <c r="N830" s="28"/>
      <c r="O830" s="28"/>
      <c r="P830" s="28"/>
      <c r="Q830" s="28"/>
      <c r="R830" s="28"/>
    </row>
    <row r="831" spans="1:18" ht="12.75" x14ac:dyDescent="0.35">
      <c r="A831" s="28" t="s">
        <v>1720</v>
      </c>
      <c r="B831" s="28" t="s">
        <v>1721</v>
      </c>
      <c r="C831" s="85" t="s">
        <v>168</v>
      </c>
      <c r="D831" s="28" t="s">
        <v>1722</v>
      </c>
      <c r="E831" s="416">
        <v>6500</v>
      </c>
      <c r="F831" s="417" t="s">
        <v>1815</v>
      </c>
      <c r="G831" s="418" t="s">
        <v>1816</v>
      </c>
      <c r="H831" s="418" t="s">
        <v>1737</v>
      </c>
      <c r="I831" s="234" t="s">
        <v>1726</v>
      </c>
      <c r="J831" s="28" t="s">
        <v>1734</v>
      </c>
      <c r="K831" s="419">
        <v>12</v>
      </c>
      <c r="L831" s="419">
        <v>12</v>
      </c>
      <c r="M831" s="420">
        <f t="shared" si="29"/>
        <v>78000</v>
      </c>
      <c r="N831" s="28"/>
      <c r="O831" s="28"/>
      <c r="P831" s="28"/>
      <c r="Q831" s="28"/>
      <c r="R831" s="28"/>
    </row>
    <row r="832" spans="1:18" ht="12.75" x14ac:dyDescent="0.35">
      <c r="A832" s="28" t="s">
        <v>1720</v>
      </c>
      <c r="B832" s="28" t="s">
        <v>1721</v>
      </c>
      <c r="C832" s="85" t="s">
        <v>168</v>
      </c>
      <c r="D832" s="28" t="s">
        <v>1730</v>
      </c>
      <c r="E832" s="416">
        <v>2666</v>
      </c>
      <c r="F832" s="417" t="s">
        <v>1817</v>
      </c>
      <c r="G832" s="418" t="s">
        <v>1818</v>
      </c>
      <c r="H832" s="418" t="s">
        <v>1763</v>
      </c>
      <c r="I832" s="234" t="s">
        <v>1346</v>
      </c>
      <c r="J832" s="28" t="s">
        <v>1734</v>
      </c>
      <c r="K832" s="419">
        <v>12</v>
      </c>
      <c r="L832" s="419">
        <v>12</v>
      </c>
      <c r="M832" s="420">
        <f t="shared" si="29"/>
        <v>31992</v>
      </c>
      <c r="N832" s="28"/>
      <c r="O832" s="28"/>
      <c r="P832" s="28"/>
      <c r="Q832" s="28"/>
      <c r="R832" s="28"/>
    </row>
    <row r="833" spans="1:18" ht="12.75" x14ac:dyDescent="0.35">
      <c r="A833" s="28" t="s">
        <v>1720</v>
      </c>
      <c r="B833" s="28" t="s">
        <v>1721</v>
      </c>
      <c r="C833" s="85" t="s">
        <v>168</v>
      </c>
      <c r="D833" s="28" t="s">
        <v>1722</v>
      </c>
      <c r="E833" s="416">
        <v>5500</v>
      </c>
      <c r="F833" s="417" t="s">
        <v>1819</v>
      </c>
      <c r="G833" s="418" t="s">
        <v>1820</v>
      </c>
      <c r="H833" s="418" t="s">
        <v>1737</v>
      </c>
      <c r="I833" s="234" t="s">
        <v>1726</v>
      </c>
      <c r="J833" s="28" t="s">
        <v>1734</v>
      </c>
      <c r="K833" s="419">
        <v>12</v>
      </c>
      <c r="L833" s="419">
        <v>12</v>
      </c>
      <c r="M833" s="420">
        <f t="shared" si="29"/>
        <v>66000</v>
      </c>
      <c r="N833" s="28"/>
      <c r="O833" s="28"/>
      <c r="P833" s="28"/>
      <c r="Q833" s="28"/>
      <c r="R833" s="28"/>
    </row>
    <row r="834" spans="1:18" ht="12.75" x14ac:dyDescent="0.35">
      <c r="A834" s="28" t="s">
        <v>1720</v>
      </c>
      <c r="B834" s="28" t="s">
        <v>1721</v>
      </c>
      <c r="C834" s="85" t="s">
        <v>168</v>
      </c>
      <c r="D834" s="28" t="s">
        <v>1722</v>
      </c>
      <c r="E834" s="416">
        <v>6000</v>
      </c>
      <c r="F834" s="417" t="s">
        <v>1821</v>
      </c>
      <c r="G834" s="418" t="s">
        <v>1822</v>
      </c>
      <c r="H834" s="418" t="s">
        <v>1745</v>
      </c>
      <c r="I834" s="234" t="s">
        <v>1726</v>
      </c>
      <c r="J834" s="28" t="s">
        <v>1734</v>
      </c>
      <c r="K834" s="419">
        <v>12</v>
      </c>
      <c r="L834" s="419">
        <v>12</v>
      </c>
      <c r="M834" s="420">
        <f t="shared" si="29"/>
        <v>72000</v>
      </c>
      <c r="N834" s="28"/>
      <c r="O834" s="28"/>
      <c r="P834" s="28"/>
      <c r="Q834" s="28"/>
      <c r="R834" s="28"/>
    </row>
    <row r="835" spans="1:18" ht="12.75" x14ac:dyDescent="0.35">
      <c r="A835" s="28" t="s">
        <v>1720</v>
      </c>
      <c r="B835" s="28" t="s">
        <v>1721</v>
      </c>
      <c r="C835" s="85" t="s">
        <v>168</v>
      </c>
      <c r="D835" s="28" t="s">
        <v>1722</v>
      </c>
      <c r="E835" s="416">
        <v>3000</v>
      </c>
      <c r="F835" s="417" t="s">
        <v>1823</v>
      </c>
      <c r="G835" s="418" t="s">
        <v>1824</v>
      </c>
      <c r="H835" s="418" t="s">
        <v>1725</v>
      </c>
      <c r="I835" s="234" t="s">
        <v>1726</v>
      </c>
      <c r="J835" s="28" t="s">
        <v>1727</v>
      </c>
      <c r="K835" s="419">
        <v>12</v>
      </c>
      <c r="L835" s="419">
        <v>12</v>
      </c>
      <c r="M835" s="420">
        <f t="shared" si="29"/>
        <v>36000</v>
      </c>
      <c r="N835" s="28"/>
      <c r="O835" s="28"/>
      <c r="P835" s="28"/>
      <c r="Q835" s="28"/>
      <c r="R835" s="28"/>
    </row>
    <row r="836" spans="1:18" ht="12.75" x14ac:dyDescent="0.35">
      <c r="A836" s="28" t="s">
        <v>1720</v>
      </c>
      <c r="B836" s="28" t="s">
        <v>1721</v>
      </c>
      <c r="C836" s="85" t="s">
        <v>168</v>
      </c>
      <c r="D836" s="28" t="s">
        <v>1722</v>
      </c>
      <c r="E836" s="416">
        <v>2000</v>
      </c>
      <c r="F836" s="417" t="s">
        <v>1825</v>
      </c>
      <c r="G836" s="418" t="s">
        <v>1826</v>
      </c>
      <c r="H836" s="418" t="s">
        <v>1737</v>
      </c>
      <c r="I836" s="234" t="s">
        <v>1726</v>
      </c>
      <c r="J836" s="28" t="s">
        <v>1734</v>
      </c>
      <c r="K836" s="419">
        <v>12</v>
      </c>
      <c r="L836" s="419">
        <v>12</v>
      </c>
      <c r="M836" s="420">
        <f t="shared" si="29"/>
        <v>24000</v>
      </c>
      <c r="N836" s="28"/>
      <c r="O836" s="28"/>
      <c r="P836" s="28"/>
      <c r="Q836" s="28"/>
      <c r="R836" s="28"/>
    </row>
    <row r="837" spans="1:18" ht="12.75" x14ac:dyDescent="0.35">
      <c r="A837" s="28" t="s">
        <v>1720</v>
      </c>
      <c r="B837" s="28" t="s">
        <v>1721</v>
      </c>
      <c r="C837" s="85" t="s">
        <v>168</v>
      </c>
      <c r="D837" s="28" t="s">
        <v>1722</v>
      </c>
      <c r="E837" s="416">
        <v>12500</v>
      </c>
      <c r="F837" s="417" t="s">
        <v>1827</v>
      </c>
      <c r="G837" s="418" t="s">
        <v>1828</v>
      </c>
      <c r="H837" s="418" t="s">
        <v>1829</v>
      </c>
      <c r="I837" s="234" t="s">
        <v>1726</v>
      </c>
      <c r="J837" s="28" t="s">
        <v>1734</v>
      </c>
      <c r="K837" s="419">
        <v>12</v>
      </c>
      <c r="L837" s="419">
        <v>12</v>
      </c>
      <c r="M837" s="420">
        <f t="shared" si="29"/>
        <v>150000</v>
      </c>
      <c r="N837" s="28"/>
      <c r="O837" s="28"/>
      <c r="P837" s="28"/>
      <c r="Q837" s="28"/>
      <c r="R837" s="28"/>
    </row>
    <row r="838" spans="1:18" ht="12.75" x14ac:dyDescent="0.35">
      <c r="A838" s="28" t="s">
        <v>1720</v>
      </c>
      <c r="B838" s="28" t="s">
        <v>1721</v>
      </c>
      <c r="C838" s="85" t="s">
        <v>168</v>
      </c>
      <c r="D838" s="28" t="s">
        <v>1722</v>
      </c>
      <c r="E838" s="416">
        <v>6000</v>
      </c>
      <c r="F838" s="417" t="s">
        <v>1830</v>
      </c>
      <c r="G838" s="418" t="s">
        <v>1831</v>
      </c>
      <c r="H838" s="418" t="s">
        <v>1737</v>
      </c>
      <c r="I838" s="234" t="s">
        <v>1726</v>
      </c>
      <c r="J838" s="28" t="s">
        <v>1734</v>
      </c>
      <c r="K838" s="419">
        <v>12</v>
      </c>
      <c r="L838" s="419">
        <v>12</v>
      </c>
      <c r="M838" s="420">
        <f t="shared" si="29"/>
        <v>72000</v>
      </c>
      <c r="N838" s="28"/>
      <c r="O838" s="28"/>
      <c r="P838" s="28"/>
      <c r="Q838" s="28"/>
      <c r="R838" s="28"/>
    </row>
    <row r="839" spans="1:18" ht="12.75" x14ac:dyDescent="0.35">
      <c r="A839" s="28" t="s">
        <v>1720</v>
      </c>
      <c r="B839" s="28" t="s">
        <v>1721</v>
      </c>
      <c r="C839" s="85" t="s">
        <v>168</v>
      </c>
      <c r="D839" s="28" t="s">
        <v>1722</v>
      </c>
      <c r="E839" s="416">
        <v>6000</v>
      </c>
      <c r="F839" s="417" t="s">
        <v>1832</v>
      </c>
      <c r="G839" s="418" t="s">
        <v>1833</v>
      </c>
      <c r="H839" s="418" t="s">
        <v>1737</v>
      </c>
      <c r="I839" s="234" t="s">
        <v>1726</v>
      </c>
      <c r="J839" s="28" t="s">
        <v>1734</v>
      </c>
      <c r="K839" s="419">
        <v>12</v>
      </c>
      <c r="L839" s="419">
        <v>12</v>
      </c>
      <c r="M839" s="420">
        <f t="shared" si="29"/>
        <v>72000</v>
      </c>
      <c r="N839" s="28"/>
      <c r="O839" s="28"/>
      <c r="P839" s="28"/>
      <c r="Q839" s="28"/>
      <c r="R839" s="28"/>
    </row>
    <row r="840" spans="1:18" ht="12.75" x14ac:dyDescent="0.35">
      <c r="A840" s="28" t="s">
        <v>1720</v>
      </c>
      <c r="B840" s="28" t="s">
        <v>1721</v>
      </c>
      <c r="C840" s="85" t="s">
        <v>168</v>
      </c>
      <c r="D840" s="28" t="s">
        <v>1730</v>
      </c>
      <c r="E840" s="416">
        <v>1600</v>
      </c>
      <c r="F840" s="417" t="s">
        <v>1834</v>
      </c>
      <c r="G840" s="418" t="s">
        <v>1835</v>
      </c>
      <c r="H840" s="418" t="s">
        <v>1836</v>
      </c>
      <c r="I840" s="234" t="s">
        <v>1726</v>
      </c>
      <c r="J840" s="28" t="s">
        <v>1727</v>
      </c>
      <c r="K840" s="419">
        <v>12</v>
      </c>
      <c r="L840" s="419">
        <v>12</v>
      </c>
      <c r="M840" s="420">
        <f t="shared" si="29"/>
        <v>19200</v>
      </c>
      <c r="N840" s="28"/>
      <c r="O840" s="28"/>
      <c r="P840" s="28"/>
      <c r="Q840" s="28"/>
      <c r="R840" s="28"/>
    </row>
    <row r="841" spans="1:18" ht="12.75" x14ac:dyDescent="0.35">
      <c r="A841" s="28" t="s">
        <v>1720</v>
      </c>
      <c r="B841" s="28" t="s">
        <v>1721</v>
      </c>
      <c r="C841" s="85" t="s">
        <v>168</v>
      </c>
      <c r="D841" s="28" t="s">
        <v>1722</v>
      </c>
      <c r="E841" s="416">
        <v>9500</v>
      </c>
      <c r="F841" s="417" t="s">
        <v>1837</v>
      </c>
      <c r="G841" s="418" t="s">
        <v>1838</v>
      </c>
      <c r="H841" s="418" t="s">
        <v>1751</v>
      </c>
      <c r="I841" s="234" t="s">
        <v>1726</v>
      </c>
      <c r="J841" s="28" t="s">
        <v>1734</v>
      </c>
      <c r="K841" s="419">
        <v>12</v>
      </c>
      <c r="L841" s="419">
        <v>12</v>
      </c>
      <c r="M841" s="420">
        <f t="shared" si="29"/>
        <v>114000</v>
      </c>
      <c r="N841" s="28"/>
      <c r="O841" s="28"/>
      <c r="P841" s="28"/>
      <c r="Q841" s="28"/>
      <c r="R841" s="28"/>
    </row>
    <row r="842" spans="1:18" ht="12.75" x14ac:dyDescent="0.35">
      <c r="A842" s="28" t="s">
        <v>1720</v>
      </c>
      <c r="B842" s="28" t="s">
        <v>1721</v>
      </c>
      <c r="C842" s="85" t="s">
        <v>168</v>
      </c>
      <c r="D842" s="28" t="s">
        <v>1722</v>
      </c>
      <c r="E842" s="421">
        <v>3000</v>
      </c>
      <c r="F842" s="417" t="s">
        <v>1839</v>
      </c>
      <c r="G842" s="418" t="s">
        <v>1840</v>
      </c>
      <c r="H842" s="418" t="s">
        <v>1725</v>
      </c>
      <c r="I842" s="234" t="s">
        <v>1726</v>
      </c>
      <c r="J842" s="28" t="s">
        <v>1727</v>
      </c>
      <c r="K842" s="419">
        <v>12</v>
      </c>
      <c r="L842" s="419">
        <v>12</v>
      </c>
      <c r="M842" s="420">
        <f t="shared" si="29"/>
        <v>36000</v>
      </c>
      <c r="N842" s="28"/>
      <c r="O842" s="28"/>
      <c r="P842" s="28"/>
      <c r="Q842" s="28"/>
      <c r="R842" s="28"/>
    </row>
    <row r="843" spans="1:18" ht="12.75" x14ac:dyDescent="0.35">
      <c r="A843" s="28" t="s">
        <v>1720</v>
      </c>
      <c r="B843" s="28" t="s">
        <v>1721</v>
      </c>
      <c r="C843" s="85" t="s">
        <v>168</v>
      </c>
      <c r="D843" s="28" t="s">
        <v>1722</v>
      </c>
      <c r="E843" s="416">
        <v>2000</v>
      </c>
      <c r="F843" s="417" t="s">
        <v>1841</v>
      </c>
      <c r="G843" s="418" t="s">
        <v>1842</v>
      </c>
      <c r="H843" s="418" t="s">
        <v>1725</v>
      </c>
      <c r="I843" s="234" t="s">
        <v>1726</v>
      </c>
      <c r="J843" s="28" t="s">
        <v>1727</v>
      </c>
      <c r="K843" s="419">
        <v>12</v>
      </c>
      <c r="L843" s="419">
        <v>12</v>
      </c>
      <c r="M843" s="420">
        <f t="shared" si="29"/>
        <v>24000</v>
      </c>
      <c r="N843" s="28"/>
      <c r="O843" s="28"/>
      <c r="P843" s="28"/>
      <c r="Q843" s="28"/>
      <c r="R843" s="28"/>
    </row>
    <row r="844" spans="1:18" ht="12.75" x14ac:dyDescent="0.35">
      <c r="A844" s="28" t="s">
        <v>1720</v>
      </c>
      <c r="B844" s="28" t="s">
        <v>1721</v>
      </c>
      <c r="C844" s="85" t="s">
        <v>168</v>
      </c>
      <c r="D844" s="28" t="s">
        <v>1722</v>
      </c>
      <c r="E844" s="416">
        <v>2000</v>
      </c>
      <c r="F844" s="417" t="s">
        <v>1843</v>
      </c>
      <c r="G844" s="418" t="s">
        <v>1844</v>
      </c>
      <c r="H844" s="418" t="s">
        <v>1845</v>
      </c>
      <c r="I844" s="234" t="s">
        <v>1726</v>
      </c>
      <c r="J844" s="28" t="s">
        <v>1734</v>
      </c>
      <c r="K844" s="419">
        <v>12</v>
      </c>
      <c r="L844" s="419">
        <v>12</v>
      </c>
      <c r="M844" s="420">
        <f t="shared" si="29"/>
        <v>24000</v>
      </c>
      <c r="N844" s="28"/>
      <c r="O844" s="28"/>
      <c r="P844" s="28"/>
      <c r="Q844" s="28"/>
      <c r="R844" s="28"/>
    </row>
    <row r="845" spans="1:18" ht="12.75" x14ac:dyDescent="0.35">
      <c r="A845" s="28" t="s">
        <v>1720</v>
      </c>
      <c r="B845" s="28" t="s">
        <v>1721</v>
      </c>
      <c r="C845" s="85" t="s">
        <v>168</v>
      </c>
      <c r="D845" s="28" t="s">
        <v>1722</v>
      </c>
      <c r="E845" s="416">
        <v>2500</v>
      </c>
      <c r="F845" s="417" t="s">
        <v>1846</v>
      </c>
      <c r="G845" s="418" t="s">
        <v>1847</v>
      </c>
      <c r="H845" s="418" t="s">
        <v>1848</v>
      </c>
      <c r="I845" s="234" t="s">
        <v>1726</v>
      </c>
      <c r="J845" s="28" t="s">
        <v>1760</v>
      </c>
      <c r="K845" s="419">
        <v>12</v>
      </c>
      <c r="L845" s="419">
        <v>12</v>
      </c>
      <c r="M845" s="420">
        <f t="shared" si="29"/>
        <v>30000</v>
      </c>
      <c r="N845" s="28"/>
      <c r="O845" s="28"/>
      <c r="P845" s="28"/>
      <c r="Q845" s="28"/>
      <c r="R845" s="28"/>
    </row>
    <row r="846" spans="1:18" ht="12.75" x14ac:dyDescent="0.35">
      <c r="A846" s="28" t="s">
        <v>1720</v>
      </c>
      <c r="B846" s="28" t="s">
        <v>1721</v>
      </c>
      <c r="C846" s="85" t="s">
        <v>168</v>
      </c>
      <c r="D846" s="28" t="s">
        <v>1722</v>
      </c>
      <c r="E846" s="416">
        <v>2700</v>
      </c>
      <c r="F846" s="417" t="s">
        <v>1849</v>
      </c>
      <c r="G846" s="418" t="s">
        <v>1850</v>
      </c>
      <c r="H846" s="418" t="s">
        <v>1737</v>
      </c>
      <c r="I846" s="234" t="s">
        <v>1726</v>
      </c>
      <c r="J846" s="28" t="s">
        <v>1734</v>
      </c>
      <c r="K846" s="419">
        <v>12</v>
      </c>
      <c r="L846" s="419">
        <v>12</v>
      </c>
      <c r="M846" s="420">
        <f t="shared" si="29"/>
        <v>32400</v>
      </c>
      <c r="N846" s="28"/>
      <c r="O846" s="28"/>
      <c r="P846" s="28"/>
      <c r="Q846" s="28"/>
      <c r="R846" s="28"/>
    </row>
    <row r="847" spans="1:18" ht="12.75" x14ac:dyDescent="0.35">
      <c r="A847" s="28" t="s">
        <v>1720</v>
      </c>
      <c r="B847" s="28" t="s">
        <v>1721</v>
      </c>
      <c r="C847" s="85" t="s">
        <v>168</v>
      </c>
      <c r="D847" s="28" t="s">
        <v>1722</v>
      </c>
      <c r="E847" s="416">
        <v>6000</v>
      </c>
      <c r="F847" s="417" t="s">
        <v>1851</v>
      </c>
      <c r="G847" s="418" t="s">
        <v>1852</v>
      </c>
      <c r="H847" s="418" t="s">
        <v>1737</v>
      </c>
      <c r="I847" s="234" t="s">
        <v>1726</v>
      </c>
      <c r="J847" s="28" t="s">
        <v>1734</v>
      </c>
      <c r="K847" s="419">
        <v>12</v>
      </c>
      <c r="L847" s="419">
        <v>12</v>
      </c>
      <c r="M847" s="420">
        <f t="shared" si="29"/>
        <v>72000</v>
      </c>
      <c r="N847" s="28"/>
      <c r="O847" s="28"/>
      <c r="P847" s="28"/>
      <c r="Q847" s="28"/>
      <c r="R847" s="28"/>
    </row>
    <row r="848" spans="1:18" ht="12.75" x14ac:dyDescent="0.35">
      <c r="A848" s="28" t="s">
        <v>1720</v>
      </c>
      <c r="B848" s="28" t="s">
        <v>1721</v>
      </c>
      <c r="C848" s="85" t="s">
        <v>168</v>
      </c>
      <c r="D848" s="28" t="s">
        <v>1730</v>
      </c>
      <c r="E848" s="416">
        <v>1500</v>
      </c>
      <c r="F848" s="417" t="s">
        <v>1853</v>
      </c>
      <c r="G848" s="418" t="s">
        <v>1854</v>
      </c>
      <c r="H848" s="418" t="s">
        <v>1855</v>
      </c>
      <c r="I848" s="234" t="s">
        <v>1726</v>
      </c>
      <c r="J848" s="28" t="s">
        <v>1760</v>
      </c>
      <c r="K848" s="419">
        <v>12</v>
      </c>
      <c r="L848" s="419">
        <v>12</v>
      </c>
      <c r="M848" s="420">
        <f t="shared" si="29"/>
        <v>18000</v>
      </c>
      <c r="N848" s="28"/>
      <c r="O848" s="28"/>
      <c r="P848" s="28"/>
      <c r="Q848" s="28"/>
      <c r="R848" s="28"/>
    </row>
    <row r="849" spans="1:18" ht="12.75" x14ac:dyDescent="0.35">
      <c r="A849" s="28" t="s">
        <v>1720</v>
      </c>
      <c r="B849" s="28" t="s">
        <v>1721</v>
      </c>
      <c r="C849" s="85" t="s">
        <v>168</v>
      </c>
      <c r="D849" s="28" t="s">
        <v>1722</v>
      </c>
      <c r="E849" s="416">
        <v>3000</v>
      </c>
      <c r="F849" s="417" t="s">
        <v>1856</v>
      </c>
      <c r="G849" s="418" t="s">
        <v>1857</v>
      </c>
      <c r="H849" s="418" t="s">
        <v>1725</v>
      </c>
      <c r="I849" s="234" t="s">
        <v>1726</v>
      </c>
      <c r="J849" s="28" t="s">
        <v>1727</v>
      </c>
      <c r="K849" s="419">
        <v>12</v>
      </c>
      <c r="L849" s="419">
        <v>12</v>
      </c>
      <c r="M849" s="420">
        <f t="shared" si="29"/>
        <v>36000</v>
      </c>
      <c r="N849" s="28"/>
      <c r="O849" s="28"/>
      <c r="P849" s="28"/>
      <c r="Q849" s="28"/>
      <c r="R849" s="28"/>
    </row>
    <row r="850" spans="1:18" ht="12.75" x14ac:dyDescent="0.35">
      <c r="A850" s="28" t="s">
        <v>1720</v>
      </c>
      <c r="B850" s="28" t="s">
        <v>1721</v>
      </c>
      <c r="C850" s="85" t="s">
        <v>168</v>
      </c>
      <c r="D850" s="28" t="s">
        <v>1730</v>
      </c>
      <c r="E850" s="416">
        <v>5000</v>
      </c>
      <c r="F850" s="417" t="s">
        <v>1858</v>
      </c>
      <c r="G850" s="418" t="s">
        <v>1859</v>
      </c>
      <c r="H850" s="418" t="s">
        <v>1860</v>
      </c>
      <c r="I850" s="234" t="s">
        <v>1726</v>
      </c>
      <c r="J850" s="28" t="s">
        <v>1734</v>
      </c>
      <c r="K850" s="419">
        <v>12</v>
      </c>
      <c r="L850" s="419">
        <v>12</v>
      </c>
      <c r="M850" s="420">
        <f t="shared" si="29"/>
        <v>60000</v>
      </c>
      <c r="N850" s="28"/>
      <c r="O850" s="28"/>
      <c r="P850" s="28"/>
      <c r="Q850" s="28"/>
      <c r="R850" s="28"/>
    </row>
    <row r="851" spans="1:18" ht="12.75" x14ac:dyDescent="0.35">
      <c r="A851" s="28" t="s">
        <v>1720</v>
      </c>
      <c r="B851" s="28" t="s">
        <v>1721</v>
      </c>
      <c r="C851" s="85" t="s">
        <v>168</v>
      </c>
      <c r="D851" s="28" t="s">
        <v>1722</v>
      </c>
      <c r="E851" s="416">
        <v>5500</v>
      </c>
      <c r="F851" s="417" t="s">
        <v>1861</v>
      </c>
      <c r="G851" s="418" t="s">
        <v>1862</v>
      </c>
      <c r="H851" s="418" t="s">
        <v>1783</v>
      </c>
      <c r="I851" s="234" t="s">
        <v>1726</v>
      </c>
      <c r="J851" s="28" t="s">
        <v>1734</v>
      </c>
      <c r="K851" s="419">
        <v>12</v>
      </c>
      <c r="L851" s="419">
        <v>12</v>
      </c>
      <c r="M851" s="420">
        <f t="shared" si="29"/>
        <v>66000</v>
      </c>
      <c r="N851" s="28"/>
      <c r="O851" s="28"/>
      <c r="P851" s="28"/>
      <c r="Q851" s="28"/>
      <c r="R851" s="28"/>
    </row>
    <row r="852" spans="1:18" ht="12.75" x14ac:dyDescent="0.35">
      <c r="A852" s="28" t="s">
        <v>1720</v>
      </c>
      <c r="B852" s="28" t="s">
        <v>1721</v>
      </c>
      <c r="C852" s="85" t="s">
        <v>168</v>
      </c>
      <c r="D852" s="28" t="s">
        <v>1722</v>
      </c>
      <c r="E852" s="416">
        <v>3000</v>
      </c>
      <c r="F852" s="417" t="s">
        <v>1863</v>
      </c>
      <c r="G852" s="418" t="s">
        <v>1864</v>
      </c>
      <c r="H852" s="418" t="s">
        <v>1725</v>
      </c>
      <c r="I852" s="234" t="s">
        <v>1726</v>
      </c>
      <c r="J852" s="28" t="s">
        <v>1727</v>
      </c>
      <c r="K852" s="419">
        <v>12</v>
      </c>
      <c r="L852" s="419">
        <v>12</v>
      </c>
      <c r="M852" s="420">
        <f t="shared" si="29"/>
        <v>36000</v>
      </c>
      <c r="N852" s="28"/>
      <c r="O852" s="28"/>
      <c r="P852" s="28"/>
      <c r="Q852" s="28"/>
      <c r="R852" s="28"/>
    </row>
    <row r="853" spans="1:18" ht="12.75" x14ac:dyDescent="0.35">
      <c r="A853" s="28" t="s">
        <v>1720</v>
      </c>
      <c r="B853" s="28" t="s">
        <v>1721</v>
      </c>
      <c r="C853" s="85" t="s">
        <v>168</v>
      </c>
      <c r="D853" s="28" t="s">
        <v>1722</v>
      </c>
      <c r="E853" s="416">
        <v>1200</v>
      </c>
      <c r="F853" s="417" t="s">
        <v>1865</v>
      </c>
      <c r="G853" s="418" t="s">
        <v>1866</v>
      </c>
      <c r="H853" s="418" t="s">
        <v>1725</v>
      </c>
      <c r="I853" s="234" t="s">
        <v>1726</v>
      </c>
      <c r="J853" s="28" t="s">
        <v>1727</v>
      </c>
      <c r="K853" s="419">
        <v>12</v>
      </c>
      <c r="L853" s="419">
        <v>12</v>
      </c>
      <c r="M853" s="420">
        <f t="shared" si="29"/>
        <v>14400</v>
      </c>
      <c r="N853" s="28"/>
      <c r="O853" s="28"/>
      <c r="P853" s="28"/>
      <c r="Q853" s="28"/>
      <c r="R853" s="28"/>
    </row>
    <row r="854" spans="1:18" ht="12.75" x14ac:dyDescent="0.35">
      <c r="A854" s="28" t="s">
        <v>1720</v>
      </c>
      <c r="B854" s="28" t="s">
        <v>1721</v>
      </c>
      <c r="C854" s="85" t="s">
        <v>168</v>
      </c>
      <c r="D854" s="28" t="s">
        <v>1722</v>
      </c>
      <c r="E854" s="416">
        <v>3000</v>
      </c>
      <c r="F854" s="417" t="s">
        <v>1867</v>
      </c>
      <c r="G854" s="418" t="s">
        <v>1868</v>
      </c>
      <c r="H854" s="418" t="s">
        <v>1725</v>
      </c>
      <c r="I854" s="234" t="s">
        <v>1726</v>
      </c>
      <c r="J854" s="28" t="s">
        <v>1727</v>
      </c>
      <c r="K854" s="419">
        <v>12</v>
      </c>
      <c r="L854" s="419">
        <v>12</v>
      </c>
      <c r="M854" s="420">
        <f t="shared" si="29"/>
        <v>36000</v>
      </c>
      <c r="N854" s="28"/>
      <c r="O854" s="28"/>
      <c r="P854" s="28"/>
      <c r="Q854" s="28"/>
      <c r="R854" s="28"/>
    </row>
    <row r="855" spans="1:18" ht="12.75" x14ac:dyDescent="0.35">
      <c r="A855" s="28" t="s">
        <v>1720</v>
      </c>
      <c r="B855" s="28" t="s">
        <v>1721</v>
      </c>
      <c r="C855" s="85" t="s">
        <v>168</v>
      </c>
      <c r="D855" s="28" t="s">
        <v>1722</v>
      </c>
      <c r="E855" s="416">
        <v>1800</v>
      </c>
      <c r="F855" s="417" t="s">
        <v>1869</v>
      </c>
      <c r="G855" s="418" t="s">
        <v>1870</v>
      </c>
      <c r="H855" s="418" t="s">
        <v>1737</v>
      </c>
      <c r="I855" s="234" t="s">
        <v>1726</v>
      </c>
      <c r="J855" s="28" t="s">
        <v>1734</v>
      </c>
      <c r="K855" s="419">
        <v>12</v>
      </c>
      <c r="L855" s="419">
        <v>12</v>
      </c>
      <c r="M855" s="420">
        <f t="shared" si="29"/>
        <v>21600</v>
      </c>
      <c r="N855" s="28"/>
      <c r="O855" s="28"/>
      <c r="P855" s="28"/>
      <c r="Q855" s="28"/>
      <c r="R855" s="28"/>
    </row>
    <row r="856" spans="1:18" ht="12.75" x14ac:dyDescent="0.35">
      <c r="A856" s="28" t="s">
        <v>1720</v>
      </c>
      <c r="B856" s="28" t="s">
        <v>1721</v>
      </c>
      <c r="C856" s="85" t="s">
        <v>168</v>
      </c>
      <c r="D856" s="28" t="s">
        <v>1722</v>
      </c>
      <c r="E856" s="416">
        <v>15000</v>
      </c>
      <c r="F856" s="417" t="s">
        <v>1871</v>
      </c>
      <c r="G856" s="418" t="s">
        <v>1872</v>
      </c>
      <c r="H856" s="418" t="s">
        <v>1873</v>
      </c>
      <c r="I856" s="234" t="s">
        <v>1726</v>
      </c>
      <c r="J856" s="28" t="s">
        <v>1734</v>
      </c>
      <c r="K856" s="419">
        <v>12</v>
      </c>
      <c r="L856" s="419">
        <v>12</v>
      </c>
      <c r="M856" s="420">
        <f t="shared" si="29"/>
        <v>180000</v>
      </c>
      <c r="N856" s="28"/>
      <c r="O856" s="28"/>
      <c r="P856" s="28"/>
      <c r="Q856" s="28"/>
      <c r="R856" s="28"/>
    </row>
    <row r="857" spans="1:18" ht="12.75" x14ac:dyDescent="0.35">
      <c r="A857" s="28" t="s">
        <v>1720</v>
      </c>
      <c r="B857" s="28" t="s">
        <v>1721</v>
      </c>
      <c r="C857" s="85" t="s">
        <v>168</v>
      </c>
      <c r="D857" s="28" t="s">
        <v>1722</v>
      </c>
      <c r="E857" s="416">
        <v>6000</v>
      </c>
      <c r="F857" s="417" t="s">
        <v>1874</v>
      </c>
      <c r="G857" s="418" t="s">
        <v>1875</v>
      </c>
      <c r="H857" s="418" t="s">
        <v>1737</v>
      </c>
      <c r="I857" s="234" t="s">
        <v>1726</v>
      </c>
      <c r="J857" s="28" t="s">
        <v>1734</v>
      </c>
      <c r="K857" s="419">
        <v>12</v>
      </c>
      <c r="L857" s="419">
        <v>12</v>
      </c>
      <c r="M857" s="420">
        <f t="shared" si="29"/>
        <v>72000</v>
      </c>
      <c r="N857" s="28"/>
      <c r="O857" s="28"/>
      <c r="P857" s="28"/>
      <c r="Q857" s="28"/>
      <c r="R857" s="28"/>
    </row>
    <row r="858" spans="1:18" ht="12.75" x14ac:dyDescent="0.35">
      <c r="A858" s="28" t="s">
        <v>1720</v>
      </c>
      <c r="B858" s="28" t="s">
        <v>1721</v>
      </c>
      <c r="C858" s="85" t="s">
        <v>168</v>
      </c>
      <c r="D858" s="28" t="s">
        <v>1722</v>
      </c>
      <c r="E858" s="416">
        <v>2200</v>
      </c>
      <c r="F858" s="417" t="s">
        <v>1876</v>
      </c>
      <c r="G858" s="418" t="s">
        <v>1877</v>
      </c>
      <c r="H858" s="418" t="s">
        <v>1756</v>
      </c>
      <c r="I858" s="234" t="s">
        <v>1726</v>
      </c>
      <c r="J858" s="28" t="s">
        <v>1734</v>
      </c>
      <c r="K858" s="419">
        <v>12</v>
      </c>
      <c r="L858" s="419">
        <v>12</v>
      </c>
      <c r="M858" s="420">
        <f t="shared" si="29"/>
        <v>26400</v>
      </c>
      <c r="N858" s="28"/>
      <c r="O858" s="28"/>
      <c r="P858" s="28"/>
      <c r="Q858" s="28"/>
      <c r="R858" s="28"/>
    </row>
    <row r="859" spans="1:18" ht="12.75" x14ac:dyDescent="0.35">
      <c r="A859" s="28" t="s">
        <v>1720</v>
      </c>
      <c r="B859" s="28" t="s">
        <v>1721</v>
      </c>
      <c r="C859" s="85" t="s">
        <v>168</v>
      </c>
      <c r="D859" s="28" t="s">
        <v>1730</v>
      </c>
      <c r="E859" s="416">
        <v>1800</v>
      </c>
      <c r="F859" s="417" t="s">
        <v>1878</v>
      </c>
      <c r="G859" s="418" t="s">
        <v>1879</v>
      </c>
      <c r="H859" s="418" t="s">
        <v>1794</v>
      </c>
      <c r="I859" s="234" t="s">
        <v>1726</v>
      </c>
      <c r="J859" s="28" t="s">
        <v>1727</v>
      </c>
      <c r="K859" s="419">
        <v>12</v>
      </c>
      <c r="L859" s="419">
        <v>12</v>
      </c>
      <c r="M859" s="420">
        <f t="shared" si="29"/>
        <v>21600</v>
      </c>
      <c r="N859" s="28"/>
      <c r="O859" s="28"/>
      <c r="P859" s="28"/>
      <c r="Q859" s="28"/>
      <c r="R859" s="28"/>
    </row>
    <row r="860" spans="1:18" ht="12.75" x14ac:dyDescent="0.35">
      <c r="A860" s="28" t="s">
        <v>1720</v>
      </c>
      <c r="B860" s="28" t="s">
        <v>1721</v>
      </c>
      <c r="C860" s="85" t="s">
        <v>168</v>
      </c>
      <c r="D860" s="28" t="s">
        <v>1722</v>
      </c>
      <c r="E860" s="416">
        <v>2500</v>
      </c>
      <c r="F860" s="417" t="s">
        <v>1880</v>
      </c>
      <c r="G860" s="418" t="s">
        <v>1881</v>
      </c>
      <c r="H860" s="418" t="s">
        <v>1882</v>
      </c>
      <c r="I860" s="234" t="s">
        <v>1726</v>
      </c>
      <c r="J860" s="28" t="s">
        <v>1734</v>
      </c>
      <c r="K860" s="419">
        <v>12</v>
      </c>
      <c r="L860" s="419">
        <v>12</v>
      </c>
      <c r="M860" s="420">
        <f t="shared" ref="M860:M923" si="30">E860*L860</f>
        <v>30000</v>
      </c>
      <c r="N860" s="28"/>
      <c r="O860" s="28"/>
      <c r="P860" s="28"/>
      <c r="Q860" s="28"/>
      <c r="R860" s="28"/>
    </row>
    <row r="861" spans="1:18" ht="12.75" x14ac:dyDescent="0.35">
      <c r="A861" s="28" t="s">
        <v>1720</v>
      </c>
      <c r="B861" s="28" t="s">
        <v>1721</v>
      </c>
      <c r="C861" s="85" t="s">
        <v>168</v>
      </c>
      <c r="D861" s="28" t="s">
        <v>1722</v>
      </c>
      <c r="E861" s="416">
        <v>2500</v>
      </c>
      <c r="F861" s="417" t="s">
        <v>1883</v>
      </c>
      <c r="G861" s="418" t="s">
        <v>1884</v>
      </c>
      <c r="H861" s="418" t="s">
        <v>1725</v>
      </c>
      <c r="I861" s="234" t="s">
        <v>1726</v>
      </c>
      <c r="J861" s="28" t="s">
        <v>1727</v>
      </c>
      <c r="K861" s="419">
        <v>12</v>
      </c>
      <c r="L861" s="419">
        <v>12</v>
      </c>
      <c r="M861" s="420">
        <f t="shared" si="30"/>
        <v>30000</v>
      </c>
      <c r="N861" s="28"/>
      <c r="O861" s="28"/>
      <c r="P861" s="28"/>
      <c r="Q861" s="28"/>
      <c r="R861" s="28"/>
    </row>
    <row r="862" spans="1:18" ht="12.75" x14ac:dyDescent="0.35">
      <c r="A862" s="28" t="s">
        <v>1720</v>
      </c>
      <c r="B862" s="28" t="s">
        <v>1721</v>
      </c>
      <c r="C862" s="85" t="s">
        <v>168</v>
      </c>
      <c r="D862" s="28" t="s">
        <v>1722</v>
      </c>
      <c r="E862" s="416">
        <v>6000</v>
      </c>
      <c r="F862" s="417" t="s">
        <v>1885</v>
      </c>
      <c r="G862" s="418" t="s">
        <v>1886</v>
      </c>
      <c r="H862" s="418" t="s">
        <v>1737</v>
      </c>
      <c r="I862" s="234" t="s">
        <v>1726</v>
      </c>
      <c r="J862" s="28" t="s">
        <v>1734</v>
      </c>
      <c r="K862" s="419">
        <v>12</v>
      </c>
      <c r="L862" s="419">
        <v>12</v>
      </c>
      <c r="M862" s="420">
        <f t="shared" si="30"/>
        <v>72000</v>
      </c>
      <c r="N862" s="28"/>
      <c r="O862" s="28"/>
      <c r="P862" s="28"/>
      <c r="Q862" s="28"/>
      <c r="R862" s="28"/>
    </row>
    <row r="863" spans="1:18" ht="12.75" x14ac:dyDescent="0.35">
      <c r="A863" s="28" t="s">
        <v>1720</v>
      </c>
      <c r="B863" s="28" t="s">
        <v>1721</v>
      </c>
      <c r="C863" s="85" t="s">
        <v>168</v>
      </c>
      <c r="D863" s="28" t="s">
        <v>1722</v>
      </c>
      <c r="E863" s="416">
        <v>15000</v>
      </c>
      <c r="F863" s="417" t="s">
        <v>1887</v>
      </c>
      <c r="G863" s="418" t="s">
        <v>1888</v>
      </c>
      <c r="H863" s="418" t="s">
        <v>1889</v>
      </c>
      <c r="I863" s="234" t="s">
        <v>1726</v>
      </c>
      <c r="J863" s="28" t="s">
        <v>1734</v>
      </c>
      <c r="K863" s="419">
        <v>12</v>
      </c>
      <c r="L863" s="419">
        <v>12</v>
      </c>
      <c r="M863" s="420">
        <f t="shared" si="30"/>
        <v>180000</v>
      </c>
      <c r="N863" s="28"/>
      <c r="O863" s="28"/>
      <c r="P863" s="28"/>
      <c r="Q863" s="28"/>
      <c r="R863" s="28"/>
    </row>
    <row r="864" spans="1:18" ht="12.75" x14ac:dyDescent="0.35">
      <c r="A864" s="28" t="s">
        <v>1720</v>
      </c>
      <c r="B864" s="28" t="s">
        <v>1721</v>
      </c>
      <c r="C864" s="85" t="s">
        <v>168</v>
      </c>
      <c r="D864" s="28" t="s">
        <v>1722</v>
      </c>
      <c r="E864" s="416">
        <v>2100</v>
      </c>
      <c r="F864" s="417" t="s">
        <v>1890</v>
      </c>
      <c r="G864" s="418" t="s">
        <v>1891</v>
      </c>
      <c r="H864" s="418" t="s">
        <v>1737</v>
      </c>
      <c r="I864" s="234" t="s">
        <v>1726</v>
      </c>
      <c r="J864" s="28" t="s">
        <v>1734</v>
      </c>
      <c r="K864" s="419">
        <v>12</v>
      </c>
      <c r="L864" s="419">
        <v>12</v>
      </c>
      <c r="M864" s="420">
        <f t="shared" si="30"/>
        <v>25200</v>
      </c>
      <c r="N864" s="28"/>
      <c r="O864" s="28"/>
      <c r="P864" s="28"/>
      <c r="Q864" s="28"/>
      <c r="R864" s="28"/>
    </row>
    <row r="865" spans="1:18" ht="12.75" x14ac:dyDescent="0.35">
      <c r="A865" s="28" t="s">
        <v>1720</v>
      </c>
      <c r="B865" s="28" t="s">
        <v>1721</v>
      </c>
      <c r="C865" s="85" t="s">
        <v>168</v>
      </c>
      <c r="D865" s="28" t="s">
        <v>1722</v>
      </c>
      <c r="E865" s="416">
        <v>2100</v>
      </c>
      <c r="F865" s="417" t="s">
        <v>1892</v>
      </c>
      <c r="G865" s="418" t="s">
        <v>1893</v>
      </c>
      <c r="H865" s="418" t="s">
        <v>1756</v>
      </c>
      <c r="I865" s="234" t="s">
        <v>1726</v>
      </c>
      <c r="J865" s="28" t="s">
        <v>1734</v>
      </c>
      <c r="K865" s="419">
        <v>12</v>
      </c>
      <c r="L865" s="419">
        <v>12</v>
      </c>
      <c r="M865" s="420">
        <f t="shared" si="30"/>
        <v>25200</v>
      </c>
      <c r="N865" s="28"/>
      <c r="O865" s="28"/>
      <c r="P865" s="28"/>
      <c r="Q865" s="28"/>
      <c r="R865" s="28"/>
    </row>
    <row r="866" spans="1:18" ht="12.75" x14ac:dyDescent="0.35">
      <c r="A866" s="28" t="s">
        <v>1720</v>
      </c>
      <c r="B866" s="28" t="s">
        <v>1721</v>
      </c>
      <c r="C866" s="85" t="s">
        <v>168</v>
      </c>
      <c r="D866" s="28" t="s">
        <v>1722</v>
      </c>
      <c r="E866" s="416">
        <v>2200</v>
      </c>
      <c r="F866" s="417" t="s">
        <v>1894</v>
      </c>
      <c r="G866" s="418" t="s">
        <v>1895</v>
      </c>
      <c r="H866" s="418" t="s">
        <v>1756</v>
      </c>
      <c r="I866" s="234" t="s">
        <v>1726</v>
      </c>
      <c r="J866" s="28" t="s">
        <v>1734</v>
      </c>
      <c r="K866" s="419">
        <v>12</v>
      </c>
      <c r="L866" s="419">
        <v>12</v>
      </c>
      <c r="M866" s="420">
        <f t="shared" si="30"/>
        <v>26400</v>
      </c>
      <c r="N866" s="28"/>
      <c r="O866" s="28"/>
      <c r="P866" s="28"/>
      <c r="Q866" s="28"/>
      <c r="R866" s="28"/>
    </row>
    <row r="867" spans="1:18" ht="12.75" x14ac:dyDescent="0.35">
      <c r="A867" s="28" t="s">
        <v>1720</v>
      </c>
      <c r="B867" s="28" t="s">
        <v>1721</v>
      </c>
      <c r="C867" s="85" t="s">
        <v>168</v>
      </c>
      <c r="D867" s="28" t="s">
        <v>1722</v>
      </c>
      <c r="E867" s="416">
        <v>5000</v>
      </c>
      <c r="F867" s="417" t="s">
        <v>1896</v>
      </c>
      <c r="G867" s="418" t="s">
        <v>1897</v>
      </c>
      <c r="H867" s="418" t="s">
        <v>1783</v>
      </c>
      <c r="I867" s="234" t="s">
        <v>1726</v>
      </c>
      <c r="J867" s="28" t="s">
        <v>1734</v>
      </c>
      <c r="K867" s="419">
        <v>12</v>
      </c>
      <c r="L867" s="419">
        <v>12</v>
      </c>
      <c r="M867" s="420">
        <f t="shared" si="30"/>
        <v>60000</v>
      </c>
      <c r="N867" s="28"/>
      <c r="O867" s="28"/>
      <c r="P867" s="28"/>
      <c r="Q867" s="28"/>
      <c r="R867" s="28"/>
    </row>
    <row r="868" spans="1:18" ht="12.75" x14ac:dyDescent="0.35">
      <c r="A868" s="28" t="s">
        <v>1720</v>
      </c>
      <c r="B868" s="28" t="s">
        <v>1721</v>
      </c>
      <c r="C868" s="85" t="s">
        <v>168</v>
      </c>
      <c r="D868" s="28" t="s">
        <v>1722</v>
      </c>
      <c r="E868" s="416">
        <v>3000</v>
      </c>
      <c r="F868" s="417" t="s">
        <v>1898</v>
      </c>
      <c r="G868" s="418" t="s">
        <v>1899</v>
      </c>
      <c r="H868" s="418" t="s">
        <v>1725</v>
      </c>
      <c r="I868" s="234" t="s">
        <v>1726</v>
      </c>
      <c r="J868" s="28" t="s">
        <v>1727</v>
      </c>
      <c r="K868" s="419">
        <v>12</v>
      </c>
      <c r="L868" s="419">
        <v>12</v>
      </c>
      <c r="M868" s="420">
        <f t="shared" si="30"/>
        <v>36000</v>
      </c>
      <c r="N868" s="28"/>
      <c r="O868" s="28"/>
      <c r="P868" s="28"/>
      <c r="Q868" s="28"/>
      <c r="R868" s="28"/>
    </row>
    <row r="869" spans="1:18" ht="12.75" x14ac:dyDescent="0.35">
      <c r="A869" s="28" t="s">
        <v>1720</v>
      </c>
      <c r="B869" s="28" t="s">
        <v>1721</v>
      </c>
      <c r="C869" s="85" t="s">
        <v>168</v>
      </c>
      <c r="D869" s="28" t="s">
        <v>1722</v>
      </c>
      <c r="E869" s="416">
        <v>7000</v>
      </c>
      <c r="F869" s="417" t="s">
        <v>1900</v>
      </c>
      <c r="G869" s="418" t="s">
        <v>1901</v>
      </c>
      <c r="H869" s="418" t="s">
        <v>1737</v>
      </c>
      <c r="I869" s="234" t="s">
        <v>1726</v>
      </c>
      <c r="J869" s="28" t="s">
        <v>1734</v>
      </c>
      <c r="K869" s="419">
        <v>12</v>
      </c>
      <c r="L869" s="419">
        <v>12</v>
      </c>
      <c r="M869" s="420">
        <f t="shared" si="30"/>
        <v>84000</v>
      </c>
      <c r="N869" s="28"/>
      <c r="O869" s="28"/>
      <c r="P869" s="28"/>
      <c r="Q869" s="28"/>
      <c r="R869" s="28"/>
    </row>
    <row r="870" spans="1:18" ht="12.75" x14ac:dyDescent="0.35">
      <c r="A870" s="28" t="s">
        <v>1720</v>
      </c>
      <c r="B870" s="28" t="s">
        <v>1721</v>
      </c>
      <c r="C870" s="85" t="s">
        <v>168</v>
      </c>
      <c r="D870" s="28" t="s">
        <v>1722</v>
      </c>
      <c r="E870" s="416">
        <v>2500</v>
      </c>
      <c r="F870" s="417" t="s">
        <v>1902</v>
      </c>
      <c r="G870" s="418" t="s">
        <v>1903</v>
      </c>
      <c r="H870" s="418" t="s">
        <v>1725</v>
      </c>
      <c r="I870" s="234" t="s">
        <v>1726</v>
      </c>
      <c r="J870" s="28" t="s">
        <v>1727</v>
      </c>
      <c r="K870" s="419">
        <v>12</v>
      </c>
      <c r="L870" s="419">
        <v>12</v>
      </c>
      <c r="M870" s="420">
        <f t="shared" si="30"/>
        <v>30000</v>
      </c>
      <c r="N870" s="28"/>
      <c r="O870" s="28"/>
      <c r="P870" s="28"/>
      <c r="Q870" s="28"/>
      <c r="R870" s="28"/>
    </row>
    <row r="871" spans="1:18" ht="12.75" x14ac:dyDescent="0.35">
      <c r="A871" s="28" t="s">
        <v>1720</v>
      </c>
      <c r="B871" s="28" t="s">
        <v>1721</v>
      </c>
      <c r="C871" s="85" t="s">
        <v>168</v>
      </c>
      <c r="D871" s="28" t="s">
        <v>1730</v>
      </c>
      <c r="E871" s="416">
        <v>1500</v>
      </c>
      <c r="F871" s="417" t="s">
        <v>1904</v>
      </c>
      <c r="G871" s="418" t="s">
        <v>1905</v>
      </c>
      <c r="H871" s="418" t="s">
        <v>1906</v>
      </c>
      <c r="I871" s="234" t="s">
        <v>1726</v>
      </c>
      <c r="J871" s="28" t="s">
        <v>1727</v>
      </c>
      <c r="K871" s="419">
        <v>12</v>
      </c>
      <c r="L871" s="419">
        <v>12</v>
      </c>
      <c r="M871" s="420">
        <f t="shared" si="30"/>
        <v>18000</v>
      </c>
      <c r="N871" s="28"/>
      <c r="O871" s="28"/>
      <c r="P871" s="28"/>
      <c r="Q871" s="28"/>
      <c r="R871" s="28"/>
    </row>
    <row r="872" spans="1:18" ht="12.75" x14ac:dyDescent="0.35">
      <c r="A872" s="28" t="s">
        <v>1720</v>
      </c>
      <c r="B872" s="28" t="s">
        <v>1721</v>
      </c>
      <c r="C872" s="85" t="s">
        <v>168</v>
      </c>
      <c r="D872" s="28" t="s">
        <v>1722</v>
      </c>
      <c r="E872" s="416">
        <v>1800</v>
      </c>
      <c r="F872" s="417" t="s">
        <v>1907</v>
      </c>
      <c r="G872" s="418" t="s">
        <v>1908</v>
      </c>
      <c r="H872" s="418" t="s">
        <v>1725</v>
      </c>
      <c r="I872" s="234" t="s">
        <v>1726</v>
      </c>
      <c r="J872" s="28" t="s">
        <v>1727</v>
      </c>
      <c r="K872" s="419">
        <v>12</v>
      </c>
      <c r="L872" s="419">
        <v>12</v>
      </c>
      <c r="M872" s="420">
        <f t="shared" si="30"/>
        <v>21600</v>
      </c>
      <c r="N872" s="28"/>
      <c r="O872" s="28"/>
      <c r="P872" s="28"/>
      <c r="Q872" s="28"/>
      <c r="R872" s="28"/>
    </row>
    <row r="873" spans="1:18" ht="12.75" x14ac:dyDescent="0.35">
      <c r="A873" s="28" t="s">
        <v>1720</v>
      </c>
      <c r="B873" s="28" t="s">
        <v>1721</v>
      </c>
      <c r="C873" s="85" t="s">
        <v>168</v>
      </c>
      <c r="D873" s="28" t="s">
        <v>1722</v>
      </c>
      <c r="E873" s="416">
        <v>1500</v>
      </c>
      <c r="F873" s="417" t="s">
        <v>1909</v>
      </c>
      <c r="G873" s="418" t="s">
        <v>1910</v>
      </c>
      <c r="H873" s="418" t="s">
        <v>1325</v>
      </c>
      <c r="I873" s="234" t="s">
        <v>1726</v>
      </c>
      <c r="J873" s="28" t="s">
        <v>1760</v>
      </c>
      <c r="K873" s="419">
        <v>12</v>
      </c>
      <c r="L873" s="419">
        <v>12</v>
      </c>
      <c r="M873" s="420">
        <f t="shared" si="30"/>
        <v>18000</v>
      </c>
      <c r="N873" s="28"/>
      <c r="O873" s="28"/>
      <c r="P873" s="28"/>
      <c r="Q873" s="28"/>
      <c r="R873" s="28"/>
    </row>
    <row r="874" spans="1:18" ht="12.75" x14ac:dyDescent="0.35">
      <c r="A874" s="28" t="s">
        <v>1720</v>
      </c>
      <c r="B874" s="28" t="s">
        <v>1721</v>
      </c>
      <c r="C874" s="85" t="s">
        <v>168</v>
      </c>
      <c r="D874" s="28" t="s">
        <v>1722</v>
      </c>
      <c r="E874" s="416">
        <v>3000</v>
      </c>
      <c r="F874" s="417" t="s">
        <v>1911</v>
      </c>
      <c r="G874" s="418" t="s">
        <v>1912</v>
      </c>
      <c r="H874" s="418" t="s">
        <v>1913</v>
      </c>
      <c r="I874" s="234" t="s">
        <v>1726</v>
      </c>
      <c r="J874" s="28" t="s">
        <v>1760</v>
      </c>
      <c r="K874" s="419">
        <v>12</v>
      </c>
      <c r="L874" s="419">
        <v>12</v>
      </c>
      <c r="M874" s="420">
        <f t="shared" si="30"/>
        <v>36000</v>
      </c>
      <c r="N874" s="28"/>
      <c r="O874" s="28"/>
      <c r="P874" s="28"/>
      <c r="Q874" s="28"/>
      <c r="R874" s="28"/>
    </row>
    <row r="875" spans="1:18" ht="12.75" x14ac:dyDescent="0.35">
      <c r="A875" s="28" t="s">
        <v>1720</v>
      </c>
      <c r="B875" s="28" t="s">
        <v>1721</v>
      </c>
      <c r="C875" s="85" t="s">
        <v>168</v>
      </c>
      <c r="D875" s="28" t="s">
        <v>1722</v>
      </c>
      <c r="E875" s="416">
        <v>9500</v>
      </c>
      <c r="F875" s="417" t="s">
        <v>1914</v>
      </c>
      <c r="G875" s="418" t="s">
        <v>1915</v>
      </c>
      <c r="H875" s="418" t="s">
        <v>1751</v>
      </c>
      <c r="I875" s="234" t="s">
        <v>1726</v>
      </c>
      <c r="J875" s="28" t="s">
        <v>1734</v>
      </c>
      <c r="K875" s="419">
        <v>12</v>
      </c>
      <c r="L875" s="419">
        <v>12</v>
      </c>
      <c r="M875" s="420">
        <f t="shared" si="30"/>
        <v>114000</v>
      </c>
      <c r="N875" s="28"/>
      <c r="O875" s="28"/>
      <c r="P875" s="28"/>
      <c r="Q875" s="28"/>
      <c r="R875" s="28"/>
    </row>
    <row r="876" spans="1:18" ht="12.75" x14ac:dyDescent="0.35">
      <c r="A876" s="28" t="s">
        <v>1720</v>
      </c>
      <c r="B876" s="28" t="s">
        <v>1721</v>
      </c>
      <c r="C876" s="85" t="s">
        <v>168</v>
      </c>
      <c r="D876" s="28" t="s">
        <v>1722</v>
      </c>
      <c r="E876" s="416">
        <v>6000</v>
      </c>
      <c r="F876" s="417" t="s">
        <v>1916</v>
      </c>
      <c r="G876" s="418" t="s">
        <v>1917</v>
      </c>
      <c r="H876" s="418" t="s">
        <v>1783</v>
      </c>
      <c r="I876" s="234" t="s">
        <v>1726</v>
      </c>
      <c r="J876" s="28" t="s">
        <v>1734</v>
      </c>
      <c r="K876" s="419">
        <v>12</v>
      </c>
      <c r="L876" s="419">
        <v>12</v>
      </c>
      <c r="M876" s="420">
        <f t="shared" si="30"/>
        <v>72000</v>
      </c>
      <c r="N876" s="28"/>
      <c r="O876" s="28"/>
      <c r="P876" s="28"/>
      <c r="Q876" s="28"/>
      <c r="R876" s="28"/>
    </row>
    <row r="877" spans="1:18" ht="12.75" x14ac:dyDescent="0.35">
      <c r="A877" s="28" t="s">
        <v>1720</v>
      </c>
      <c r="B877" s="28" t="s">
        <v>1721</v>
      </c>
      <c r="C877" s="85" t="s">
        <v>168</v>
      </c>
      <c r="D877" s="28" t="s">
        <v>1722</v>
      </c>
      <c r="E877" s="416">
        <v>6000</v>
      </c>
      <c r="F877" s="417" t="s">
        <v>1918</v>
      </c>
      <c r="G877" s="418" t="s">
        <v>1919</v>
      </c>
      <c r="H877" s="418" t="s">
        <v>1737</v>
      </c>
      <c r="I877" s="234" t="s">
        <v>1726</v>
      </c>
      <c r="J877" s="28" t="s">
        <v>1734</v>
      </c>
      <c r="K877" s="419">
        <v>12</v>
      </c>
      <c r="L877" s="419">
        <v>12</v>
      </c>
      <c r="M877" s="420">
        <f t="shared" si="30"/>
        <v>72000</v>
      </c>
      <c r="N877" s="28"/>
      <c r="O877" s="28"/>
      <c r="P877" s="28"/>
      <c r="Q877" s="28"/>
      <c r="R877" s="28"/>
    </row>
    <row r="878" spans="1:18" ht="12.75" x14ac:dyDescent="0.35">
      <c r="A878" s="28" t="s">
        <v>1720</v>
      </c>
      <c r="B878" s="28" t="s">
        <v>1721</v>
      </c>
      <c r="C878" s="85" t="s">
        <v>168</v>
      </c>
      <c r="D878" s="28" t="s">
        <v>1722</v>
      </c>
      <c r="E878" s="416">
        <v>3000</v>
      </c>
      <c r="F878" s="417" t="s">
        <v>1920</v>
      </c>
      <c r="G878" s="418" t="s">
        <v>1921</v>
      </c>
      <c r="H878" s="418" t="s">
        <v>1725</v>
      </c>
      <c r="I878" s="234" t="s">
        <v>1726</v>
      </c>
      <c r="J878" s="28" t="s">
        <v>1727</v>
      </c>
      <c r="K878" s="419">
        <v>12</v>
      </c>
      <c r="L878" s="419">
        <v>12</v>
      </c>
      <c r="M878" s="420">
        <f t="shared" si="30"/>
        <v>36000</v>
      </c>
      <c r="N878" s="28"/>
      <c r="O878" s="28"/>
      <c r="P878" s="28"/>
      <c r="Q878" s="28"/>
      <c r="R878" s="28"/>
    </row>
    <row r="879" spans="1:18" ht="12.75" x14ac:dyDescent="0.35">
      <c r="A879" s="28" t="s">
        <v>1720</v>
      </c>
      <c r="B879" s="28" t="s">
        <v>1721</v>
      </c>
      <c r="C879" s="85" t="s">
        <v>168</v>
      </c>
      <c r="D879" s="28" t="s">
        <v>1730</v>
      </c>
      <c r="E879" s="416">
        <v>2500</v>
      </c>
      <c r="F879" s="417" t="s">
        <v>1922</v>
      </c>
      <c r="G879" s="418" t="s">
        <v>1923</v>
      </c>
      <c r="H879" s="418" t="s">
        <v>1794</v>
      </c>
      <c r="I879" s="234" t="s">
        <v>1726</v>
      </c>
      <c r="J879" s="28" t="s">
        <v>1727</v>
      </c>
      <c r="K879" s="419">
        <v>12</v>
      </c>
      <c r="L879" s="419">
        <v>12</v>
      </c>
      <c r="M879" s="420">
        <f t="shared" si="30"/>
        <v>30000</v>
      </c>
      <c r="N879" s="28"/>
      <c r="O879" s="28"/>
      <c r="P879" s="28"/>
      <c r="Q879" s="28"/>
      <c r="R879" s="28"/>
    </row>
    <row r="880" spans="1:18" ht="12.75" x14ac:dyDescent="0.35">
      <c r="A880" s="28" t="s">
        <v>1720</v>
      </c>
      <c r="B880" s="28" t="s">
        <v>1721</v>
      </c>
      <c r="C880" s="85" t="s">
        <v>168</v>
      </c>
      <c r="D880" s="28" t="s">
        <v>1722</v>
      </c>
      <c r="E880" s="416">
        <v>8000</v>
      </c>
      <c r="F880" s="417" t="s">
        <v>1924</v>
      </c>
      <c r="G880" s="418" t="s">
        <v>1925</v>
      </c>
      <c r="H880" s="418" t="s">
        <v>1751</v>
      </c>
      <c r="I880" s="234" t="s">
        <v>1726</v>
      </c>
      <c r="J880" s="28" t="s">
        <v>1734</v>
      </c>
      <c r="K880" s="419">
        <v>12</v>
      </c>
      <c r="L880" s="419">
        <v>12</v>
      </c>
      <c r="M880" s="420">
        <f t="shared" si="30"/>
        <v>96000</v>
      </c>
      <c r="N880" s="28"/>
      <c r="O880" s="28"/>
      <c r="P880" s="28"/>
      <c r="Q880" s="28"/>
      <c r="R880" s="28"/>
    </row>
    <row r="881" spans="1:18" ht="12.75" x14ac:dyDescent="0.35">
      <c r="A881" s="28" t="s">
        <v>1720</v>
      </c>
      <c r="B881" s="28" t="s">
        <v>1721</v>
      </c>
      <c r="C881" s="85" t="s">
        <v>168</v>
      </c>
      <c r="D881" s="28" t="s">
        <v>1722</v>
      </c>
      <c r="E881" s="416">
        <v>10500</v>
      </c>
      <c r="F881" s="417" t="s">
        <v>1926</v>
      </c>
      <c r="G881" s="418" t="s">
        <v>1927</v>
      </c>
      <c r="H881" s="418" t="s">
        <v>1751</v>
      </c>
      <c r="I881" s="234" t="s">
        <v>1726</v>
      </c>
      <c r="J881" s="28" t="s">
        <v>1734</v>
      </c>
      <c r="K881" s="419">
        <v>12</v>
      </c>
      <c r="L881" s="419">
        <v>12</v>
      </c>
      <c r="M881" s="420">
        <f t="shared" si="30"/>
        <v>126000</v>
      </c>
      <c r="N881" s="28"/>
      <c r="O881" s="28"/>
      <c r="P881" s="28"/>
      <c r="Q881" s="28"/>
      <c r="R881" s="28"/>
    </row>
    <row r="882" spans="1:18" ht="12.75" x14ac:dyDescent="0.35">
      <c r="A882" s="28" t="s">
        <v>1720</v>
      </c>
      <c r="B882" s="28" t="s">
        <v>1721</v>
      </c>
      <c r="C882" s="85" t="s">
        <v>168</v>
      </c>
      <c r="D882" s="28" t="s">
        <v>1722</v>
      </c>
      <c r="E882" s="416">
        <v>6500</v>
      </c>
      <c r="F882" s="417" t="s">
        <v>1928</v>
      </c>
      <c r="G882" s="418" t="s">
        <v>1929</v>
      </c>
      <c r="H882" s="418" t="s">
        <v>1756</v>
      </c>
      <c r="I882" s="234" t="s">
        <v>1726</v>
      </c>
      <c r="J882" s="28" t="s">
        <v>1734</v>
      </c>
      <c r="K882" s="419">
        <v>12</v>
      </c>
      <c r="L882" s="419">
        <v>12</v>
      </c>
      <c r="M882" s="420">
        <f t="shared" si="30"/>
        <v>78000</v>
      </c>
      <c r="N882" s="28"/>
      <c r="O882" s="28"/>
      <c r="P882" s="28"/>
      <c r="Q882" s="28"/>
      <c r="R882" s="28"/>
    </row>
    <row r="883" spans="1:18" ht="12.75" x14ac:dyDescent="0.35">
      <c r="A883" s="28" t="s">
        <v>1720</v>
      </c>
      <c r="B883" s="28" t="s">
        <v>1721</v>
      </c>
      <c r="C883" s="85" t="s">
        <v>168</v>
      </c>
      <c r="D883" s="28" t="s">
        <v>1730</v>
      </c>
      <c r="E883" s="416">
        <v>1300</v>
      </c>
      <c r="F883" s="417" t="s">
        <v>1930</v>
      </c>
      <c r="G883" s="418" t="s">
        <v>1931</v>
      </c>
      <c r="H883" s="418" t="s">
        <v>1855</v>
      </c>
      <c r="I883" s="234" t="s">
        <v>1726</v>
      </c>
      <c r="J883" s="28" t="s">
        <v>1760</v>
      </c>
      <c r="K883" s="419">
        <v>12</v>
      </c>
      <c r="L883" s="419">
        <v>12</v>
      </c>
      <c r="M883" s="420">
        <f t="shared" si="30"/>
        <v>15600</v>
      </c>
      <c r="N883" s="28"/>
      <c r="O883" s="28"/>
      <c r="P883" s="28"/>
      <c r="Q883" s="28"/>
      <c r="R883" s="28"/>
    </row>
    <row r="884" spans="1:18" ht="12.75" x14ac:dyDescent="0.35">
      <c r="A884" s="28" t="s">
        <v>1720</v>
      </c>
      <c r="B884" s="28" t="s">
        <v>1721</v>
      </c>
      <c r="C884" s="85" t="s">
        <v>168</v>
      </c>
      <c r="D884" s="28" t="s">
        <v>1730</v>
      </c>
      <c r="E884" s="416">
        <v>1500</v>
      </c>
      <c r="F884" s="417" t="s">
        <v>1932</v>
      </c>
      <c r="G884" s="418" t="s">
        <v>1933</v>
      </c>
      <c r="H884" s="418" t="s">
        <v>1794</v>
      </c>
      <c r="I884" s="234" t="s">
        <v>1726</v>
      </c>
      <c r="J884" s="28" t="s">
        <v>1727</v>
      </c>
      <c r="K884" s="419">
        <v>12</v>
      </c>
      <c r="L884" s="419">
        <v>12</v>
      </c>
      <c r="M884" s="420">
        <f t="shared" si="30"/>
        <v>18000</v>
      </c>
      <c r="N884" s="28"/>
      <c r="O884" s="28"/>
      <c r="P884" s="28"/>
      <c r="Q884" s="28"/>
      <c r="R884" s="28"/>
    </row>
    <row r="885" spans="1:18" ht="12.75" x14ac:dyDescent="0.35">
      <c r="A885" s="28" t="s">
        <v>1720</v>
      </c>
      <c r="B885" s="28" t="s">
        <v>1721</v>
      </c>
      <c r="C885" s="85" t="s">
        <v>168</v>
      </c>
      <c r="D885" s="28" t="s">
        <v>1722</v>
      </c>
      <c r="E885" s="416">
        <v>2100</v>
      </c>
      <c r="F885" s="417" t="s">
        <v>1934</v>
      </c>
      <c r="G885" s="418" t="s">
        <v>1935</v>
      </c>
      <c r="H885" s="418" t="s">
        <v>1756</v>
      </c>
      <c r="I885" s="234" t="s">
        <v>1726</v>
      </c>
      <c r="J885" s="28" t="s">
        <v>1734</v>
      </c>
      <c r="K885" s="419">
        <v>12</v>
      </c>
      <c r="L885" s="419">
        <v>12</v>
      </c>
      <c r="M885" s="420">
        <f t="shared" si="30"/>
        <v>25200</v>
      </c>
      <c r="N885" s="28"/>
      <c r="O885" s="28"/>
      <c r="P885" s="28"/>
      <c r="Q885" s="28"/>
      <c r="R885" s="28"/>
    </row>
    <row r="886" spans="1:18" ht="12.75" x14ac:dyDescent="0.35">
      <c r="A886" s="28" t="s">
        <v>1720</v>
      </c>
      <c r="B886" s="28" t="s">
        <v>1721</v>
      </c>
      <c r="C886" s="85" t="s">
        <v>168</v>
      </c>
      <c r="D886" s="28" t="s">
        <v>1722</v>
      </c>
      <c r="E886" s="416">
        <v>2000</v>
      </c>
      <c r="F886" s="417" t="s">
        <v>1936</v>
      </c>
      <c r="G886" s="418" t="s">
        <v>1937</v>
      </c>
      <c r="H886" s="418" t="s">
        <v>1725</v>
      </c>
      <c r="I886" s="234" t="s">
        <v>1726</v>
      </c>
      <c r="J886" s="28" t="s">
        <v>1727</v>
      </c>
      <c r="K886" s="419">
        <v>12</v>
      </c>
      <c r="L886" s="419">
        <v>12</v>
      </c>
      <c r="M886" s="420">
        <f t="shared" si="30"/>
        <v>24000</v>
      </c>
      <c r="N886" s="28"/>
      <c r="O886" s="28"/>
      <c r="P886" s="28"/>
      <c r="Q886" s="28"/>
      <c r="R886" s="28"/>
    </row>
    <row r="887" spans="1:18" ht="12.75" x14ac:dyDescent="0.35">
      <c r="A887" s="28" t="s">
        <v>1720</v>
      </c>
      <c r="B887" s="28" t="s">
        <v>1721</v>
      </c>
      <c r="C887" s="85" t="s">
        <v>168</v>
      </c>
      <c r="D887" s="28" t="s">
        <v>1722</v>
      </c>
      <c r="E887" s="416">
        <v>2100</v>
      </c>
      <c r="F887" s="417" t="s">
        <v>1938</v>
      </c>
      <c r="G887" s="418" t="s">
        <v>1939</v>
      </c>
      <c r="H887" s="418" t="s">
        <v>1737</v>
      </c>
      <c r="I887" s="234" t="s">
        <v>1726</v>
      </c>
      <c r="J887" s="28" t="s">
        <v>1734</v>
      </c>
      <c r="K887" s="419">
        <v>12</v>
      </c>
      <c r="L887" s="419">
        <v>12</v>
      </c>
      <c r="M887" s="420">
        <f t="shared" si="30"/>
        <v>25200</v>
      </c>
      <c r="N887" s="28"/>
      <c r="O887" s="28"/>
      <c r="P887" s="28"/>
      <c r="Q887" s="28"/>
      <c r="R887" s="28"/>
    </row>
    <row r="888" spans="1:18" ht="12.75" x14ac:dyDescent="0.35">
      <c r="A888" s="28" t="s">
        <v>1720</v>
      </c>
      <c r="B888" s="28" t="s">
        <v>1721</v>
      </c>
      <c r="C888" s="85" t="s">
        <v>168</v>
      </c>
      <c r="D888" s="28" t="s">
        <v>1722</v>
      </c>
      <c r="E888" s="416">
        <v>9000</v>
      </c>
      <c r="F888" s="417" t="s">
        <v>1940</v>
      </c>
      <c r="G888" s="418" t="s">
        <v>1941</v>
      </c>
      <c r="H888" s="418" t="s">
        <v>1751</v>
      </c>
      <c r="I888" s="234" t="s">
        <v>1726</v>
      </c>
      <c r="J888" s="28" t="s">
        <v>1734</v>
      </c>
      <c r="K888" s="419">
        <v>12</v>
      </c>
      <c r="L888" s="419">
        <v>12</v>
      </c>
      <c r="M888" s="420">
        <f t="shared" si="30"/>
        <v>108000</v>
      </c>
      <c r="N888" s="28"/>
      <c r="O888" s="28"/>
      <c r="P888" s="28"/>
      <c r="Q888" s="28"/>
      <c r="R888" s="28"/>
    </row>
    <row r="889" spans="1:18" ht="12.75" x14ac:dyDescent="0.35">
      <c r="A889" s="28" t="s">
        <v>1720</v>
      </c>
      <c r="B889" s="28" t="s">
        <v>1721</v>
      </c>
      <c r="C889" s="85" t="s">
        <v>168</v>
      </c>
      <c r="D889" s="28" t="s">
        <v>1730</v>
      </c>
      <c r="E889" s="416">
        <v>1300</v>
      </c>
      <c r="F889" s="417" t="s">
        <v>1942</v>
      </c>
      <c r="G889" s="418" t="s">
        <v>1943</v>
      </c>
      <c r="H889" s="418" t="s">
        <v>1855</v>
      </c>
      <c r="I889" s="234" t="s">
        <v>1726</v>
      </c>
      <c r="J889" s="28" t="s">
        <v>1760</v>
      </c>
      <c r="K889" s="419">
        <v>12</v>
      </c>
      <c r="L889" s="419">
        <v>12</v>
      </c>
      <c r="M889" s="420">
        <f t="shared" si="30"/>
        <v>15600</v>
      </c>
      <c r="N889" s="28"/>
      <c r="O889" s="28"/>
      <c r="P889" s="28"/>
      <c r="Q889" s="28"/>
      <c r="R889" s="28"/>
    </row>
    <row r="890" spans="1:18" ht="12.75" x14ac:dyDescent="0.35">
      <c r="A890" s="28" t="s">
        <v>1720</v>
      </c>
      <c r="B890" s="28" t="s">
        <v>1721</v>
      </c>
      <c r="C890" s="85" t="s">
        <v>168</v>
      </c>
      <c r="D890" s="28" t="s">
        <v>1730</v>
      </c>
      <c r="E890" s="416">
        <v>1500</v>
      </c>
      <c r="F890" s="417" t="s">
        <v>1944</v>
      </c>
      <c r="G890" s="418" t="s">
        <v>1945</v>
      </c>
      <c r="H890" s="418" t="s">
        <v>1855</v>
      </c>
      <c r="I890" s="234" t="s">
        <v>1726</v>
      </c>
      <c r="J890" s="28" t="s">
        <v>1760</v>
      </c>
      <c r="K890" s="419">
        <v>12</v>
      </c>
      <c r="L890" s="419">
        <v>12</v>
      </c>
      <c r="M890" s="420">
        <f t="shared" si="30"/>
        <v>18000</v>
      </c>
      <c r="N890" s="28"/>
      <c r="O890" s="28"/>
      <c r="P890" s="28"/>
      <c r="Q890" s="28"/>
      <c r="R890" s="28"/>
    </row>
    <row r="891" spans="1:18" ht="12.75" x14ac:dyDescent="0.35">
      <c r="A891" s="28" t="s">
        <v>1720</v>
      </c>
      <c r="B891" s="28" t="s">
        <v>1721</v>
      </c>
      <c r="C891" s="85" t="s">
        <v>168</v>
      </c>
      <c r="D891" s="28" t="s">
        <v>1730</v>
      </c>
      <c r="E891" s="416">
        <v>1500</v>
      </c>
      <c r="F891" s="417" t="s">
        <v>1946</v>
      </c>
      <c r="G891" s="418" t="s">
        <v>1947</v>
      </c>
      <c r="H891" s="418" t="s">
        <v>1855</v>
      </c>
      <c r="I891" s="234" t="s">
        <v>1726</v>
      </c>
      <c r="J891" s="28" t="s">
        <v>1760</v>
      </c>
      <c r="K891" s="419">
        <v>12</v>
      </c>
      <c r="L891" s="419">
        <v>12</v>
      </c>
      <c r="M891" s="420">
        <f t="shared" si="30"/>
        <v>18000</v>
      </c>
      <c r="N891" s="28"/>
      <c r="O891" s="28"/>
      <c r="P891" s="28"/>
      <c r="Q891" s="28"/>
      <c r="R891" s="28"/>
    </row>
    <row r="892" spans="1:18" ht="12.75" x14ac:dyDescent="0.35">
      <c r="A892" s="28" t="s">
        <v>1720</v>
      </c>
      <c r="B892" s="28" t="s">
        <v>1721</v>
      </c>
      <c r="C892" s="85" t="s">
        <v>168</v>
      </c>
      <c r="D892" s="28" t="s">
        <v>1722</v>
      </c>
      <c r="E892" s="416">
        <v>1200</v>
      </c>
      <c r="F892" s="417" t="s">
        <v>1948</v>
      </c>
      <c r="G892" s="418" t="s">
        <v>1949</v>
      </c>
      <c r="H892" s="418" t="s">
        <v>1774</v>
      </c>
      <c r="I892" s="234" t="s">
        <v>1726</v>
      </c>
      <c r="J892" s="28" t="s">
        <v>1760</v>
      </c>
      <c r="K892" s="419">
        <v>12</v>
      </c>
      <c r="L892" s="419">
        <v>12</v>
      </c>
      <c r="M892" s="420">
        <f t="shared" si="30"/>
        <v>14400</v>
      </c>
      <c r="N892" s="28"/>
      <c r="O892" s="28"/>
      <c r="P892" s="28"/>
      <c r="Q892" s="28"/>
      <c r="R892" s="28"/>
    </row>
    <row r="893" spans="1:18" ht="12.75" x14ac:dyDescent="0.35">
      <c r="A893" s="28" t="s">
        <v>1720</v>
      </c>
      <c r="B893" s="28" t="s">
        <v>1721</v>
      </c>
      <c r="C893" s="85" t="s">
        <v>168</v>
      </c>
      <c r="D893" s="28" t="s">
        <v>1722</v>
      </c>
      <c r="E893" s="416">
        <v>2500</v>
      </c>
      <c r="F893" s="417" t="s">
        <v>1950</v>
      </c>
      <c r="G893" s="418" t="s">
        <v>1951</v>
      </c>
      <c r="H893" s="418" t="s">
        <v>1737</v>
      </c>
      <c r="I893" s="234" t="s">
        <v>1726</v>
      </c>
      <c r="J893" s="28" t="s">
        <v>1734</v>
      </c>
      <c r="K893" s="419">
        <v>12</v>
      </c>
      <c r="L893" s="419">
        <v>12</v>
      </c>
      <c r="M893" s="420">
        <f t="shared" si="30"/>
        <v>30000</v>
      </c>
      <c r="N893" s="28"/>
      <c r="O893" s="28"/>
      <c r="P893" s="28"/>
      <c r="Q893" s="28"/>
      <c r="R893" s="28"/>
    </row>
    <row r="894" spans="1:18" ht="12.75" x14ac:dyDescent="0.35">
      <c r="A894" s="28" t="s">
        <v>1720</v>
      </c>
      <c r="B894" s="28" t="s">
        <v>1721</v>
      </c>
      <c r="C894" s="85" t="s">
        <v>168</v>
      </c>
      <c r="D894" s="28" t="s">
        <v>1730</v>
      </c>
      <c r="E894" s="416">
        <v>1200</v>
      </c>
      <c r="F894" s="417" t="s">
        <v>1952</v>
      </c>
      <c r="G894" s="418" t="s">
        <v>1953</v>
      </c>
      <c r="H894" s="418" t="s">
        <v>1954</v>
      </c>
      <c r="I894" s="234" t="s">
        <v>1726</v>
      </c>
      <c r="J894" s="28" t="s">
        <v>1727</v>
      </c>
      <c r="K894" s="419">
        <v>12</v>
      </c>
      <c r="L894" s="419">
        <v>12</v>
      </c>
      <c r="M894" s="420">
        <f t="shared" si="30"/>
        <v>14400</v>
      </c>
      <c r="N894" s="28"/>
      <c r="O894" s="28"/>
      <c r="P894" s="28"/>
      <c r="Q894" s="28"/>
      <c r="R894" s="28"/>
    </row>
    <row r="895" spans="1:18" ht="12.75" x14ac:dyDescent="0.35">
      <c r="A895" s="28" t="s">
        <v>1720</v>
      </c>
      <c r="B895" s="28" t="s">
        <v>1721</v>
      </c>
      <c r="C895" s="85" t="s">
        <v>168</v>
      </c>
      <c r="D895" s="28" t="s">
        <v>1722</v>
      </c>
      <c r="E895" s="416">
        <v>2000</v>
      </c>
      <c r="F895" s="417" t="s">
        <v>1955</v>
      </c>
      <c r="G895" s="418" t="s">
        <v>1956</v>
      </c>
      <c r="H895" s="418" t="s">
        <v>1725</v>
      </c>
      <c r="I895" s="234" t="s">
        <v>1726</v>
      </c>
      <c r="J895" s="28" t="s">
        <v>1727</v>
      </c>
      <c r="K895" s="419">
        <v>12</v>
      </c>
      <c r="L895" s="419">
        <v>12</v>
      </c>
      <c r="M895" s="420">
        <f t="shared" si="30"/>
        <v>24000</v>
      </c>
      <c r="N895" s="28"/>
      <c r="O895" s="28"/>
      <c r="P895" s="28"/>
      <c r="Q895" s="28"/>
      <c r="R895" s="28"/>
    </row>
    <row r="896" spans="1:18" ht="12.75" x14ac:dyDescent="0.35">
      <c r="A896" s="28" t="s">
        <v>1720</v>
      </c>
      <c r="B896" s="28" t="s">
        <v>1721</v>
      </c>
      <c r="C896" s="85" t="s">
        <v>168</v>
      </c>
      <c r="D896" s="28" t="s">
        <v>1722</v>
      </c>
      <c r="E896" s="416">
        <v>7500</v>
      </c>
      <c r="F896" s="417" t="s">
        <v>1957</v>
      </c>
      <c r="G896" s="418" t="s">
        <v>1958</v>
      </c>
      <c r="H896" s="418" t="s">
        <v>1737</v>
      </c>
      <c r="I896" s="234" t="s">
        <v>1726</v>
      </c>
      <c r="J896" s="28" t="s">
        <v>1734</v>
      </c>
      <c r="K896" s="419">
        <v>12</v>
      </c>
      <c r="L896" s="419">
        <v>12</v>
      </c>
      <c r="M896" s="420">
        <f t="shared" si="30"/>
        <v>90000</v>
      </c>
      <c r="N896" s="28"/>
      <c r="O896" s="28"/>
      <c r="P896" s="28"/>
      <c r="Q896" s="28"/>
      <c r="R896" s="28"/>
    </row>
    <row r="897" spans="1:18" ht="12.75" x14ac:dyDescent="0.35">
      <c r="A897" s="28" t="s">
        <v>1720</v>
      </c>
      <c r="B897" s="28" t="s">
        <v>1721</v>
      </c>
      <c r="C897" s="85" t="s">
        <v>168</v>
      </c>
      <c r="D897" s="28" t="s">
        <v>1722</v>
      </c>
      <c r="E897" s="416">
        <v>2500</v>
      </c>
      <c r="F897" s="417" t="s">
        <v>1959</v>
      </c>
      <c r="G897" s="418" t="s">
        <v>1960</v>
      </c>
      <c r="H897" s="418" t="s">
        <v>1756</v>
      </c>
      <c r="I897" s="234" t="s">
        <v>1726</v>
      </c>
      <c r="J897" s="28" t="s">
        <v>1734</v>
      </c>
      <c r="K897" s="419">
        <v>12</v>
      </c>
      <c r="L897" s="419">
        <v>12</v>
      </c>
      <c r="M897" s="420">
        <f t="shared" si="30"/>
        <v>30000</v>
      </c>
      <c r="N897" s="28"/>
      <c r="O897" s="28"/>
      <c r="P897" s="28"/>
      <c r="Q897" s="28"/>
      <c r="R897" s="28"/>
    </row>
    <row r="898" spans="1:18" ht="12.75" x14ac:dyDescent="0.35">
      <c r="A898" s="28" t="s">
        <v>1720</v>
      </c>
      <c r="B898" s="28" t="s">
        <v>1721</v>
      </c>
      <c r="C898" s="85" t="s">
        <v>168</v>
      </c>
      <c r="D898" s="28" t="s">
        <v>1730</v>
      </c>
      <c r="E898" s="416">
        <v>1500</v>
      </c>
      <c r="F898" s="417" t="s">
        <v>1961</v>
      </c>
      <c r="G898" s="418" t="s">
        <v>1962</v>
      </c>
      <c r="H898" s="418" t="s">
        <v>1794</v>
      </c>
      <c r="I898" s="234" t="s">
        <v>1726</v>
      </c>
      <c r="J898" s="28" t="s">
        <v>1727</v>
      </c>
      <c r="K898" s="419">
        <v>12</v>
      </c>
      <c r="L898" s="419">
        <v>12</v>
      </c>
      <c r="M898" s="420">
        <f t="shared" si="30"/>
        <v>18000</v>
      </c>
      <c r="N898" s="28"/>
      <c r="O898" s="28"/>
      <c r="P898" s="28"/>
      <c r="Q898" s="28"/>
      <c r="R898" s="28"/>
    </row>
    <row r="899" spans="1:18" ht="12.75" x14ac:dyDescent="0.35">
      <c r="A899" s="28" t="s">
        <v>1720</v>
      </c>
      <c r="B899" s="28" t="s">
        <v>1721</v>
      </c>
      <c r="C899" s="85" t="s">
        <v>168</v>
      </c>
      <c r="D899" s="28" t="s">
        <v>1722</v>
      </c>
      <c r="E899" s="416">
        <v>10000</v>
      </c>
      <c r="F899" s="417" t="s">
        <v>1963</v>
      </c>
      <c r="G899" s="418" t="s">
        <v>1964</v>
      </c>
      <c r="H899" s="418" t="s">
        <v>1965</v>
      </c>
      <c r="I899" s="234" t="s">
        <v>1726</v>
      </c>
      <c r="J899" s="28" t="s">
        <v>1734</v>
      </c>
      <c r="K899" s="419">
        <v>12</v>
      </c>
      <c r="L899" s="419">
        <v>12</v>
      </c>
      <c r="M899" s="420">
        <f t="shared" si="30"/>
        <v>120000</v>
      </c>
      <c r="N899" s="28"/>
      <c r="O899" s="28"/>
      <c r="P899" s="28"/>
      <c r="Q899" s="28"/>
      <c r="R899" s="28"/>
    </row>
    <row r="900" spans="1:18" ht="12.75" x14ac:dyDescent="0.35">
      <c r="A900" s="28" t="s">
        <v>1720</v>
      </c>
      <c r="B900" s="28" t="s">
        <v>1721</v>
      </c>
      <c r="C900" s="85" t="s">
        <v>168</v>
      </c>
      <c r="D900" s="28" t="s">
        <v>1722</v>
      </c>
      <c r="E900" s="416">
        <v>8000</v>
      </c>
      <c r="F900" s="417" t="s">
        <v>1966</v>
      </c>
      <c r="G900" s="418" t="s">
        <v>1967</v>
      </c>
      <c r="H900" s="418" t="s">
        <v>1751</v>
      </c>
      <c r="I900" s="234" t="s">
        <v>1726</v>
      </c>
      <c r="J900" s="28" t="s">
        <v>1734</v>
      </c>
      <c r="K900" s="419">
        <v>12</v>
      </c>
      <c r="L900" s="419">
        <v>12</v>
      </c>
      <c r="M900" s="420">
        <f t="shared" si="30"/>
        <v>96000</v>
      </c>
      <c r="N900" s="28"/>
      <c r="O900" s="28"/>
      <c r="P900" s="28"/>
      <c r="Q900" s="28"/>
      <c r="R900" s="28"/>
    </row>
    <row r="901" spans="1:18" ht="12.75" x14ac:dyDescent="0.35">
      <c r="A901" s="28" t="s">
        <v>1720</v>
      </c>
      <c r="B901" s="28" t="s">
        <v>1721</v>
      </c>
      <c r="C901" s="85" t="s">
        <v>168</v>
      </c>
      <c r="D901" s="28" t="s">
        <v>1730</v>
      </c>
      <c r="E901" s="416">
        <v>1500</v>
      </c>
      <c r="F901" s="417" t="s">
        <v>1968</v>
      </c>
      <c r="G901" s="418" t="s">
        <v>1969</v>
      </c>
      <c r="H901" s="418" t="s">
        <v>1855</v>
      </c>
      <c r="I901" s="234" t="s">
        <v>1726</v>
      </c>
      <c r="J901" s="28" t="s">
        <v>1760</v>
      </c>
      <c r="K901" s="419">
        <v>12</v>
      </c>
      <c r="L901" s="419">
        <v>12</v>
      </c>
      <c r="M901" s="420">
        <f t="shared" si="30"/>
        <v>18000</v>
      </c>
      <c r="N901" s="28"/>
      <c r="O901" s="28"/>
      <c r="P901" s="28"/>
      <c r="Q901" s="28"/>
      <c r="R901" s="28"/>
    </row>
    <row r="902" spans="1:18" ht="12.75" x14ac:dyDescent="0.35">
      <c r="A902" s="28" t="s">
        <v>1720</v>
      </c>
      <c r="B902" s="28" t="s">
        <v>1721</v>
      </c>
      <c r="C902" s="85" t="s">
        <v>168</v>
      </c>
      <c r="D902" s="28" t="s">
        <v>1722</v>
      </c>
      <c r="E902" s="416">
        <v>6000</v>
      </c>
      <c r="F902" s="417" t="s">
        <v>1970</v>
      </c>
      <c r="G902" s="418" t="s">
        <v>1971</v>
      </c>
      <c r="H902" s="418" t="s">
        <v>1737</v>
      </c>
      <c r="I902" s="234" t="s">
        <v>1726</v>
      </c>
      <c r="J902" s="28" t="s">
        <v>1734</v>
      </c>
      <c r="K902" s="419">
        <v>12</v>
      </c>
      <c r="L902" s="419">
        <v>12</v>
      </c>
      <c r="M902" s="420">
        <f t="shared" si="30"/>
        <v>72000</v>
      </c>
      <c r="N902" s="28"/>
      <c r="O902" s="28"/>
      <c r="P902" s="28"/>
      <c r="Q902" s="28"/>
      <c r="R902" s="28"/>
    </row>
    <row r="903" spans="1:18" ht="12.75" x14ac:dyDescent="0.35">
      <c r="A903" s="28" t="s">
        <v>1720</v>
      </c>
      <c r="B903" s="28" t="s">
        <v>1721</v>
      </c>
      <c r="C903" s="85" t="s">
        <v>168</v>
      </c>
      <c r="D903" s="28" t="s">
        <v>1722</v>
      </c>
      <c r="E903" s="416">
        <v>6000</v>
      </c>
      <c r="F903" s="417" t="s">
        <v>1972</v>
      </c>
      <c r="G903" s="418" t="s">
        <v>1973</v>
      </c>
      <c r="H903" s="418" t="s">
        <v>1737</v>
      </c>
      <c r="I903" s="234" t="s">
        <v>1726</v>
      </c>
      <c r="J903" s="28" t="s">
        <v>1734</v>
      </c>
      <c r="K903" s="419">
        <v>12</v>
      </c>
      <c r="L903" s="419">
        <v>12</v>
      </c>
      <c r="M903" s="420">
        <f t="shared" si="30"/>
        <v>72000</v>
      </c>
      <c r="N903" s="28"/>
      <c r="O903" s="28"/>
      <c r="P903" s="28"/>
      <c r="Q903" s="28"/>
      <c r="R903" s="28"/>
    </row>
    <row r="904" spans="1:18" ht="12.75" x14ac:dyDescent="0.35">
      <c r="A904" s="28" t="s">
        <v>1720</v>
      </c>
      <c r="B904" s="28" t="s">
        <v>1721</v>
      </c>
      <c r="C904" s="85" t="s">
        <v>168</v>
      </c>
      <c r="D904" s="28" t="s">
        <v>1722</v>
      </c>
      <c r="E904" s="416">
        <v>12500</v>
      </c>
      <c r="F904" s="417" t="s">
        <v>1974</v>
      </c>
      <c r="G904" s="418" t="s">
        <v>1975</v>
      </c>
      <c r="H904" s="418" t="s">
        <v>1751</v>
      </c>
      <c r="I904" s="234" t="s">
        <v>1726</v>
      </c>
      <c r="J904" s="28" t="s">
        <v>1734</v>
      </c>
      <c r="K904" s="419">
        <v>12</v>
      </c>
      <c r="L904" s="419">
        <v>12</v>
      </c>
      <c r="M904" s="420">
        <f t="shared" si="30"/>
        <v>150000</v>
      </c>
      <c r="N904" s="28"/>
      <c r="O904" s="28"/>
      <c r="P904" s="28"/>
      <c r="Q904" s="28"/>
      <c r="R904" s="28"/>
    </row>
    <row r="905" spans="1:18" ht="12.75" x14ac:dyDescent="0.35">
      <c r="A905" s="28" t="s">
        <v>1720</v>
      </c>
      <c r="B905" s="28" t="s">
        <v>1721</v>
      </c>
      <c r="C905" s="85" t="s">
        <v>168</v>
      </c>
      <c r="D905" s="28" t="s">
        <v>1722</v>
      </c>
      <c r="E905" s="416">
        <v>1200</v>
      </c>
      <c r="F905" s="417" t="s">
        <v>1976</v>
      </c>
      <c r="G905" s="418" t="s">
        <v>1977</v>
      </c>
      <c r="H905" s="418" t="s">
        <v>1725</v>
      </c>
      <c r="I905" s="234" t="s">
        <v>1726</v>
      </c>
      <c r="J905" s="28" t="s">
        <v>1727</v>
      </c>
      <c r="K905" s="419">
        <v>12</v>
      </c>
      <c r="L905" s="419">
        <v>12</v>
      </c>
      <c r="M905" s="420">
        <f t="shared" si="30"/>
        <v>14400</v>
      </c>
      <c r="N905" s="28"/>
      <c r="O905" s="28"/>
      <c r="P905" s="28"/>
      <c r="Q905" s="28"/>
      <c r="R905" s="28"/>
    </row>
    <row r="906" spans="1:18" ht="12.75" x14ac:dyDescent="0.35">
      <c r="A906" s="28" t="s">
        <v>1720</v>
      </c>
      <c r="B906" s="28" t="s">
        <v>1721</v>
      </c>
      <c r="C906" s="85" t="s">
        <v>168</v>
      </c>
      <c r="D906" s="28" t="s">
        <v>1722</v>
      </c>
      <c r="E906" s="416">
        <v>7000</v>
      </c>
      <c r="F906" s="417" t="s">
        <v>1978</v>
      </c>
      <c r="G906" s="418" t="s">
        <v>1979</v>
      </c>
      <c r="H906" s="418" t="s">
        <v>1737</v>
      </c>
      <c r="I906" s="234" t="s">
        <v>1726</v>
      </c>
      <c r="J906" s="28" t="s">
        <v>1734</v>
      </c>
      <c r="K906" s="419">
        <v>12</v>
      </c>
      <c r="L906" s="419">
        <v>12</v>
      </c>
      <c r="M906" s="420">
        <f t="shared" si="30"/>
        <v>84000</v>
      </c>
      <c r="N906" s="28"/>
      <c r="O906" s="28"/>
      <c r="P906" s="28"/>
      <c r="Q906" s="28"/>
      <c r="R906" s="28"/>
    </row>
    <row r="907" spans="1:18" ht="12.75" x14ac:dyDescent="0.35">
      <c r="A907" s="28" t="s">
        <v>1720</v>
      </c>
      <c r="B907" s="28" t="s">
        <v>1721</v>
      </c>
      <c r="C907" s="85" t="s">
        <v>168</v>
      </c>
      <c r="D907" s="28" t="s">
        <v>1722</v>
      </c>
      <c r="E907" s="416">
        <v>6500</v>
      </c>
      <c r="F907" s="417" t="s">
        <v>1980</v>
      </c>
      <c r="G907" s="418" t="s">
        <v>1981</v>
      </c>
      <c r="H907" s="418" t="s">
        <v>1783</v>
      </c>
      <c r="I907" s="234" t="s">
        <v>1726</v>
      </c>
      <c r="J907" s="28" t="s">
        <v>1734</v>
      </c>
      <c r="K907" s="419">
        <v>12</v>
      </c>
      <c r="L907" s="419">
        <v>12</v>
      </c>
      <c r="M907" s="420">
        <f t="shared" si="30"/>
        <v>78000</v>
      </c>
      <c r="N907" s="28"/>
      <c r="O907" s="28"/>
      <c r="P907" s="28"/>
      <c r="Q907" s="28"/>
      <c r="R907" s="28"/>
    </row>
    <row r="908" spans="1:18" ht="12.75" x14ac:dyDescent="0.35">
      <c r="A908" s="28" t="s">
        <v>1720</v>
      </c>
      <c r="B908" s="28" t="s">
        <v>1721</v>
      </c>
      <c r="C908" s="85" t="s">
        <v>168</v>
      </c>
      <c r="D908" s="28" t="s">
        <v>1722</v>
      </c>
      <c r="E908" s="416">
        <v>3000</v>
      </c>
      <c r="F908" s="417" t="s">
        <v>1982</v>
      </c>
      <c r="G908" s="418" t="s">
        <v>1983</v>
      </c>
      <c r="H908" s="418" t="s">
        <v>1725</v>
      </c>
      <c r="I908" s="234" t="s">
        <v>1726</v>
      </c>
      <c r="J908" s="28" t="s">
        <v>1727</v>
      </c>
      <c r="K908" s="419">
        <v>12</v>
      </c>
      <c r="L908" s="419">
        <v>12</v>
      </c>
      <c r="M908" s="420">
        <f t="shared" si="30"/>
        <v>36000</v>
      </c>
      <c r="N908" s="28"/>
      <c r="O908" s="28"/>
      <c r="P908" s="28"/>
      <c r="Q908" s="28"/>
      <c r="R908" s="28"/>
    </row>
    <row r="909" spans="1:18" ht="12.75" x14ac:dyDescent="0.35">
      <c r="A909" s="28" t="s">
        <v>1720</v>
      </c>
      <c r="B909" s="28" t="s">
        <v>1721</v>
      </c>
      <c r="C909" s="85" t="s">
        <v>168</v>
      </c>
      <c r="D909" s="28" t="s">
        <v>1722</v>
      </c>
      <c r="E909" s="416">
        <v>1200</v>
      </c>
      <c r="F909" s="417" t="s">
        <v>1984</v>
      </c>
      <c r="G909" s="418" t="s">
        <v>1985</v>
      </c>
      <c r="H909" s="418" t="s">
        <v>1725</v>
      </c>
      <c r="I909" s="234" t="s">
        <v>1726</v>
      </c>
      <c r="J909" s="28" t="s">
        <v>1727</v>
      </c>
      <c r="K909" s="419">
        <v>12</v>
      </c>
      <c r="L909" s="419">
        <v>12</v>
      </c>
      <c r="M909" s="420">
        <f t="shared" si="30"/>
        <v>14400</v>
      </c>
      <c r="N909" s="28"/>
      <c r="O909" s="28"/>
      <c r="P909" s="28"/>
      <c r="Q909" s="28"/>
      <c r="R909" s="28"/>
    </row>
    <row r="910" spans="1:18" ht="12.75" x14ac:dyDescent="0.35">
      <c r="A910" s="28" t="s">
        <v>1720</v>
      </c>
      <c r="B910" s="28" t="s">
        <v>1721</v>
      </c>
      <c r="C910" s="85" t="s">
        <v>168</v>
      </c>
      <c r="D910" s="28" t="s">
        <v>1722</v>
      </c>
      <c r="E910" s="416">
        <v>2000</v>
      </c>
      <c r="F910" s="417" t="s">
        <v>1986</v>
      </c>
      <c r="G910" s="418" t="s">
        <v>1987</v>
      </c>
      <c r="H910" s="418" t="s">
        <v>1725</v>
      </c>
      <c r="I910" s="234" t="s">
        <v>1726</v>
      </c>
      <c r="J910" s="28" t="s">
        <v>1727</v>
      </c>
      <c r="K910" s="419">
        <v>12</v>
      </c>
      <c r="L910" s="419">
        <v>12</v>
      </c>
      <c r="M910" s="420">
        <f t="shared" si="30"/>
        <v>24000</v>
      </c>
      <c r="N910" s="28"/>
      <c r="O910" s="28"/>
      <c r="P910" s="28"/>
      <c r="Q910" s="28"/>
      <c r="R910" s="28"/>
    </row>
    <row r="911" spans="1:18" ht="12.75" x14ac:dyDescent="0.35">
      <c r="A911" s="28" t="s">
        <v>1720</v>
      </c>
      <c r="B911" s="28" t="s">
        <v>1721</v>
      </c>
      <c r="C911" s="85" t="s">
        <v>168</v>
      </c>
      <c r="D911" s="28" t="s">
        <v>1722</v>
      </c>
      <c r="E911" s="416">
        <v>1800</v>
      </c>
      <c r="F911" s="417" t="s">
        <v>1988</v>
      </c>
      <c r="G911" s="418" t="s">
        <v>1989</v>
      </c>
      <c r="H911" s="418" t="s">
        <v>1737</v>
      </c>
      <c r="I911" s="234" t="s">
        <v>1726</v>
      </c>
      <c r="J911" s="28" t="s">
        <v>1734</v>
      </c>
      <c r="K911" s="419">
        <v>12</v>
      </c>
      <c r="L911" s="419">
        <v>12</v>
      </c>
      <c r="M911" s="420">
        <f t="shared" si="30"/>
        <v>21600</v>
      </c>
      <c r="N911" s="28"/>
      <c r="O911" s="28"/>
      <c r="P911" s="28"/>
      <c r="Q911" s="28"/>
      <c r="R911" s="28"/>
    </row>
    <row r="912" spans="1:18" ht="12.75" x14ac:dyDescent="0.35">
      <c r="A912" s="28" t="s">
        <v>1720</v>
      </c>
      <c r="B912" s="28" t="s">
        <v>1721</v>
      </c>
      <c r="C912" s="85" t="s">
        <v>168</v>
      </c>
      <c r="D912" s="28" t="s">
        <v>1722</v>
      </c>
      <c r="E912" s="416">
        <v>2200</v>
      </c>
      <c r="F912" s="417" t="s">
        <v>1990</v>
      </c>
      <c r="G912" s="418" t="s">
        <v>1991</v>
      </c>
      <c r="H912" s="418" t="s">
        <v>1756</v>
      </c>
      <c r="I912" s="234" t="s">
        <v>1726</v>
      </c>
      <c r="J912" s="28" t="s">
        <v>1734</v>
      </c>
      <c r="K912" s="419">
        <v>12</v>
      </c>
      <c r="L912" s="419">
        <v>12</v>
      </c>
      <c r="M912" s="420">
        <f t="shared" si="30"/>
        <v>26400</v>
      </c>
      <c r="N912" s="28"/>
      <c r="O912" s="28"/>
      <c r="P912" s="28"/>
      <c r="Q912" s="28"/>
      <c r="R912" s="28"/>
    </row>
    <row r="913" spans="1:18" ht="12.75" x14ac:dyDescent="0.35">
      <c r="A913" s="28" t="s">
        <v>1720</v>
      </c>
      <c r="B913" s="28" t="s">
        <v>1721</v>
      </c>
      <c r="C913" s="85" t="s">
        <v>168</v>
      </c>
      <c r="D913" s="28" t="s">
        <v>1730</v>
      </c>
      <c r="E913" s="416">
        <v>1500</v>
      </c>
      <c r="F913" s="417" t="s">
        <v>1992</v>
      </c>
      <c r="G913" s="418" t="s">
        <v>1993</v>
      </c>
      <c r="H913" s="418" t="s">
        <v>1855</v>
      </c>
      <c r="I913" s="234" t="s">
        <v>1726</v>
      </c>
      <c r="J913" s="28" t="s">
        <v>1760</v>
      </c>
      <c r="K913" s="419">
        <v>12</v>
      </c>
      <c r="L913" s="419">
        <v>12</v>
      </c>
      <c r="M913" s="420">
        <f t="shared" si="30"/>
        <v>18000</v>
      </c>
      <c r="N913" s="28"/>
      <c r="O913" s="28"/>
      <c r="P913" s="28"/>
      <c r="Q913" s="28"/>
      <c r="R913" s="28"/>
    </row>
    <row r="914" spans="1:18" ht="12.75" x14ac:dyDescent="0.35">
      <c r="A914" s="28" t="s">
        <v>1720</v>
      </c>
      <c r="B914" s="28" t="s">
        <v>1721</v>
      </c>
      <c r="C914" s="85" t="s">
        <v>168</v>
      </c>
      <c r="D914" s="28" t="s">
        <v>1730</v>
      </c>
      <c r="E914" s="416">
        <v>1500</v>
      </c>
      <c r="F914" s="417" t="s">
        <v>1994</v>
      </c>
      <c r="G914" s="418" t="s">
        <v>1995</v>
      </c>
      <c r="H914" s="418" t="s">
        <v>1954</v>
      </c>
      <c r="I914" s="234" t="s">
        <v>1726</v>
      </c>
      <c r="J914" s="28" t="s">
        <v>1727</v>
      </c>
      <c r="K914" s="419">
        <v>12</v>
      </c>
      <c r="L914" s="419">
        <v>12</v>
      </c>
      <c r="M914" s="420">
        <f t="shared" si="30"/>
        <v>18000</v>
      </c>
      <c r="N914" s="28"/>
      <c r="O914" s="28"/>
      <c r="P914" s="28"/>
      <c r="Q914" s="28"/>
      <c r="R914" s="28"/>
    </row>
    <row r="915" spans="1:18" ht="12.75" x14ac:dyDescent="0.35">
      <c r="A915" s="28" t="s">
        <v>1720</v>
      </c>
      <c r="B915" s="28" t="s">
        <v>1721</v>
      </c>
      <c r="C915" s="85" t="s">
        <v>168</v>
      </c>
      <c r="D915" s="28" t="s">
        <v>1722</v>
      </c>
      <c r="E915" s="416">
        <v>2000</v>
      </c>
      <c r="F915" s="417" t="s">
        <v>1996</v>
      </c>
      <c r="G915" s="418" t="s">
        <v>1997</v>
      </c>
      <c r="H915" s="418" t="s">
        <v>1725</v>
      </c>
      <c r="I915" s="234" t="s">
        <v>1726</v>
      </c>
      <c r="J915" s="28" t="s">
        <v>1727</v>
      </c>
      <c r="K915" s="419">
        <v>12</v>
      </c>
      <c r="L915" s="419">
        <v>12</v>
      </c>
      <c r="M915" s="420">
        <f t="shared" si="30"/>
        <v>24000</v>
      </c>
      <c r="N915" s="28"/>
      <c r="O915" s="28"/>
      <c r="P915" s="28"/>
      <c r="Q915" s="28"/>
      <c r="R915" s="28"/>
    </row>
    <row r="916" spans="1:18" ht="12.75" x14ac:dyDescent="0.35">
      <c r="A916" s="28" t="s">
        <v>1720</v>
      </c>
      <c r="B916" s="28" t="s">
        <v>1721</v>
      </c>
      <c r="C916" s="85" t="s">
        <v>168</v>
      </c>
      <c r="D916" s="28" t="s">
        <v>1722</v>
      </c>
      <c r="E916" s="416">
        <v>6000</v>
      </c>
      <c r="F916" s="417" t="s">
        <v>1998</v>
      </c>
      <c r="G916" s="418" t="s">
        <v>1999</v>
      </c>
      <c r="H916" s="418" t="s">
        <v>1737</v>
      </c>
      <c r="I916" s="234" t="s">
        <v>1726</v>
      </c>
      <c r="J916" s="28" t="s">
        <v>1734</v>
      </c>
      <c r="K916" s="419">
        <v>12</v>
      </c>
      <c r="L916" s="419">
        <v>12</v>
      </c>
      <c r="M916" s="420">
        <f t="shared" si="30"/>
        <v>72000</v>
      </c>
      <c r="N916" s="28"/>
      <c r="O916" s="28"/>
      <c r="P916" s="28"/>
      <c r="Q916" s="28"/>
      <c r="R916" s="28"/>
    </row>
    <row r="917" spans="1:18" ht="12.75" x14ac:dyDescent="0.35">
      <c r="A917" s="28" t="s">
        <v>1720</v>
      </c>
      <c r="B917" s="28" t="s">
        <v>1721</v>
      </c>
      <c r="C917" s="85" t="s">
        <v>168</v>
      </c>
      <c r="D917" s="28" t="s">
        <v>1722</v>
      </c>
      <c r="E917" s="416">
        <v>3000</v>
      </c>
      <c r="F917" s="417" t="s">
        <v>2000</v>
      </c>
      <c r="G917" s="418" t="s">
        <v>2001</v>
      </c>
      <c r="H917" s="418" t="s">
        <v>1725</v>
      </c>
      <c r="I917" s="234" t="s">
        <v>1726</v>
      </c>
      <c r="J917" s="28" t="s">
        <v>1727</v>
      </c>
      <c r="K917" s="419">
        <v>12</v>
      </c>
      <c r="L917" s="419">
        <v>12</v>
      </c>
      <c r="M917" s="420">
        <f t="shared" si="30"/>
        <v>36000</v>
      </c>
      <c r="N917" s="28"/>
      <c r="O917" s="28"/>
      <c r="P917" s="28"/>
      <c r="Q917" s="28"/>
      <c r="R917" s="28"/>
    </row>
    <row r="918" spans="1:18" ht="12.75" x14ac:dyDescent="0.35">
      <c r="A918" s="28" t="s">
        <v>1720</v>
      </c>
      <c r="B918" s="28" t="s">
        <v>1721</v>
      </c>
      <c r="C918" s="85" t="s">
        <v>168</v>
      </c>
      <c r="D918" s="28" t="s">
        <v>1722</v>
      </c>
      <c r="E918" s="416">
        <v>9000</v>
      </c>
      <c r="F918" s="417" t="s">
        <v>2002</v>
      </c>
      <c r="G918" s="418" t="s">
        <v>2003</v>
      </c>
      <c r="H918" s="418" t="s">
        <v>1751</v>
      </c>
      <c r="I918" s="234" t="s">
        <v>1726</v>
      </c>
      <c r="J918" s="28" t="s">
        <v>1734</v>
      </c>
      <c r="K918" s="419">
        <v>12</v>
      </c>
      <c r="L918" s="419">
        <v>12</v>
      </c>
      <c r="M918" s="420">
        <f t="shared" si="30"/>
        <v>108000</v>
      </c>
      <c r="N918" s="28"/>
      <c r="O918" s="28"/>
      <c r="P918" s="28"/>
      <c r="Q918" s="28"/>
      <c r="R918" s="28"/>
    </row>
    <row r="919" spans="1:18" ht="12.75" x14ac:dyDescent="0.35">
      <c r="A919" s="28" t="s">
        <v>1720</v>
      </c>
      <c r="B919" s="28" t="s">
        <v>1721</v>
      </c>
      <c r="C919" s="85" t="s">
        <v>168</v>
      </c>
      <c r="D919" s="28" t="s">
        <v>1722</v>
      </c>
      <c r="E919" s="416">
        <v>7000</v>
      </c>
      <c r="F919" s="417" t="s">
        <v>2004</v>
      </c>
      <c r="G919" s="418" t="s">
        <v>2005</v>
      </c>
      <c r="H919" s="418" t="s">
        <v>1756</v>
      </c>
      <c r="I919" s="234" t="s">
        <v>1726</v>
      </c>
      <c r="J919" s="28" t="s">
        <v>1734</v>
      </c>
      <c r="K919" s="419">
        <v>12</v>
      </c>
      <c r="L919" s="419">
        <v>12</v>
      </c>
      <c r="M919" s="420">
        <f t="shared" si="30"/>
        <v>84000</v>
      </c>
      <c r="N919" s="28"/>
      <c r="O919" s="28"/>
      <c r="P919" s="28"/>
      <c r="Q919" s="28"/>
      <c r="R919" s="28"/>
    </row>
    <row r="920" spans="1:18" ht="12.75" x14ac:dyDescent="0.35">
      <c r="A920" s="28" t="s">
        <v>1720</v>
      </c>
      <c r="B920" s="28" t="s">
        <v>1721</v>
      </c>
      <c r="C920" s="85" t="s">
        <v>168</v>
      </c>
      <c r="D920" s="28" t="s">
        <v>1722</v>
      </c>
      <c r="E920" s="416">
        <v>6000</v>
      </c>
      <c r="F920" s="417" t="s">
        <v>2006</v>
      </c>
      <c r="G920" s="418" t="s">
        <v>2007</v>
      </c>
      <c r="H920" s="418" t="s">
        <v>1745</v>
      </c>
      <c r="I920" s="234" t="s">
        <v>1726</v>
      </c>
      <c r="J920" s="28" t="s">
        <v>1734</v>
      </c>
      <c r="K920" s="419">
        <v>12</v>
      </c>
      <c r="L920" s="419">
        <v>12</v>
      </c>
      <c r="M920" s="420">
        <f t="shared" si="30"/>
        <v>72000</v>
      </c>
      <c r="N920" s="28"/>
      <c r="O920" s="28"/>
      <c r="P920" s="28"/>
      <c r="Q920" s="28"/>
      <c r="R920" s="28"/>
    </row>
    <row r="921" spans="1:18" ht="12.75" x14ac:dyDescent="0.35">
      <c r="A921" s="28" t="s">
        <v>1720</v>
      </c>
      <c r="B921" s="28" t="s">
        <v>1721</v>
      </c>
      <c r="C921" s="85" t="s">
        <v>168</v>
      </c>
      <c r="D921" s="28" t="s">
        <v>1722</v>
      </c>
      <c r="E921" s="416">
        <v>6000</v>
      </c>
      <c r="F921" s="417" t="s">
        <v>2008</v>
      </c>
      <c r="G921" s="418" t="s">
        <v>2009</v>
      </c>
      <c r="H921" s="418" t="s">
        <v>1737</v>
      </c>
      <c r="I921" s="234" t="s">
        <v>1726</v>
      </c>
      <c r="J921" s="28" t="s">
        <v>1734</v>
      </c>
      <c r="K921" s="419">
        <v>12</v>
      </c>
      <c r="L921" s="419">
        <v>12</v>
      </c>
      <c r="M921" s="420">
        <f t="shared" si="30"/>
        <v>72000</v>
      </c>
      <c r="N921" s="28"/>
      <c r="O921" s="28"/>
      <c r="P921" s="28"/>
      <c r="Q921" s="28"/>
      <c r="R921" s="28"/>
    </row>
    <row r="922" spans="1:18" ht="12.75" x14ac:dyDescent="0.35">
      <c r="A922" s="28" t="s">
        <v>1720</v>
      </c>
      <c r="B922" s="28" t="s">
        <v>1721</v>
      </c>
      <c r="C922" s="85" t="s">
        <v>168</v>
      </c>
      <c r="D922" s="28" t="s">
        <v>1722</v>
      </c>
      <c r="E922" s="416">
        <v>12500</v>
      </c>
      <c r="F922" s="417" t="s">
        <v>2010</v>
      </c>
      <c r="G922" s="418" t="s">
        <v>2011</v>
      </c>
      <c r="H922" s="418" t="s">
        <v>1751</v>
      </c>
      <c r="I922" s="234" t="s">
        <v>1726</v>
      </c>
      <c r="J922" s="28" t="s">
        <v>1734</v>
      </c>
      <c r="K922" s="419">
        <v>12</v>
      </c>
      <c r="L922" s="419">
        <v>12</v>
      </c>
      <c r="M922" s="420">
        <f t="shared" si="30"/>
        <v>150000</v>
      </c>
      <c r="N922" s="28"/>
      <c r="O922" s="28"/>
      <c r="P922" s="28"/>
      <c r="Q922" s="28"/>
      <c r="R922" s="28"/>
    </row>
    <row r="923" spans="1:18" ht="12.75" x14ac:dyDescent="0.35">
      <c r="A923" s="28" t="s">
        <v>1720</v>
      </c>
      <c r="B923" s="28" t="s">
        <v>1721</v>
      </c>
      <c r="C923" s="85" t="s">
        <v>168</v>
      </c>
      <c r="D923" s="28" t="s">
        <v>1730</v>
      </c>
      <c r="E923" s="416">
        <v>1500</v>
      </c>
      <c r="F923" s="417" t="s">
        <v>2012</v>
      </c>
      <c r="G923" s="418" t="s">
        <v>2013</v>
      </c>
      <c r="H923" s="418" t="s">
        <v>1855</v>
      </c>
      <c r="I923" s="234" t="s">
        <v>1726</v>
      </c>
      <c r="J923" s="28" t="s">
        <v>1760</v>
      </c>
      <c r="K923" s="419">
        <v>12</v>
      </c>
      <c r="L923" s="419">
        <v>12</v>
      </c>
      <c r="M923" s="420">
        <f t="shared" si="30"/>
        <v>18000</v>
      </c>
      <c r="N923" s="28"/>
      <c r="O923" s="28"/>
      <c r="P923" s="28"/>
      <c r="Q923" s="28"/>
      <c r="R923" s="28"/>
    </row>
    <row r="924" spans="1:18" ht="12.75" x14ac:dyDescent="0.35">
      <c r="A924" s="28" t="s">
        <v>1720</v>
      </c>
      <c r="B924" s="28" t="s">
        <v>1721</v>
      </c>
      <c r="C924" s="85" t="s">
        <v>168</v>
      </c>
      <c r="D924" s="28" t="s">
        <v>1722</v>
      </c>
      <c r="E924" s="416">
        <v>2000</v>
      </c>
      <c r="F924" s="417" t="s">
        <v>2014</v>
      </c>
      <c r="G924" s="418" t="s">
        <v>2015</v>
      </c>
      <c r="H924" s="418" t="s">
        <v>1725</v>
      </c>
      <c r="I924" s="234" t="s">
        <v>1726</v>
      </c>
      <c r="J924" s="28" t="s">
        <v>1727</v>
      </c>
      <c r="K924" s="419">
        <v>12</v>
      </c>
      <c r="L924" s="419">
        <v>12</v>
      </c>
      <c r="M924" s="420">
        <f t="shared" ref="M924:M987" si="31">E924*L924</f>
        <v>24000</v>
      </c>
      <c r="N924" s="28"/>
      <c r="O924" s="28"/>
      <c r="P924" s="28"/>
      <c r="Q924" s="28"/>
      <c r="R924" s="28"/>
    </row>
    <row r="925" spans="1:18" ht="12.75" x14ac:dyDescent="0.35">
      <c r="A925" s="28" t="s">
        <v>1720</v>
      </c>
      <c r="B925" s="28" t="s">
        <v>1721</v>
      </c>
      <c r="C925" s="85" t="s">
        <v>168</v>
      </c>
      <c r="D925" s="28" t="s">
        <v>1722</v>
      </c>
      <c r="E925" s="416">
        <v>2750</v>
      </c>
      <c r="F925" s="417" t="s">
        <v>2016</v>
      </c>
      <c r="G925" s="418" t="s">
        <v>2017</v>
      </c>
      <c r="H925" s="418" t="s">
        <v>1725</v>
      </c>
      <c r="I925" s="234" t="s">
        <v>1726</v>
      </c>
      <c r="J925" s="28" t="s">
        <v>1727</v>
      </c>
      <c r="K925" s="419">
        <v>12</v>
      </c>
      <c r="L925" s="419">
        <v>12</v>
      </c>
      <c r="M925" s="420">
        <f t="shared" si="31"/>
        <v>33000</v>
      </c>
      <c r="N925" s="28"/>
      <c r="O925" s="28"/>
      <c r="P925" s="28"/>
      <c r="Q925" s="28"/>
      <c r="R925" s="28"/>
    </row>
    <row r="926" spans="1:18" ht="12.75" x14ac:dyDescent="0.35">
      <c r="A926" s="28" t="s">
        <v>1720</v>
      </c>
      <c r="B926" s="28" t="s">
        <v>1721</v>
      </c>
      <c r="C926" s="85" t="s">
        <v>168</v>
      </c>
      <c r="D926" s="28" t="s">
        <v>1722</v>
      </c>
      <c r="E926" s="416">
        <v>3000</v>
      </c>
      <c r="F926" s="417" t="s">
        <v>2018</v>
      </c>
      <c r="G926" s="418" t="s">
        <v>2019</v>
      </c>
      <c r="H926" s="418" t="s">
        <v>1725</v>
      </c>
      <c r="I926" s="234" t="s">
        <v>1726</v>
      </c>
      <c r="J926" s="28" t="s">
        <v>1727</v>
      </c>
      <c r="K926" s="419">
        <v>12</v>
      </c>
      <c r="L926" s="419">
        <v>12</v>
      </c>
      <c r="M926" s="420">
        <f t="shared" si="31"/>
        <v>36000</v>
      </c>
      <c r="N926" s="28"/>
      <c r="O926" s="28"/>
      <c r="P926" s="28"/>
      <c r="Q926" s="28"/>
      <c r="R926" s="28"/>
    </row>
    <row r="927" spans="1:18" ht="12.75" x14ac:dyDescent="0.35">
      <c r="A927" s="28" t="s">
        <v>1720</v>
      </c>
      <c r="B927" s="28" t="s">
        <v>1721</v>
      </c>
      <c r="C927" s="85" t="s">
        <v>168</v>
      </c>
      <c r="D927" s="28" t="s">
        <v>1730</v>
      </c>
      <c r="E927" s="416">
        <v>1800</v>
      </c>
      <c r="F927" s="417" t="s">
        <v>2020</v>
      </c>
      <c r="G927" s="418" t="s">
        <v>2021</v>
      </c>
      <c r="H927" s="418" t="s">
        <v>1794</v>
      </c>
      <c r="I927" s="234" t="s">
        <v>1726</v>
      </c>
      <c r="J927" s="28" t="s">
        <v>1727</v>
      </c>
      <c r="K927" s="419">
        <v>12</v>
      </c>
      <c r="L927" s="419">
        <v>12</v>
      </c>
      <c r="M927" s="420">
        <f t="shared" si="31"/>
        <v>21600</v>
      </c>
      <c r="N927" s="28"/>
      <c r="O927" s="28"/>
      <c r="P927" s="28"/>
      <c r="Q927" s="28"/>
      <c r="R927" s="28"/>
    </row>
    <row r="928" spans="1:18" ht="12.75" x14ac:dyDescent="0.35">
      <c r="A928" s="28" t="s">
        <v>1720</v>
      </c>
      <c r="B928" s="28" t="s">
        <v>1721</v>
      </c>
      <c r="C928" s="85" t="s">
        <v>168</v>
      </c>
      <c r="D928" s="28" t="s">
        <v>1722</v>
      </c>
      <c r="E928" s="416">
        <v>2500</v>
      </c>
      <c r="F928" s="417" t="s">
        <v>2022</v>
      </c>
      <c r="G928" s="418" t="s">
        <v>2023</v>
      </c>
      <c r="H928" s="418" t="s">
        <v>1725</v>
      </c>
      <c r="I928" s="234" t="s">
        <v>1726</v>
      </c>
      <c r="J928" s="28" t="s">
        <v>1727</v>
      </c>
      <c r="K928" s="419">
        <v>12</v>
      </c>
      <c r="L928" s="419">
        <v>12</v>
      </c>
      <c r="M928" s="420">
        <f t="shared" si="31"/>
        <v>30000</v>
      </c>
      <c r="N928" s="28"/>
      <c r="O928" s="28"/>
      <c r="P928" s="28"/>
      <c r="Q928" s="28"/>
      <c r="R928" s="28"/>
    </row>
    <row r="929" spans="1:18" ht="12.75" x14ac:dyDescent="0.35">
      <c r="A929" s="28" t="s">
        <v>1720</v>
      </c>
      <c r="B929" s="28" t="s">
        <v>1721</v>
      </c>
      <c r="C929" s="85" t="s">
        <v>168</v>
      </c>
      <c r="D929" s="28" t="s">
        <v>1730</v>
      </c>
      <c r="E929" s="416">
        <v>2500</v>
      </c>
      <c r="F929" s="417" t="s">
        <v>2024</v>
      </c>
      <c r="G929" s="418" t="s">
        <v>2025</v>
      </c>
      <c r="H929" s="418" t="s">
        <v>1748</v>
      </c>
      <c r="I929" s="234" t="s">
        <v>1726</v>
      </c>
      <c r="J929" s="28" t="s">
        <v>1734</v>
      </c>
      <c r="K929" s="419">
        <v>12</v>
      </c>
      <c r="L929" s="419">
        <v>12</v>
      </c>
      <c r="M929" s="420">
        <f t="shared" si="31"/>
        <v>30000</v>
      </c>
      <c r="N929" s="28"/>
      <c r="O929" s="28"/>
      <c r="P929" s="28"/>
      <c r="Q929" s="28"/>
      <c r="R929" s="28"/>
    </row>
    <row r="930" spans="1:18" ht="12.75" x14ac:dyDescent="0.35">
      <c r="A930" s="28" t="s">
        <v>1720</v>
      </c>
      <c r="B930" s="28" t="s">
        <v>1721</v>
      </c>
      <c r="C930" s="85" t="s">
        <v>168</v>
      </c>
      <c r="D930" s="28" t="s">
        <v>1722</v>
      </c>
      <c r="E930" s="416">
        <v>6000</v>
      </c>
      <c r="F930" s="417" t="s">
        <v>2026</v>
      </c>
      <c r="G930" s="418" t="s">
        <v>2027</v>
      </c>
      <c r="H930" s="418" t="s">
        <v>1737</v>
      </c>
      <c r="I930" s="234" t="s">
        <v>1726</v>
      </c>
      <c r="J930" s="28" t="s">
        <v>1734</v>
      </c>
      <c r="K930" s="419">
        <v>12</v>
      </c>
      <c r="L930" s="419">
        <v>12</v>
      </c>
      <c r="M930" s="420">
        <f t="shared" si="31"/>
        <v>72000</v>
      </c>
      <c r="N930" s="28"/>
      <c r="O930" s="28"/>
      <c r="P930" s="28"/>
      <c r="Q930" s="28"/>
      <c r="R930" s="28"/>
    </row>
    <row r="931" spans="1:18" ht="12.75" x14ac:dyDescent="0.35">
      <c r="A931" s="28" t="s">
        <v>1720</v>
      </c>
      <c r="B931" s="28" t="s">
        <v>1721</v>
      </c>
      <c r="C931" s="85" t="s">
        <v>168</v>
      </c>
      <c r="D931" s="28" t="s">
        <v>1730</v>
      </c>
      <c r="E931" s="416">
        <v>1200</v>
      </c>
      <c r="F931" s="417" t="s">
        <v>2028</v>
      </c>
      <c r="G931" s="418" t="s">
        <v>2029</v>
      </c>
      <c r="H931" s="418" t="s">
        <v>1763</v>
      </c>
      <c r="I931" s="234" t="s">
        <v>1726</v>
      </c>
      <c r="J931" s="28" t="s">
        <v>1727</v>
      </c>
      <c r="K931" s="419">
        <v>12</v>
      </c>
      <c r="L931" s="419">
        <v>12</v>
      </c>
      <c r="M931" s="420">
        <f t="shared" si="31"/>
        <v>14400</v>
      </c>
      <c r="N931" s="28"/>
      <c r="O931" s="28"/>
      <c r="P931" s="28"/>
      <c r="Q931" s="28"/>
      <c r="R931" s="28"/>
    </row>
    <row r="932" spans="1:18" ht="12.75" x14ac:dyDescent="0.35">
      <c r="A932" s="28" t="s">
        <v>1720</v>
      </c>
      <c r="B932" s="28" t="s">
        <v>1721</v>
      </c>
      <c r="C932" s="85" t="s">
        <v>168</v>
      </c>
      <c r="D932" s="28" t="s">
        <v>1722</v>
      </c>
      <c r="E932" s="416">
        <v>9000</v>
      </c>
      <c r="F932" s="417" t="s">
        <v>2030</v>
      </c>
      <c r="G932" s="418" t="s">
        <v>2031</v>
      </c>
      <c r="H932" s="418" t="s">
        <v>1751</v>
      </c>
      <c r="I932" s="234" t="s">
        <v>1726</v>
      </c>
      <c r="J932" s="28" t="s">
        <v>1734</v>
      </c>
      <c r="K932" s="419">
        <v>12</v>
      </c>
      <c r="L932" s="419">
        <v>12</v>
      </c>
      <c r="M932" s="420">
        <f t="shared" si="31"/>
        <v>108000</v>
      </c>
      <c r="N932" s="28"/>
      <c r="O932" s="28"/>
      <c r="P932" s="28"/>
      <c r="Q932" s="28"/>
      <c r="R932" s="28"/>
    </row>
    <row r="933" spans="1:18" ht="12.75" x14ac:dyDescent="0.35">
      <c r="A933" s="28" t="s">
        <v>1720</v>
      </c>
      <c r="B933" s="28" t="s">
        <v>1721</v>
      </c>
      <c r="C933" s="85" t="s">
        <v>168</v>
      </c>
      <c r="D933" s="28" t="s">
        <v>1730</v>
      </c>
      <c r="E933" s="416">
        <v>1500</v>
      </c>
      <c r="F933" s="417" t="s">
        <v>2032</v>
      </c>
      <c r="G933" s="418" t="s">
        <v>2033</v>
      </c>
      <c r="H933" s="418" t="s">
        <v>1855</v>
      </c>
      <c r="I933" s="234" t="s">
        <v>1726</v>
      </c>
      <c r="J933" s="28" t="s">
        <v>1760</v>
      </c>
      <c r="K933" s="419">
        <v>12</v>
      </c>
      <c r="L933" s="419">
        <v>12</v>
      </c>
      <c r="M933" s="420">
        <f t="shared" si="31"/>
        <v>18000</v>
      </c>
      <c r="N933" s="28"/>
      <c r="O933" s="28"/>
      <c r="P933" s="28"/>
      <c r="Q933" s="28"/>
      <c r="R933" s="28"/>
    </row>
    <row r="934" spans="1:18" ht="12.75" x14ac:dyDescent="0.35">
      <c r="A934" s="28" t="s">
        <v>1720</v>
      </c>
      <c r="B934" s="28" t="s">
        <v>1721</v>
      </c>
      <c r="C934" s="85" t="s">
        <v>168</v>
      </c>
      <c r="D934" s="28" t="s">
        <v>1722</v>
      </c>
      <c r="E934" s="416">
        <v>6000</v>
      </c>
      <c r="F934" s="417" t="s">
        <v>2034</v>
      </c>
      <c r="G934" s="418" t="s">
        <v>2035</v>
      </c>
      <c r="H934" s="418" t="s">
        <v>1737</v>
      </c>
      <c r="I934" s="234" t="s">
        <v>1726</v>
      </c>
      <c r="J934" s="28" t="s">
        <v>1734</v>
      </c>
      <c r="K934" s="419">
        <v>12</v>
      </c>
      <c r="L934" s="419">
        <v>12</v>
      </c>
      <c r="M934" s="420">
        <f t="shared" si="31"/>
        <v>72000</v>
      </c>
      <c r="N934" s="28"/>
      <c r="O934" s="28"/>
      <c r="P934" s="28"/>
      <c r="Q934" s="28"/>
      <c r="R934" s="28"/>
    </row>
    <row r="935" spans="1:18" ht="12.75" x14ac:dyDescent="0.35">
      <c r="A935" s="28" t="s">
        <v>1720</v>
      </c>
      <c r="B935" s="28" t="s">
        <v>1721</v>
      </c>
      <c r="C935" s="85" t="s">
        <v>168</v>
      </c>
      <c r="D935" s="28" t="s">
        <v>1722</v>
      </c>
      <c r="E935" s="416">
        <v>2500</v>
      </c>
      <c r="F935" s="417" t="s">
        <v>2036</v>
      </c>
      <c r="G935" s="418" t="s">
        <v>2037</v>
      </c>
      <c r="H935" s="418" t="s">
        <v>1725</v>
      </c>
      <c r="I935" s="234" t="s">
        <v>1726</v>
      </c>
      <c r="J935" s="28" t="s">
        <v>1727</v>
      </c>
      <c r="K935" s="419">
        <v>12</v>
      </c>
      <c r="L935" s="419">
        <v>12</v>
      </c>
      <c r="M935" s="420">
        <f t="shared" si="31"/>
        <v>30000</v>
      </c>
      <c r="N935" s="28"/>
      <c r="O935" s="28"/>
      <c r="P935" s="28"/>
      <c r="Q935" s="28"/>
      <c r="R935" s="28"/>
    </row>
    <row r="936" spans="1:18" ht="12.75" x14ac:dyDescent="0.35">
      <c r="A936" s="28" t="s">
        <v>1720</v>
      </c>
      <c r="B936" s="28" t="s">
        <v>1721</v>
      </c>
      <c r="C936" s="85" t="s">
        <v>168</v>
      </c>
      <c r="D936" s="28" t="s">
        <v>1722</v>
      </c>
      <c r="E936" s="416">
        <v>1500</v>
      </c>
      <c r="F936" s="417" t="s">
        <v>2038</v>
      </c>
      <c r="G936" s="418" t="s">
        <v>2039</v>
      </c>
      <c r="H936" s="418" t="s">
        <v>1725</v>
      </c>
      <c r="I936" s="234" t="s">
        <v>1726</v>
      </c>
      <c r="J936" s="28" t="s">
        <v>1727</v>
      </c>
      <c r="K936" s="419">
        <v>12</v>
      </c>
      <c r="L936" s="419">
        <v>12</v>
      </c>
      <c r="M936" s="420">
        <f t="shared" si="31"/>
        <v>18000</v>
      </c>
      <c r="N936" s="28"/>
      <c r="O936" s="28"/>
      <c r="P936" s="28"/>
      <c r="Q936" s="28"/>
      <c r="R936" s="28"/>
    </row>
    <row r="937" spans="1:18" ht="12.75" x14ac:dyDescent="0.35">
      <c r="A937" s="28" t="s">
        <v>1720</v>
      </c>
      <c r="B937" s="28" t="s">
        <v>1721</v>
      </c>
      <c r="C937" s="85" t="s">
        <v>168</v>
      </c>
      <c r="D937" s="28" t="s">
        <v>1722</v>
      </c>
      <c r="E937" s="416">
        <v>12500</v>
      </c>
      <c r="F937" s="417" t="s">
        <v>2040</v>
      </c>
      <c r="G937" s="418" t="s">
        <v>2041</v>
      </c>
      <c r="H937" s="418" t="s">
        <v>1751</v>
      </c>
      <c r="I937" s="234" t="s">
        <v>1726</v>
      </c>
      <c r="J937" s="28" t="s">
        <v>1734</v>
      </c>
      <c r="K937" s="419">
        <v>12</v>
      </c>
      <c r="L937" s="419">
        <v>12</v>
      </c>
      <c r="M937" s="420">
        <f t="shared" si="31"/>
        <v>150000</v>
      </c>
      <c r="N937" s="28"/>
      <c r="O937" s="28"/>
      <c r="P937" s="28"/>
      <c r="Q937" s="28"/>
      <c r="R937" s="28"/>
    </row>
    <row r="938" spans="1:18" ht="12.75" x14ac:dyDescent="0.35">
      <c r="A938" s="28" t="s">
        <v>1720</v>
      </c>
      <c r="B938" s="28" t="s">
        <v>1721</v>
      </c>
      <c r="C938" s="85" t="s">
        <v>168</v>
      </c>
      <c r="D938" s="28" t="s">
        <v>1722</v>
      </c>
      <c r="E938" s="416">
        <v>2000</v>
      </c>
      <c r="F938" s="417" t="s">
        <v>2042</v>
      </c>
      <c r="G938" s="418" t="s">
        <v>2043</v>
      </c>
      <c r="H938" s="418" t="s">
        <v>1737</v>
      </c>
      <c r="I938" s="234" t="s">
        <v>1726</v>
      </c>
      <c r="J938" s="28" t="s">
        <v>1734</v>
      </c>
      <c r="K938" s="419">
        <v>12</v>
      </c>
      <c r="L938" s="419">
        <v>12</v>
      </c>
      <c r="M938" s="420">
        <f t="shared" si="31"/>
        <v>24000</v>
      </c>
      <c r="N938" s="28"/>
      <c r="O938" s="28"/>
      <c r="P938" s="28"/>
      <c r="Q938" s="28"/>
      <c r="R938" s="28"/>
    </row>
    <row r="939" spans="1:18" ht="12.75" x14ac:dyDescent="0.35">
      <c r="A939" s="28" t="s">
        <v>1720</v>
      </c>
      <c r="B939" s="28" t="s">
        <v>1721</v>
      </c>
      <c r="C939" s="85" t="s">
        <v>168</v>
      </c>
      <c r="D939" s="28" t="s">
        <v>1722</v>
      </c>
      <c r="E939" s="416">
        <v>6000</v>
      </c>
      <c r="F939" s="417" t="s">
        <v>2044</v>
      </c>
      <c r="G939" s="418" t="s">
        <v>2045</v>
      </c>
      <c r="H939" s="418" t="s">
        <v>1737</v>
      </c>
      <c r="I939" s="234" t="s">
        <v>1726</v>
      </c>
      <c r="J939" s="28" t="s">
        <v>1734</v>
      </c>
      <c r="K939" s="419">
        <v>12</v>
      </c>
      <c r="L939" s="419">
        <v>12</v>
      </c>
      <c r="M939" s="420">
        <f t="shared" si="31"/>
        <v>72000</v>
      </c>
      <c r="N939" s="28"/>
      <c r="O939" s="28"/>
      <c r="P939" s="28"/>
      <c r="Q939" s="28"/>
      <c r="R939" s="28"/>
    </row>
    <row r="940" spans="1:18" ht="12.75" x14ac:dyDescent="0.35">
      <c r="A940" s="28" t="s">
        <v>1720</v>
      </c>
      <c r="B940" s="28" t="s">
        <v>1721</v>
      </c>
      <c r="C940" s="85" t="s">
        <v>168</v>
      </c>
      <c r="D940" s="28" t="s">
        <v>1722</v>
      </c>
      <c r="E940" s="416">
        <v>6000</v>
      </c>
      <c r="F940" s="417" t="s">
        <v>2046</v>
      </c>
      <c r="G940" s="418" t="s">
        <v>2047</v>
      </c>
      <c r="H940" s="418" t="s">
        <v>1737</v>
      </c>
      <c r="I940" s="234" t="s">
        <v>1726</v>
      </c>
      <c r="J940" s="28" t="s">
        <v>1734</v>
      </c>
      <c r="K940" s="419">
        <v>12</v>
      </c>
      <c r="L940" s="419">
        <v>12</v>
      </c>
      <c r="M940" s="420">
        <f t="shared" si="31"/>
        <v>72000</v>
      </c>
      <c r="N940" s="28"/>
      <c r="O940" s="28"/>
      <c r="P940" s="28"/>
      <c r="Q940" s="28"/>
      <c r="R940" s="28"/>
    </row>
    <row r="941" spans="1:18" ht="12.75" x14ac:dyDescent="0.35">
      <c r="A941" s="28" t="s">
        <v>1720</v>
      </c>
      <c r="B941" s="28" t="s">
        <v>1721</v>
      </c>
      <c r="C941" s="85" t="s">
        <v>168</v>
      </c>
      <c r="D941" s="28" t="s">
        <v>1722</v>
      </c>
      <c r="E941" s="416">
        <v>7500</v>
      </c>
      <c r="F941" s="417" t="s">
        <v>2048</v>
      </c>
      <c r="G941" s="418" t="s">
        <v>2049</v>
      </c>
      <c r="H941" s="418" t="s">
        <v>1737</v>
      </c>
      <c r="I941" s="234" t="s">
        <v>1726</v>
      </c>
      <c r="J941" s="28" t="s">
        <v>1734</v>
      </c>
      <c r="K941" s="419">
        <v>12</v>
      </c>
      <c r="L941" s="419">
        <v>12</v>
      </c>
      <c r="M941" s="420">
        <f t="shared" si="31"/>
        <v>90000</v>
      </c>
      <c r="N941" s="28"/>
      <c r="O941" s="28"/>
      <c r="P941" s="28"/>
      <c r="Q941" s="28"/>
      <c r="R941" s="28"/>
    </row>
    <row r="942" spans="1:18" ht="12.75" x14ac:dyDescent="0.35">
      <c r="A942" s="28" t="s">
        <v>1720</v>
      </c>
      <c r="B942" s="28" t="s">
        <v>1721</v>
      </c>
      <c r="C942" s="85" t="s">
        <v>168</v>
      </c>
      <c r="D942" s="28" t="s">
        <v>1730</v>
      </c>
      <c r="E942" s="416">
        <v>2000</v>
      </c>
      <c r="F942" s="417" t="s">
        <v>2050</v>
      </c>
      <c r="G942" s="418" t="s">
        <v>2051</v>
      </c>
      <c r="H942" s="418" t="s">
        <v>1748</v>
      </c>
      <c r="I942" s="234" t="s">
        <v>1726</v>
      </c>
      <c r="J942" s="28" t="s">
        <v>1734</v>
      </c>
      <c r="K942" s="419">
        <v>12</v>
      </c>
      <c r="L942" s="419">
        <v>12</v>
      </c>
      <c r="M942" s="420">
        <f t="shared" si="31"/>
        <v>24000</v>
      </c>
      <c r="N942" s="28"/>
      <c r="O942" s="28"/>
      <c r="P942" s="28"/>
      <c r="Q942" s="28"/>
      <c r="R942" s="28"/>
    </row>
    <row r="943" spans="1:18" ht="12.75" x14ac:dyDescent="0.35">
      <c r="A943" s="28" t="s">
        <v>1720</v>
      </c>
      <c r="B943" s="28" t="s">
        <v>1721</v>
      </c>
      <c r="C943" s="85" t="s">
        <v>168</v>
      </c>
      <c r="D943" s="28" t="s">
        <v>1730</v>
      </c>
      <c r="E943" s="416">
        <v>1800</v>
      </c>
      <c r="F943" s="417" t="s">
        <v>2052</v>
      </c>
      <c r="G943" s="418" t="s">
        <v>2053</v>
      </c>
      <c r="H943" s="418" t="s">
        <v>2054</v>
      </c>
      <c r="I943" s="234" t="s">
        <v>1726</v>
      </c>
      <c r="J943" s="28" t="s">
        <v>1760</v>
      </c>
      <c r="K943" s="419">
        <v>12</v>
      </c>
      <c r="L943" s="419">
        <v>12</v>
      </c>
      <c r="M943" s="420">
        <f t="shared" si="31"/>
        <v>21600</v>
      </c>
      <c r="N943" s="28"/>
      <c r="O943" s="28"/>
      <c r="P943" s="28"/>
      <c r="Q943" s="28"/>
      <c r="R943" s="28"/>
    </row>
    <row r="944" spans="1:18" ht="12.75" x14ac:dyDescent="0.35">
      <c r="A944" s="28" t="s">
        <v>1720</v>
      </c>
      <c r="B944" s="28" t="s">
        <v>1721</v>
      </c>
      <c r="C944" s="85" t="s">
        <v>168</v>
      </c>
      <c r="D944" s="28" t="s">
        <v>1722</v>
      </c>
      <c r="E944" s="416">
        <v>2000</v>
      </c>
      <c r="F944" s="417" t="s">
        <v>2055</v>
      </c>
      <c r="G944" s="418" t="s">
        <v>2056</v>
      </c>
      <c r="H944" s="418" t="s">
        <v>1725</v>
      </c>
      <c r="I944" s="234" t="s">
        <v>1726</v>
      </c>
      <c r="J944" s="28" t="s">
        <v>1727</v>
      </c>
      <c r="K944" s="419">
        <v>12</v>
      </c>
      <c r="L944" s="419">
        <v>12</v>
      </c>
      <c r="M944" s="420">
        <f t="shared" si="31"/>
        <v>24000</v>
      </c>
      <c r="N944" s="28"/>
      <c r="O944" s="28"/>
      <c r="P944" s="28"/>
      <c r="Q944" s="28"/>
      <c r="R944" s="28"/>
    </row>
    <row r="945" spans="1:18" ht="12.75" x14ac:dyDescent="0.35">
      <c r="A945" s="28" t="s">
        <v>1720</v>
      </c>
      <c r="B945" s="28" t="s">
        <v>1721</v>
      </c>
      <c r="C945" s="85" t="s">
        <v>168</v>
      </c>
      <c r="D945" s="28" t="s">
        <v>1722</v>
      </c>
      <c r="E945" s="416">
        <v>6000</v>
      </c>
      <c r="F945" s="417" t="s">
        <v>2057</v>
      </c>
      <c r="G945" s="418" t="s">
        <v>2058</v>
      </c>
      <c r="H945" s="418" t="s">
        <v>1737</v>
      </c>
      <c r="I945" s="234" t="s">
        <v>1726</v>
      </c>
      <c r="J945" s="28" t="s">
        <v>1734</v>
      </c>
      <c r="K945" s="419">
        <v>12</v>
      </c>
      <c r="L945" s="419">
        <v>12</v>
      </c>
      <c r="M945" s="420">
        <f t="shared" si="31"/>
        <v>72000</v>
      </c>
      <c r="N945" s="28"/>
      <c r="O945" s="28"/>
      <c r="P945" s="28"/>
      <c r="Q945" s="28"/>
      <c r="R945" s="28"/>
    </row>
    <row r="946" spans="1:18" ht="12.75" x14ac:dyDescent="0.35">
      <c r="A946" s="28" t="s">
        <v>1720</v>
      </c>
      <c r="B946" s="28" t="s">
        <v>1721</v>
      </c>
      <c r="C946" s="85" t="s">
        <v>168</v>
      </c>
      <c r="D946" s="28" t="s">
        <v>1722</v>
      </c>
      <c r="E946" s="416">
        <v>3000</v>
      </c>
      <c r="F946" s="417" t="s">
        <v>2059</v>
      </c>
      <c r="G946" s="418" t="s">
        <v>2060</v>
      </c>
      <c r="H946" s="418" t="s">
        <v>1725</v>
      </c>
      <c r="I946" s="234" t="s">
        <v>1726</v>
      </c>
      <c r="J946" s="28" t="s">
        <v>1727</v>
      </c>
      <c r="K946" s="419">
        <v>12</v>
      </c>
      <c r="L946" s="419">
        <v>12</v>
      </c>
      <c r="M946" s="420">
        <f t="shared" si="31"/>
        <v>36000</v>
      </c>
      <c r="N946" s="28"/>
      <c r="O946" s="28"/>
      <c r="P946" s="28"/>
      <c r="Q946" s="28"/>
      <c r="R946" s="28"/>
    </row>
    <row r="947" spans="1:18" ht="12.75" x14ac:dyDescent="0.35">
      <c r="A947" s="28" t="s">
        <v>1720</v>
      </c>
      <c r="B947" s="28" t="s">
        <v>1721</v>
      </c>
      <c r="C947" s="85" t="s">
        <v>168</v>
      </c>
      <c r="D947" s="28" t="s">
        <v>1722</v>
      </c>
      <c r="E947" s="416">
        <v>7000</v>
      </c>
      <c r="F947" s="417" t="s">
        <v>2061</v>
      </c>
      <c r="G947" s="418" t="s">
        <v>2062</v>
      </c>
      <c r="H947" s="418" t="s">
        <v>1737</v>
      </c>
      <c r="I947" s="234" t="s">
        <v>1726</v>
      </c>
      <c r="J947" s="28" t="s">
        <v>1734</v>
      </c>
      <c r="K947" s="419">
        <v>12</v>
      </c>
      <c r="L947" s="419">
        <v>12</v>
      </c>
      <c r="M947" s="420">
        <f t="shared" si="31"/>
        <v>84000</v>
      </c>
      <c r="N947" s="28"/>
      <c r="O947" s="28"/>
      <c r="P947" s="28"/>
      <c r="Q947" s="28"/>
      <c r="R947" s="28"/>
    </row>
    <row r="948" spans="1:18" ht="12.75" x14ac:dyDescent="0.35">
      <c r="A948" s="28" t="s">
        <v>1720</v>
      </c>
      <c r="B948" s="28" t="s">
        <v>1721</v>
      </c>
      <c r="C948" s="85" t="s">
        <v>168</v>
      </c>
      <c r="D948" s="28" t="s">
        <v>1722</v>
      </c>
      <c r="E948" s="416">
        <v>1500</v>
      </c>
      <c r="F948" s="417" t="s">
        <v>2063</v>
      </c>
      <c r="G948" s="418" t="s">
        <v>2064</v>
      </c>
      <c r="H948" s="418" t="s">
        <v>1325</v>
      </c>
      <c r="I948" s="234" t="s">
        <v>1726</v>
      </c>
      <c r="J948" s="28" t="s">
        <v>1760</v>
      </c>
      <c r="K948" s="419">
        <v>12</v>
      </c>
      <c r="L948" s="419">
        <v>12</v>
      </c>
      <c r="M948" s="420">
        <f t="shared" si="31"/>
        <v>18000</v>
      </c>
      <c r="N948" s="28"/>
      <c r="O948" s="28"/>
      <c r="P948" s="28"/>
      <c r="Q948" s="28"/>
      <c r="R948" s="28"/>
    </row>
    <row r="949" spans="1:18" ht="12.75" x14ac:dyDescent="0.35">
      <c r="A949" s="28" t="s">
        <v>1720</v>
      </c>
      <c r="B949" s="28" t="s">
        <v>1721</v>
      </c>
      <c r="C949" s="85" t="s">
        <v>168</v>
      </c>
      <c r="D949" s="28" t="s">
        <v>1722</v>
      </c>
      <c r="E949" s="416">
        <v>1800</v>
      </c>
      <c r="F949" s="417" t="s">
        <v>2065</v>
      </c>
      <c r="G949" s="418" t="s">
        <v>2066</v>
      </c>
      <c r="H949" s="418" t="s">
        <v>1756</v>
      </c>
      <c r="I949" s="234" t="s">
        <v>1726</v>
      </c>
      <c r="J949" s="28" t="s">
        <v>1734</v>
      </c>
      <c r="K949" s="419">
        <v>12</v>
      </c>
      <c r="L949" s="419">
        <v>12</v>
      </c>
      <c r="M949" s="420">
        <f t="shared" si="31"/>
        <v>21600</v>
      </c>
      <c r="N949" s="28"/>
      <c r="O949" s="28"/>
      <c r="P949" s="28"/>
      <c r="Q949" s="28"/>
      <c r="R949" s="28"/>
    </row>
    <row r="950" spans="1:18" ht="12.75" x14ac:dyDescent="0.35">
      <c r="A950" s="28" t="s">
        <v>1720</v>
      </c>
      <c r="B950" s="28" t="s">
        <v>1721</v>
      </c>
      <c r="C950" s="85" t="s">
        <v>168</v>
      </c>
      <c r="D950" s="28" t="s">
        <v>1722</v>
      </c>
      <c r="E950" s="416">
        <v>2000</v>
      </c>
      <c r="F950" s="417" t="s">
        <v>2067</v>
      </c>
      <c r="G950" s="418" t="s">
        <v>2068</v>
      </c>
      <c r="H950" s="418" t="s">
        <v>1725</v>
      </c>
      <c r="I950" s="234" t="s">
        <v>1726</v>
      </c>
      <c r="J950" s="28" t="s">
        <v>1727</v>
      </c>
      <c r="K950" s="419">
        <v>12</v>
      </c>
      <c r="L950" s="419">
        <v>12</v>
      </c>
      <c r="M950" s="420">
        <f t="shared" si="31"/>
        <v>24000</v>
      </c>
      <c r="N950" s="28"/>
      <c r="O950" s="28"/>
      <c r="P950" s="28"/>
      <c r="Q950" s="28"/>
      <c r="R950" s="28"/>
    </row>
    <row r="951" spans="1:18" ht="12.75" x14ac:dyDescent="0.35">
      <c r="A951" s="28" t="s">
        <v>1720</v>
      </c>
      <c r="B951" s="28" t="s">
        <v>1721</v>
      </c>
      <c r="C951" s="85" t="s">
        <v>168</v>
      </c>
      <c r="D951" s="28" t="s">
        <v>1730</v>
      </c>
      <c r="E951" s="416">
        <v>2000</v>
      </c>
      <c r="F951" s="417" t="s">
        <v>2069</v>
      </c>
      <c r="G951" s="418" t="s">
        <v>2070</v>
      </c>
      <c r="H951" s="418" t="s">
        <v>1794</v>
      </c>
      <c r="I951" s="234" t="s">
        <v>1726</v>
      </c>
      <c r="J951" s="28" t="s">
        <v>1727</v>
      </c>
      <c r="K951" s="419">
        <v>12</v>
      </c>
      <c r="L951" s="419">
        <v>12</v>
      </c>
      <c r="M951" s="420">
        <f t="shared" si="31"/>
        <v>24000</v>
      </c>
      <c r="N951" s="28"/>
      <c r="O951" s="28"/>
      <c r="P951" s="28"/>
      <c r="Q951" s="28"/>
      <c r="R951" s="28"/>
    </row>
    <row r="952" spans="1:18" ht="12.75" x14ac:dyDescent="0.35">
      <c r="A952" s="28" t="s">
        <v>1720</v>
      </c>
      <c r="B952" s="28" t="s">
        <v>1721</v>
      </c>
      <c r="C952" s="85" t="s">
        <v>168</v>
      </c>
      <c r="D952" s="28" t="s">
        <v>1722</v>
      </c>
      <c r="E952" s="421">
        <v>12500</v>
      </c>
      <c r="F952" s="417" t="s">
        <v>2071</v>
      </c>
      <c r="G952" s="418" t="s">
        <v>2072</v>
      </c>
      <c r="H952" s="418" t="s">
        <v>1829</v>
      </c>
      <c r="I952" s="234" t="s">
        <v>1726</v>
      </c>
      <c r="J952" s="28" t="s">
        <v>1734</v>
      </c>
      <c r="K952" s="419">
        <v>12</v>
      </c>
      <c r="L952" s="419">
        <v>12</v>
      </c>
      <c r="M952" s="420">
        <f t="shared" si="31"/>
        <v>150000</v>
      </c>
      <c r="N952" s="28"/>
      <c r="O952" s="28"/>
      <c r="P952" s="28"/>
      <c r="Q952" s="28"/>
      <c r="R952" s="28"/>
    </row>
    <row r="953" spans="1:18" ht="12.75" x14ac:dyDescent="0.35">
      <c r="A953" s="28" t="s">
        <v>1720</v>
      </c>
      <c r="B953" s="28" t="s">
        <v>1721</v>
      </c>
      <c r="C953" s="85" t="s">
        <v>168</v>
      </c>
      <c r="D953" s="28" t="s">
        <v>1730</v>
      </c>
      <c r="E953" s="416">
        <v>2000</v>
      </c>
      <c r="F953" s="417" t="s">
        <v>2073</v>
      </c>
      <c r="G953" s="418" t="s">
        <v>2074</v>
      </c>
      <c r="H953" s="418" t="s">
        <v>1748</v>
      </c>
      <c r="I953" s="234" t="s">
        <v>1726</v>
      </c>
      <c r="J953" s="28" t="s">
        <v>1734</v>
      </c>
      <c r="K953" s="419">
        <v>12</v>
      </c>
      <c r="L953" s="419">
        <v>12</v>
      </c>
      <c r="M953" s="420">
        <f t="shared" si="31"/>
        <v>24000</v>
      </c>
      <c r="N953" s="28"/>
      <c r="O953" s="28"/>
      <c r="P953" s="28"/>
      <c r="Q953" s="28"/>
      <c r="R953" s="28"/>
    </row>
    <row r="954" spans="1:18" ht="12.75" x14ac:dyDescent="0.35">
      <c r="A954" s="28" t="s">
        <v>1720</v>
      </c>
      <c r="B954" s="28" t="s">
        <v>1721</v>
      </c>
      <c r="C954" s="85" t="s">
        <v>168</v>
      </c>
      <c r="D954" s="28" t="s">
        <v>1722</v>
      </c>
      <c r="E954" s="416">
        <v>3000</v>
      </c>
      <c r="F954" s="417" t="s">
        <v>2075</v>
      </c>
      <c r="G954" s="418" t="s">
        <v>2076</v>
      </c>
      <c r="H954" s="418" t="s">
        <v>1725</v>
      </c>
      <c r="I954" s="234" t="s">
        <v>1726</v>
      </c>
      <c r="J954" s="28" t="s">
        <v>1727</v>
      </c>
      <c r="K954" s="419">
        <v>12</v>
      </c>
      <c r="L954" s="419">
        <v>12</v>
      </c>
      <c r="M954" s="420">
        <f t="shared" si="31"/>
        <v>36000</v>
      </c>
      <c r="N954" s="28"/>
      <c r="O954" s="28"/>
      <c r="P954" s="28"/>
      <c r="Q954" s="28"/>
      <c r="R954" s="28"/>
    </row>
    <row r="955" spans="1:18" ht="12.75" x14ac:dyDescent="0.35">
      <c r="A955" s="28" t="s">
        <v>1720</v>
      </c>
      <c r="B955" s="28" t="s">
        <v>1721</v>
      </c>
      <c r="C955" s="85" t="s">
        <v>168</v>
      </c>
      <c r="D955" s="28" t="s">
        <v>1722</v>
      </c>
      <c r="E955" s="416">
        <v>2500</v>
      </c>
      <c r="F955" s="417" t="s">
        <v>2077</v>
      </c>
      <c r="G955" s="418" t="s">
        <v>2078</v>
      </c>
      <c r="H955" s="418" t="s">
        <v>1725</v>
      </c>
      <c r="I955" s="234" t="s">
        <v>1726</v>
      </c>
      <c r="J955" s="28" t="s">
        <v>1727</v>
      </c>
      <c r="K955" s="419">
        <v>12</v>
      </c>
      <c r="L955" s="419">
        <v>12</v>
      </c>
      <c r="M955" s="420">
        <f t="shared" si="31"/>
        <v>30000</v>
      </c>
      <c r="N955" s="28"/>
      <c r="O955" s="28"/>
      <c r="P955" s="28"/>
      <c r="Q955" s="28"/>
      <c r="R955" s="28"/>
    </row>
    <row r="956" spans="1:18" ht="12.75" x14ac:dyDescent="0.35">
      <c r="A956" s="28" t="s">
        <v>1720</v>
      </c>
      <c r="B956" s="28" t="s">
        <v>1721</v>
      </c>
      <c r="C956" s="85" t="s">
        <v>168</v>
      </c>
      <c r="D956" s="28" t="s">
        <v>1722</v>
      </c>
      <c r="E956" s="416">
        <v>1600</v>
      </c>
      <c r="F956" s="417" t="s">
        <v>2079</v>
      </c>
      <c r="G956" s="418" t="s">
        <v>2080</v>
      </c>
      <c r="H956" s="418" t="s">
        <v>1725</v>
      </c>
      <c r="I956" s="234" t="s">
        <v>1726</v>
      </c>
      <c r="J956" s="28" t="s">
        <v>1727</v>
      </c>
      <c r="K956" s="419">
        <v>12</v>
      </c>
      <c r="L956" s="419">
        <v>12</v>
      </c>
      <c r="M956" s="420">
        <f t="shared" si="31"/>
        <v>19200</v>
      </c>
      <c r="N956" s="28"/>
      <c r="O956" s="28"/>
      <c r="P956" s="28"/>
      <c r="Q956" s="28"/>
      <c r="R956" s="28"/>
    </row>
    <row r="957" spans="1:18" ht="12.75" x14ac:dyDescent="0.35">
      <c r="A957" s="28" t="s">
        <v>1720</v>
      </c>
      <c r="B957" s="28" t="s">
        <v>1721</v>
      </c>
      <c r="C957" s="85" t="s">
        <v>168</v>
      </c>
      <c r="D957" s="28" t="s">
        <v>1722</v>
      </c>
      <c r="E957" s="416">
        <v>6000</v>
      </c>
      <c r="F957" s="417" t="s">
        <v>2081</v>
      </c>
      <c r="G957" s="418" t="s">
        <v>2082</v>
      </c>
      <c r="H957" s="418" t="s">
        <v>1783</v>
      </c>
      <c r="I957" s="234" t="s">
        <v>1726</v>
      </c>
      <c r="J957" s="28" t="s">
        <v>1734</v>
      </c>
      <c r="K957" s="419">
        <v>12</v>
      </c>
      <c r="L957" s="419">
        <v>12</v>
      </c>
      <c r="M957" s="420">
        <f t="shared" si="31"/>
        <v>72000</v>
      </c>
      <c r="N957" s="28"/>
      <c r="O957" s="28"/>
      <c r="P957" s="28"/>
      <c r="Q957" s="28"/>
      <c r="R957" s="28"/>
    </row>
    <row r="958" spans="1:18" ht="12.75" x14ac:dyDescent="0.35">
      <c r="A958" s="28" t="s">
        <v>1720</v>
      </c>
      <c r="B958" s="28" t="s">
        <v>1721</v>
      </c>
      <c r="C958" s="85" t="s">
        <v>168</v>
      </c>
      <c r="D958" s="28" t="s">
        <v>1722</v>
      </c>
      <c r="E958" s="416">
        <v>2500</v>
      </c>
      <c r="F958" s="417" t="s">
        <v>2083</v>
      </c>
      <c r="G958" s="418" t="s">
        <v>2084</v>
      </c>
      <c r="H958" s="418" t="s">
        <v>1725</v>
      </c>
      <c r="I958" s="234" t="s">
        <v>1726</v>
      </c>
      <c r="J958" s="28" t="s">
        <v>1727</v>
      </c>
      <c r="K958" s="419">
        <v>12</v>
      </c>
      <c r="L958" s="419">
        <v>12</v>
      </c>
      <c r="M958" s="420">
        <f t="shared" si="31"/>
        <v>30000</v>
      </c>
      <c r="N958" s="28"/>
      <c r="O958" s="28"/>
      <c r="P958" s="28"/>
      <c r="Q958" s="28"/>
      <c r="R958" s="28"/>
    </row>
    <row r="959" spans="1:18" ht="12.75" x14ac:dyDescent="0.35">
      <c r="A959" s="28" t="s">
        <v>1720</v>
      </c>
      <c r="B959" s="28" t="s">
        <v>1721</v>
      </c>
      <c r="C959" s="85" t="s">
        <v>168</v>
      </c>
      <c r="D959" s="28" t="s">
        <v>1730</v>
      </c>
      <c r="E959" s="416">
        <v>1400</v>
      </c>
      <c r="F959" s="417" t="s">
        <v>2085</v>
      </c>
      <c r="G959" s="418" t="s">
        <v>2086</v>
      </c>
      <c r="H959" s="418" t="s">
        <v>1794</v>
      </c>
      <c r="I959" s="234" t="s">
        <v>1726</v>
      </c>
      <c r="J959" s="28" t="s">
        <v>1727</v>
      </c>
      <c r="K959" s="419">
        <v>12</v>
      </c>
      <c r="L959" s="419">
        <v>12</v>
      </c>
      <c r="M959" s="420">
        <f t="shared" si="31"/>
        <v>16800</v>
      </c>
      <c r="N959" s="28"/>
      <c r="O959" s="28"/>
      <c r="P959" s="28"/>
      <c r="Q959" s="28"/>
      <c r="R959" s="28"/>
    </row>
    <row r="960" spans="1:18" ht="12.75" x14ac:dyDescent="0.35">
      <c r="A960" s="28" t="s">
        <v>1720</v>
      </c>
      <c r="B960" s="28" t="s">
        <v>1721</v>
      </c>
      <c r="C960" s="85" t="s">
        <v>168</v>
      </c>
      <c r="D960" s="28" t="s">
        <v>1722</v>
      </c>
      <c r="E960" s="416">
        <v>2500</v>
      </c>
      <c r="F960" s="417" t="s">
        <v>2087</v>
      </c>
      <c r="G960" s="418" t="s">
        <v>2088</v>
      </c>
      <c r="H960" s="418" t="s">
        <v>1737</v>
      </c>
      <c r="I960" s="234" t="s">
        <v>1726</v>
      </c>
      <c r="J960" s="28" t="s">
        <v>1734</v>
      </c>
      <c r="K960" s="419">
        <v>12</v>
      </c>
      <c r="L960" s="419">
        <v>12</v>
      </c>
      <c r="M960" s="420">
        <f t="shared" si="31"/>
        <v>30000</v>
      </c>
      <c r="N960" s="28"/>
      <c r="O960" s="28"/>
      <c r="P960" s="28"/>
      <c r="Q960" s="28"/>
      <c r="R960" s="28"/>
    </row>
    <row r="961" spans="1:18" ht="12.75" x14ac:dyDescent="0.35">
      <c r="A961" s="28" t="s">
        <v>1720</v>
      </c>
      <c r="B961" s="28" t="s">
        <v>1721</v>
      </c>
      <c r="C961" s="85" t="s">
        <v>168</v>
      </c>
      <c r="D961" s="28" t="s">
        <v>1722</v>
      </c>
      <c r="E961" s="416">
        <v>2500</v>
      </c>
      <c r="F961" s="417" t="s">
        <v>2089</v>
      </c>
      <c r="G961" s="418" t="s">
        <v>2090</v>
      </c>
      <c r="H961" s="418" t="s">
        <v>1756</v>
      </c>
      <c r="I961" s="234" t="s">
        <v>1726</v>
      </c>
      <c r="J961" s="28" t="s">
        <v>1734</v>
      </c>
      <c r="K961" s="419">
        <v>12</v>
      </c>
      <c r="L961" s="419">
        <v>12</v>
      </c>
      <c r="M961" s="420">
        <f t="shared" si="31"/>
        <v>30000</v>
      </c>
      <c r="N961" s="28"/>
      <c r="O961" s="28"/>
      <c r="P961" s="28"/>
      <c r="Q961" s="28"/>
      <c r="R961" s="28"/>
    </row>
    <row r="962" spans="1:18" ht="12.75" x14ac:dyDescent="0.35">
      <c r="A962" s="28" t="s">
        <v>1720</v>
      </c>
      <c r="B962" s="28" t="s">
        <v>1721</v>
      </c>
      <c r="C962" s="85" t="s">
        <v>168</v>
      </c>
      <c r="D962" s="28" t="s">
        <v>1722</v>
      </c>
      <c r="E962" s="416">
        <v>7500</v>
      </c>
      <c r="F962" s="417" t="s">
        <v>2091</v>
      </c>
      <c r="G962" s="418" t="s">
        <v>2092</v>
      </c>
      <c r="H962" s="418" t="s">
        <v>2093</v>
      </c>
      <c r="I962" s="234" t="s">
        <v>1726</v>
      </c>
      <c r="J962" s="28" t="s">
        <v>1734</v>
      </c>
      <c r="K962" s="419">
        <v>12</v>
      </c>
      <c r="L962" s="419">
        <v>12</v>
      </c>
      <c r="M962" s="420">
        <f t="shared" si="31"/>
        <v>90000</v>
      </c>
      <c r="N962" s="28"/>
      <c r="O962" s="28"/>
      <c r="P962" s="28"/>
      <c r="Q962" s="28"/>
      <c r="R962" s="28"/>
    </row>
    <row r="963" spans="1:18" ht="12.75" x14ac:dyDescent="0.35">
      <c r="A963" s="28" t="s">
        <v>1720</v>
      </c>
      <c r="B963" s="28" t="s">
        <v>1721</v>
      </c>
      <c r="C963" s="85" t="s">
        <v>168</v>
      </c>
      <c r="D963" s="28" t="s">
        <v>1722</v>
      </c>
      <c r="E963" s="416">
        <v>1000</v>
      </c>
      <c r="F963" s="417" t="s">
        <v>2094</v>
      </c>
      <c r="G963" s="418" t="s">
        <v>2095</v>
      </c>
      <c r="H963" s="418" t="s">
        <v>1325</v>
      </c>
      <c r="I963" s="234" t="s">
        <v>1726</v>
      </c>
      <c r="J963" s="28" t="s">
        <v>1760</v>
      </c>
      <c r="K963" s="419">
        <v>12</v>
      </c>
      <c r="L963" s="419">
        <v>12</v>
      </c>
      <c r="M963" s="420">
        <f t="shared" si="31"/>
        <v>12000</v>
      </c>
      <c r="N963" s="28"/>
      <c r="O963" s="28"/>
      <c r="P963" s="28"/>
      <c r="Q963" s="28"/>
      <c r="R963" s="28"/>
    </row>
    <row r="964" spans="1:18" ht="12.75" x14ac:dyDescent="0.35">
      <c r="A964" s="28" t="s">
        <v>1720</v>
      </c>
      <c r="B964" s="28" t="s">
        <v>1721</v>
      </c>
      <c r="C964" s="85" t="s">
        <v>168</v>
      </c>
      <c r="D964" s="28" t="s">
        <v>1722</v>
      </c>
      <c r="E964" s="416">
        <v>2500</v>
      </c>
      <c r="F964" s="417" t="s">
        <v>2096</v>
      </c>
      <c r="G964" s="418" t="s">
        <v>2097</v>
      </c>
      <c r="H964" s="418" t="s">
        <v>1725</v>
      </c>
      <c r="I964" s="234" t="s">
        <v>1726</v>
      </c>
      <c r="J964" s="28" t="s">
        <v>1727</v>
      </c>
      <c r="K964" s="419">
        <v>12</v>
      </c>
      <c r="L964" s="419">
        <v>12</v>
      </c>
      <c r="M964" s="420">
        <f t="shared" si="31"/>
        <v>30000</v>
      </c>
      <c r="N964" s="28"/>
      <c r="O964" s="28"/>
      <c r="P964" s="28"/>
      <c r="Q964" s="28"/>
      <c r="R964" s="28"/>
    </row>
    <row r="965" spans="1:18" ht="12.75" x14ac:dyDescent="0.35">
      <c r="A965" s="28" t="s">
        <v>1720</v>
      </c>
      <c r="B965" s="28" t="s">
        <v>1721</v>
      </c>
      <c r="C965" s="85" t="s">
        <v>168</v>
      </c>
      <c r="D965" s="28" t="s">
        <v>1722</v>
      </c>
      <c r="E965" s="416">
        <v>7300</v>
      </c>
      <c r="F965" s="417" t="s">
        <v>2098</v>
      </c>
      <c r="G965" s="418" t="s">
        <v>2099</v>
      </c>
      <c r="H965" s="418" t="s">
        <v>2093</v>
      </c>
      <c r="I965" s="234" t="s">
        <v>1726</v>
      </c>
      <c r="J965" s="28" t="s">
        <v>1734</v>
      </c>
      <c r="K965" s="419">
        <v>12</v>
      </c>
      <c r="L965" s="419">
        <v>12</v>
      </c>
      <c r="M965" s="420">
        <f t="shared" si="31"/>
        <v>87600</v>
      </c>
      <c r="N965" s="28"/>
      <c r="O965" s="28"/>
      <c r="P965" s="28"/>
      <c r="Q965" s="28"/>
      <c r="R965" s="28"/>
    </row>
    <row r="966" spans="1:18" ht="12.75" x14ac:dyDescent="0.35">
      <c r="A966" s="28" t="s">
        <v>1720</v>
      </c>
      <c r="B966" s="28" t="s">
        <v>1721</v>
      </c>
      <c r="C966" s="85" t="s">
        <v>168</v>
      </c>
      <c r="D966" s="28" t="s">
        <v>1722</v>
      </c>
      <c r="E966" s="416">
        <v>3000</v>
      </c>
      <c r="F966" s="417" t="s">
        <v>2100</v>
      </c>
      <c r="G966" s="418" t="s">
        <v>2101</v>
      </c>
      <c r="H966" s="418" t="s">
        <v>1725</v>
      </c>
      <c r="I966" s="234" t="s">
        <v>1726</v>
      </c>
      <c r="J966" s="28" t="s">
        <v>1727</v>
      </c>
      <c r="K966" s="419">
        <v>12</v>
      </c>
      <c r="L966" s="419">
        <v>12</v>
      </c>
      <c r="M966" s="420">
        <f t="shared" si="31"/>
        <v>36000</v>
      </c>
      <c r="N966" s="28"/>
      <c r="O966" s="28"/>
      <c r="P966" s="28"/>
      <c r="Q966" s="28"/>
      <c r="R966" s="28"/>
    </row>
    <row r="967" spans="1:18" ht="12.75" x14ac:dyDescent="0.35">
      <c r="A967" s="28" t="s">
        <v>1720</v>
      </c>
      <c r="B967" s="28" t="s">
        <v>1721</v>
      </c>
      <c r="C967" s="85" t="s">
        <v>168</v>
      </c>
      <c r="D967" s="28" t="s">
        <v>1722</v>
      </c>
      <c r="E967" s="416">
        <v>1200</v>
      </c>
      <c r="F967" s="417" t="s">
        <v>2102</v>
      </c>
      <c r="G967" s="418" t="s">
        <v>2103</v>
      </c>
      <c r="H967" s="418" t="s">
        <v>1774</v>
      </c>
      <c r="I967" s="234" t="s">
        <v>1726</v>
      </c>
      <c r="J967" s="28" t="s">
        <v>1760</v>
      </c>
      <c r="K967" s="419">
        <v>12</v>
      </c>
      <c r="L967" s="419">
        <v>12</v>
      </c>
      <c r="M967" s="420">
        <f t="shared" si="31"/>
        <v>14400</v>
      </c>
      <c r="N967" s="28"/>
      <c r="O967" s="28"/>
      <c r="P967" s="28"/>
      <c r="Q967" s="28"/>
      <c r="R967" s="28"/>
    </row>
    <row r="968" spans="1:18" ht="12.75" x14ac:dyDescent="0.35">
      <c r="A968" s="28" t="s">
        <v>1720</v>
      </c>
      <c r="B968" s="28" t="s">
        <v>1721</v>
      </c>
      <c r="C968" s="85" t="s">
        <v>168</v>
      </c>
      <c r="D968" s="28" t="s">
        <v>1722</v>
      </c>
      <c r="E968" s="416">
        <v>5500</v>
      </c>
      <c r="F968" s="417" t="s">
        <v>2104</v>
      </c>
      <c r="G968" s="418" t="s">
        <v>2105</v>
      </c>
      <c r="H968" s="418" t="s">
        <v>1756</v>
      </c>
      <c r="I968" s="234" t="s">
        <v>1726</v>
      </c>
      <c r="J968" s="28" t="s">
        <v>1734</v>
      </c>
      <c r="K968" s="419">
        <v>12</v>
      </c>
      <c r="L968" s="419">
        <v>12</v>
      </c>
      <c r="M968" s="420">
        <f t="shared" si="31"/>
        <v>66000</v>
      </c>
      <c r="N968" s="28"/>
      <c r="O968" s="28"/>
      <c r="P968" s="28"/>
      <c r="Q968" s="28"/>
      <c r="R968" s="28"/>
    </row>
    <row r="969" spans="1:18" ht="12.75" x14ac:dyDescent="0.35">
      <c r="A969" s="28" t="s">
        <v>1720</v>
      </c>
      <c r="B969" s="28" t="s">
        <v>1721</v>
      </c>
      <c r="C969" s="85" t="s">
        <v>168</v>
      </c>
      <c r="D969" s="28" t="s">
        <v>1722</v>
      </c>
      <c r="E969" s="416">
        <v>3000</v>
      </c>
      <c r="F969" s="417" t="s">
        <v>2106</v>
      </c>
      <c r="G969" s="418" t="s">
        <v>2107</v>
      </c>
      <c r="H969" s="418" t="s">
        <v>1725</v>
      </c>
      <c r="I969" s="234" t="s">
        <v>1726</v>
      </c>
      <c r="J969" s="28" t="s">
        <v>1727</v>
      </c>
      <c r="K969" s="419">
        <v>12</v>
      </c>
      <c r="L969" s="419">
        <v>12</v>
      </c>
      <c r="M969" s="420">
        <f t="shared" si="31"/>
        <v>36000</v>
      </c>
      <c r="N969" s="28"/>
      <c r="O969" s="28"/>
      <c r="P969" s="28"/>
      <c r="Q969" s="28"/>
      <c r="R969" s="28"/>
    </row>
    <row r="970" spans="1:18" ht="12.75" x14ac:dyDescent="0.35">
      <c r="A970" s="28" t="s">
        <v>1720</v>
      </c>
      <c r="B970" s="28" t="s">
        <v>1721</v>
      </c>
      <c r="C970" s="85" t="s">
        <v>168</v>
      </c>
      <c r="D970" s="28" t="s">
        <v>1730</v>
      </c>
      <c r="E970" s="416">
        <v>1500</v>
      </c>
      <c r="F970" s="417" t="s">
        <v>2108</v>
      </c>
      <c r="G970" s="418" t="s">
        <v>2109</v>
      </c>
      <c r="H970" s="418" t="s">
        <v>1794</v>
      </c>
      <c r="I970" s="234" t="s">
        <v>1726</v>
      </c>
      <c r="J970" s="28" t="s">
        <v>1727</v>
      </c>
      <c r="K970" s="419">
        <v>12</v>
      </c>
      <c r="L970" s="419">
        <v>12</v>
      </c>
      <c r="M970" s="420">
        <f t="shared" si="31"/>
        <v>18000</v>
      </c>
      <c r="N970" s="28"/>
      <c r="O970" s="28"/>
      <c r="P970" s="28"/>
      <c r="Q970" s="28"/>
      <c r="R970" s="28"/>
    </row>
    <row r="971" spans="1:18" ht="12.75" x14ac:dyDescent="0.35">
      <c r="A971" s="28" t="s">
        <v>1720</v>
      </c>
      <c r="B971" s="28" t="s">
        <v>1721</v>
      </c>
      <c r="C971" s="85" t="s">
        <v>168</v>
      </c>
      <c r="D971" s="28" t="s">
        <v>1722</v>
      </c>
      <c r="E971" s="416">
        <v>9500</v>
      </c>
      <c r="F971" s="417" t="s">
        <v>2110</v>
      </c>
      <c r="G971" s="418" t="s">
        <v>2111</v>
      </c>
      <c r="H971" s="418" t="s">
        <v>1751</v>
      </c>
      <c r="I971" s="234" t="s">
        <v>1726</v>
      </c>
      <c r="J971" s="28" t="s">
        <v>1734</v>
      </c>
      <c r="K971" s="419">
        <v>12</v>
      </c>
      <c r="L971" s="419">
        <v>12</v>
      </c>
      <c r="M971" s="420">
        <f t="shared" si="31"/>
        <v>114000</v>
      </c>
      <c r="N971" s="28"/>
      <c r="O971" s="28"/>
      <c r="P971" s="28"/>
      <c r="Q971" s="28"/>
      <c r="R971" s="28"/>
    </row>
    <row r="972" spans="1:18" ht="12.75" x14ac:dyDescent="0.35">
      <c r="A972" s="28" t="s">
        <v>1720</v>
      </c>
      <c r="B972" s="28" t="s">
        <v>1721</v>
      </c>
      <c r="C972" s="85" t="s">
        <v>168</v>
      </c>
      <c r="D972" s="28" t="s">
        <v>1722</v>
      </c>
      <c r="E972" s="416">
        <v>5000</v>
      </c>
      <c r="F972" s="417" t="s">
        <v>2112</v>
      </c>
      <c r="G972" s="418" t="s">
        <v>2113</v>
      </c>
      <c r="H972" s="418" t="s">
        <v>1783</v>
      </c>
      <c r="I972" s="234" t="s">
        <v>1726</v>
      </c>
      <c r="J972" s="28" t="s">
        <v>1734</v>
      </c>
      <c r="K972" s="419">
        <v>12</v>
      </c>
      <c r="L972" s="419">
        <v>12</v>
      </c>
      <c r="M972" s="420">
        <f t="shared" si="31"/>
        <v>60000</v>
      </c>
      <c r="N972" s="28"/>
      <c r="O972" s="28"/>
      <c r="P972" s="28"/>
      <c r="Q972" s="28"/>
      <c r="R972" s="28"/>
    </row>
    <row r="973" spans="1:18" ht="12.75" x14ac:dyDescent="0.35">
      <c r="A973" s="28" t="s">
        <v>1720</v>
      </c>
      <c r="B973" s="28" t="s">
        <v>1721</v>
      </c>
      <c r="C973" s="85" t="s">
        <v>168</v>
      </c>
      <c r="D973" s="28" t="s">
        <v>1722</v>
      </c>
      <c r="E973" s="416">
        <v>1500</v>
      </c>
      <c r="F973" s="417" t="s">
        <v>2114</v>
      </c>
      <c r="G973" s="418" t="s">
        <v>2115</v>
      </c>
      <c r="H973" s="418" t="s">
        <v>1325</v>
      </c>
      <c r="I973" s="234" t="s">
        <v>1726</v>
      </c>
      <c r="J973" s="28" t="s">
        <v>1760</v>
      </c>
      <c r="K973" s="419">
        <v>12</v>
      </c>
      <c r="L973" s="419">
        <v>12</v>
      </c>
      <c r="M973" s="420">
        <f t="shared" si="31"/>
        <v>18000</v>
      </c>
      <c r="N973" s="28"/>
      <c r="O973" s="28"/>
      <c r="P973" s="28"/>
      <c r="Q973" s="28"/>
      <c r="R973" s="28"/>
    </row>
    <row r="974" spans="1:18" ht="12.75" x14ac:dyDescent="0.35">
      <c r="A974" s="28" t="s">
        <v>1720</v>
      </c>
      <c r="B974" s="28" t="s">
        <v>1721</v>
      </c>
      <c r="C974" s="85" t="s">
        <v>168</v>
      </c>
      <c r="D974" s="28" t="s">
        <v>1722</v>
      </c>
      <c r="E974" s="416">
        <v>8500</v>
      </c>
      <c r="F974" s="417" t="s">
        <v>2116</v>
      </c>
      <c r="G974" s="418" t="s">
        <v>2117</v>
      </c>
      <c r="H974" s="418" t="s">
        <v>1751</v>
      </c>
      <c r="I974" s="234" t="s">
        <v>1726</v>
      </c>
      <c r="J974" s="28" t="s">
        <v>1734</v>
      </c>
      <c r="K974" s="419">
        <v>12</v>
      </c>
      <c r="L974" s="419">
        <v>12</v>
      </c>
      <c r="M974" s="420">
        <f t="shared" si="31"/>
        <v>102000</v>
      </c>
      <c r="N974" s="28"/>
      <c r="O974" s="28"/>
      <c r="P974" s="28"/>
      <c r="Q974" s="28"/>
      <c r="R974" s="28"/>
    </row>
    <row r="975" spans="1:18" ht="12.75" x14ac:dyDescent="0.35">
      <c r="A975" s="28" t="s">
        <v>1720</v>
      </c>
      <c r="B975" s="28" t="s">
        <v>1721</v>
      </c>
      <c r="C975" s="85" t="s">
        <v>168</v>
      </c>
      <c r="D975" s="28" t="s">
        <v>1722</v>
      </c>
      <c r="E975" s="416">
        <v>2100</v>
      </c>
      <c r="F975" s="417" t="s">
        <v>2118</v>
      </c>
      <c r="G975" s="418" t="s">
        <v>2119</v>
      </c>
      <c r="H975" s="418" t="s">
        <v>1756</v>
      </c>
      <c r="I975" s="234" t="s">
        <v>1726</v>
      </c>
      <c r="J975" s="28" t="s">
        <v>1734</v>
      </c>
      <c r="K975" s="419">
        <v>12</v>
      </c>
      <c r="L975" s="419">
        <v>12</v>
      </c>
      <c r="M975" s="420">
        <f t="shared" si="31"/>
        <v>25200</v>
      </c>
      <c r="N975" s="28"/>
      <c r="O975" s="28"/>
      <c r="P975" s="28"/>
      <c r="Q975" s="28"/>
      <c r="R975" s="28"/>
    </row>
    <row r="976" spans="1:18" ht="12.75" x14ac:dyDescent="0.35">
      <c r="A976" s="28" t="s">
        <v>1720</v>
      </c>
      <c r="B976" s="28" t="s">
        <v>1721</v>
      </c>
      <c r="C976" s="85" t="s">
        <v>168</v>
      </c>
      <c r="D976" s="28" t="s">
        <v>1722</v>
      </c>
      <c r="E976" s="416">
        <v>1600</v>
      </c>
      <c r="F976" s="417" t="s">
        <v>2120</v>
      </c>
      <c r="G976" s="418" t="s">
        <v>2121</v>
      </c>
      <c r="H976" s="418" t="s">
        <v>1325</v>
      </c>
      <c r="I976" s="234" t="s">
        <v>1726</v>
      </c>
      <c r="J976" s="28" t="s">
        <v>1760</v>
      </c>
      <c r="K976" s="419">
        <v>12</v>
      </c>
      <c r="L976" s="419">
        <v>12</v>
      </c>
      <c r="M976" s="420">
        <f t="shared" si="31"/>
        <v>19200</v>
      </c>
      <c r="N976" s="28"/>
      <c r="O976" s="28"/>
      <c r="P976" s="28"/>
      <c r="Q976" s="28"/>
      <c r="R976" s="28"/>
    </row>
    <row r="977" spans="1:18" ht="12.75" x14ac:dyDescent="0.35">
      <c r="A977" s="28" t="s">
        <v>1720</v>
      </c>
      <c r="B977" s="28" t="s">
        <v>1721</v>
      </c>
      <c r="C977" s="85" t="s">
        <v>168</v>
      </c>
      <c r="D977" s="28" t="s">
        <v>1722</v>
      </c>
      <c r="E977" s="416">
        <v>9000</v>
      </c>
      <c r="F977" s="417" t="s">
        <v>2122</v>
      </c>
      <c r="G977" s="418" t="s">
        <v>2123</v>
      </c>
      <c r="H977" s="418" t="s">
        <v>1751</v>
      </c>
      <c r="I977" s="234" t="s">
        <v>1726</v>
      </c>
      <c r="J977" s="28" t="s">
        <v>1734</v>
      </c>
      <c r="K977" s="419">
        <v>12</v>
      </c>
      <c r="L977" s="419">
        <v>12</v>
      </c>
      <c r="M977" s="420">
        <f t="shared" si="31"/>
        <v>108000</v>
      </c>
      <c r="N977" s="28"/>
      <c r="O977" s="28"/>
      <c r="P977" s="28"/>
      <c r="Q977" s="28"/>
      <c r="R977" s="28"/>
    </row>
    <row r="978" spans="1:18" ht="12.75" x14ac:dyDescent="0.35">
      <c r="A978" s="28" t="s">
        <v>1720</v>
      </c>
      <c r="B978" s="28" t="s">
        <v>1721</v>
      </c>
      <c r="C978" s="85" t="s">
        <v>168</v>
      </c>
      <c r="D978" s="28" t="s">
        <v>1722</v>
      </c>
      <c r="E978" s="416">
        <v>9000</v>
      </c>
      <c r="F978" s="417" t="s">
        <v>2124</v>
      </c>
      <c r="G978" s="418" t="s">
        <v>2125</v>
      </c>
      <c r="H978" s="418" t="s">
        <v>1751</v>
      </c>
      <c r="I978" s="234" t="s">
        <v>1726</v>
      </c>
      <c r="J978" s="28" t="s">
        <v>1734</v>
      </c>
      <c r="K978" s="419">
        <v>12</v>
      </c>
      <c r="L978" s="419">
        <v>12</v>
      </c>
      <c r="M978" s="420">
        <f t="shared" si="31"/>
        <v>108000</v>
      </c>
      <c r="N978" s="28"/>
      <c r="O978" s="28"/>
      <c r="P978" s="28"/>
      <c r="Q978" s="28"/>
      <c r="R978" s="28"/>
    </row>
    <row r="979" spans="1:18" ht="12.75" x14ac:dyDescent="0.35">
      <c r="A979" s="28" t="s">
        <v>1720</v>
      </c>
      <c r="B979" s="28" t="s">
        <v>1721</v>
      </c>
      <c r="C979" s="85" t="s">
        <v>168</v>
      </c>
      <c r="D979" s="28" t="s">
        <v>1722</v>
      </c>
      <c r="E979" s="416">
        <v>6000</v>
      </c>
      <c r="F979" s="417" t="s">
        <v>2126</v>
      </c>
      <c r="G979" s="418" t="s">
        <v>2127</v>
      </c>
      <c r="H979" s="418" t="s">
        <v>1737</v>
      </c>
      <c r="I979" s="234" t="s">
        <v>1726</v>
      </c>
      <c r="J979" s="28" t="s">
        <v>1734</v>
      </c>
      <c r="K979" s="419">
        <v>12</v>
      </c>
      <c r="L979" s="419">
        <v>12</v>
      </c>
      <c r="M979" s="420">
        <f t="shared" si="31"/>
        <v>72000</v>
      </c>
      <c r="N979" s="28"/>
      <c r="O979" s="28"/>
      <c r="P979" s="28"/>
      <c r="Q979" s="28"/>
      <c r="R979" s="28"/>
    </row>
    <row r="980" spans="1:18" ht="12.75" x14ac:dyDescent="0.35">
      <c r="A980" s="28" t="s">
        <v>1720</v>
      </c>
      <c r="B980" s="28" t="s">
        <v>1721</v>
      </c>
      <c r="C980" s="85" t="s">
        <v>168</v>
      </c>
      <c r="D980" s="28" t="s">
        <v>1722</v>
      </c>
      <c r="E980" s="416">
        <v>2500</v>
      </c>
      <c r="F980" s="417" t="s">
        <v>2128</v>
      </c>
      <c r="G980" s="418" t="s">
        <v>2129</v>
      </c>
      <c r="H980" s="418" t="s">
        <v>1737</v>
      </c>
      <c r="I980" s="234" t="s">
        <v>1726</v>
      </c>
      <c r="J980" s="28" t="s">
        <v>1734</v>
      </c>
      <c r="K980" s="419">
        <v>12</v>
      </c>
      <c r="L980" s="419">
        <v>12</v>
      </c>
      <c r="M980" s="420">
        <f t="shared" si="31"/>
        <v>30000</v>
      </c>
      <c r="N980" s="28"/>
      <c r="O980" s="28"/>
      <c r="P980" s="28"/>
      <c r="Q980" s="28"/>
      <c r="R980" s="28"/>
    </row>
    <row r="981" spans="1:18" ht="12.75" x14ac:dyDescent="0.35">
      <c r="A981" s="28" t="s">
        <v>1720</v>
      </c>
      <c r="B981" s="28" t="s">
        <v>1721</v>
      </c>
      <c r="C981" s="85" t="s">
        <v>168</v>
      </c>
      <c r="D981" s="28" t="s">
        <v>1722</v>
      </c>
      <c r="E981" s="416">
        <v>1500</v>
      </c>
      <c r="F981" s="417" t="s">
        <v>2130</v>
      </c>
      <c r="G981" s="418" t="s">
        <v>2131</v>
      </c>
      <c r="H981" s="418" t="s">
        <v>1725</v>
      </c>
      <c r="I981" s="234" t="s">
        <v>1726</v>
      </c>
      <c r="J981" s="28" t="s">
        <v>1727</v>
      </c>
      <c r="K981" s="419">
        <v>12</v>
      </c>
      <c r="L981" s="419">
        <v>12</v>
      </c>
      <c r="M981" s="420">
        <f t="shared" si="31"/>
        <v>18000</v>
      </c>
      <c r="N981" s="28"/>
      <c r="O981" s="28"/>
      <c r="P981" s="28"/>
      <c r="Q981" s="28"/>
      <c r="R981" s="28"/>
    </row>
    <row r="982" spans="1:18" ht="12.75" x14ac:dyDescent="0.35">
      <c r="A982" s="28" t="s">
        <v>1720</v>
      </c>
      <c r="B982" s="28" t="s">
        <v>1721</v>
      </c>
      <c r="C982" s="85" t="s">
        <v>168</v>
      </c>
      <c r="D982" s="28" t="s">
        <v>1722</v>
      </c>
      <c r="E982" s="416">
        <v>3000</v>
      </c>
      <c r="F982" s="417" t="s">
        <v>2132</v>
      </c>
      <c r="G982" s="418" t="s">
        <v>2133</v>
      </c>
      <c r="H982" s="418" t="s">
        <v>1725</v>
      </c>
      <c r="I982" s="234" t="s">
        <v>1726</v>
      </c>
      <c r="J982" s="28" t="s">
        <v>1727</v>
      </c>
      <c r="K982" s="419">
        <v>12</v>
      </c>
      <c r="L982" s="419">
        <v>12</v>
      </c>
      <c r="M982" s="420">
        <f t="shared" si="31"/>
        <v>36000</v>
      </c>
      <c r="N982" s="28"/>
      <c r="O982" s="28"/>
      <c r="P982" s="28"/>
      <c r="Q982" s="28"/>
      <c r="R982" s="28"/>
    </row>
    <row r="983" spans="1:18" ht="12.75" x14ac:dyDescent="0.35">
      <c r="A983" s="28" t="s">
        <v>1720</v>
      </c>
      <c r="B983" s="28" t="s">
        <v>1721</v>
      </c>
      <c r="C983" s="85" t="s">
        <v>168</v>
      </c>
      <c r="D983" s="28" t="s">
        <v>1722</v>
      </c>
      <c r="E983" s="416">
        <v>10500</v>
      </c>
      <c r="F983" s="417" t="s">
        <v>2134</v>
      </c>
      <c r="G983" s="418" t="s">
        <v>2135</v>
      </c>
      <c r="H983" s="418" t="s">
        <v>1751</v>
      </c>
      <c r="I983" s="234" t="s">
        <v>1726</v>
      </c>
      <c r="J983" s="28" t="s">
        <v>1734</v>
      </c>
      <c r="K983" s="419">
        <v>12</v>
      </c>
      <c r="L983" s="419">
        <v>12</v>
      </c>
      <c r="M983" s="420">
        <f t="shared" si="31"/>
        <v>126000</v>
      </c>
      <c r="N983" s="28"/>
      <c r="O983" s="28"/>
      <c r="P983" s="28"/>
      <c r="Q983" s="28"/>
      <c r="R983" s="28"/>
    </row>
    <row r="984" spans="1:18" ht="12.75" x14ac:dyDescent="0.35">
      <c r="A984" s="28" t="s">
        <v>1720</v>
      </c>
      <c r="B984" s="28" t="s">
        <v>1721</v>
      </c>
      <c r="C984" s="85" t="s">
        <v>168</v>
      </c>
      <c r="D984" s="28" t="s">
        <v>1730</v>
      </c>
      <c r="E984" s="416">
        <v>1500</v>
      </c>
      <c r="F984" s="417" t="s">
        <v>2136</v>
      </c>
      <c r="G984" s="418" t="s">
        <v>2137</v>
      </c>
      <c r="H984" s="418" t="s">
        <v>1855</v>
      </c>
      <c r="I984" s="234" t="s">
        <v>1726</v>
      </c>
      <c r="J984" s="28" t="s">
        <v>1760</v>
      </c>
      <c r="K984" s="419">
        <v>12</v>
      </c>
      <c r="L984" s="419">
        <v>12</v>
      </c>
      <c r="M984" s="420">
        <f t="shared" si="31"/>
        <v>18000</v>
      </c>
      <c r="N984" s="28"/>
      <c r="O984" s="28"/>
      <c r="P984" s="28"/>
      <c r="Q984" s="28"/>
      <c r="R984" s="28"/>
    </row>
    <row r="985" spans="1:18" ht="12.75" x14ac:dyDescent="0.35">
      <c r="A985" s="28" t="s">
        <v>1720</v>
      </c>
      <c r="B985" s="28" t="s">
        <v>1721</v>
      </c>
      <c r="C985" s="85" t="s">
        <v>168</v>
      </c>
      <c r="D985" s="28" t="s">
        <v>1722</v>
      </c>
      <c r="E985" s="416">
        <v>3800</v>
      </c>
      <c r="F985" s="417" t="s">
        <v>2138</v>
      </c>
      <c r="G985" s="418" t="s">
        <v>2139</v>
      </c>
      <c r="H985" s="418" t="s">
        <v>2140</v>
      </c>
      <c r="I985" s="234" t="s">
        <v>1726</v>
      </c>
      <c r="J985" s="28" t="s">
        <v>1734</v>
      </c>
      <c r="K985" s="419">
        <v>12</v>
      </c>
      <c r="L985" s="419">
        <v>12</v>
      </c>
      <c r="M985" s="420">
        <f t="shared" si="31"/>
        <v>45600</v>
      </c>
      <c r="N985" s="28"/>
      <c r="O985" s="28"/>
      <c r="P985" s="28"/>
      <c r="Q985" s="28"/>
      <c r="R985" s="28"/>
    </row>
    <row r="986" spans="1:18" ht="12.75" x14ac:dyDescent="0.35">
      <c r="A986" s="28" t="s">
        <v>1720</v>
      </c>
      <c r="B986" s="28" t="s">
        <v>1721</v>
      </c>
      <c r="C986" s="85" t="s">
        <v>168</v>
      </c>
      <c r="D986" s="28" t="s">
        <v>1722</v>
      </c>
      <c r="E986" s="416">
        <v>9000</v>
      </c>
      <c r="F986" s="417" t="s">
        <v>2141</v>
      </c>
      <c r="G986" s="418" t="s">
        <v>2142</v>
      </c>
      <c r="H986" s="418" t="s">
        <v>1751</v>
      </c>
      <c r="I986" s="234" t="s">
        <v>1726</v>
      </c>
      <c r="J986" s="28" t="s">
        <v>1734</v>
      </c>
      <c r="K986" s="419">
        <v>12</v>
      </c>
      <c r="L986" s="419">
        <v>12</v>
      </c>
      <c r="M986" s="420">
        <f t="shared" si="31"/>
        <v>108000</v>
      </c>
      <c r="N986" s="28"/>
      <c r="O986" s="28"/>
      <c r="P986" s="28"/>
      <c r="Q986" s="28"/>
      <c r="R986" s="28"/>
    </row>
    <row r="987" spans="1:18" ht="12.75" x14ac:dyDescent="0.35">
      <c r="A987" s="28" t="s">
        <v>1720</v>
      </c>
      <c r="B987" s="28" t="s">
        <v>1721</v>
      </c>
      <c r="C987" s="85" t="s">
        <v>168</v>
      </c>
      <c r="D987" s="28" t="s">
        <v>1730</v>
      </c>
      <c r="E987" s="416">
        <v>1200</v>
      </c>
      <c r="F987" s="417" t="s">
        <v>2143</v>
      </c>
      <c r="G987" s="418" t="s">
        <v>2144</v>
      </c>
      <c r="H987" s="418" t="s">
        <v>1763</v>
      </c>
      <c r="I987" s="234" t="s">
        <v>1726</v>
      </c>
      <c r="J987" s="28" t="s">
        <v>1727</v>
      </c>
      <c r="K987" s="419">
        <v>12</v>
      </c>
      <c r="L987" s="419">
        <v>12</v>
      </c>
      <c r="M987" s="420">
        <f t="shared" si="31"/>
        <v>14400</v>
      </c>
      <c r="N987" s="28"/>
      <c r="O987" s="28"/>
      <c r="P987" s="28"/>
      <c r="Q987" s="28"/>
      <c r="R987" s="28"/>
    </row>
    <row r="988" spans="1:18" ht="12.75" x14ac:dyDescent="0.35">
      <c r="A988" s="28" t="s">
        <v>1720</v>
      </c>
      <c r="B988" s="28" t="s">
        <v>1721</v>
      </c>
      <c r="C988" s="85" t="s">
        <v>168</v>
      </c>
      <c r="D988" s="28" t="s">
        <v>1722</v>
      </c>
      <c r="E988" s="416">
        <v>1600</v>
      </c>
      <c r="F988" s="417" t="s">
        <v>2145</v>
      </c>
      <c r="G988" s="418" t="s">
        <v>2146</v>
      </c>
      <c r="H988" s="418" t="s">
        <v>1325</v>
      </c>
      <c r="I988" s="234" t="s">
        <v>1726</v>
      </c>
      <c r="J988" s="28" t="s">
        <v>1760</v>
      </c>
      <c r="K988" s="419">
        <v>12</v>
      </c>
      <c r="L988" s="419">
        <v>12</v>
      </c>
      <c r="M988" s="420">
        <f t="shared" ref="M988:M1051" si="32">E988*L988</f>
        <v>19200</v>
      </c>
      <c r="N988" s="28"/>
      <c r="O988" s="28"/>
      <c r="P988" s="28"/>
      <c r="Q988" s="28"/>
      <c r="R988" s="28"/>
    </row>
    <row r="989" spans="1:18" ht="12.75" x14ac:dyDescent="0.35">
      <c r="A989" s="28" t="s">
        <v>1720</v>
      </c>
      <c r="B989" s="28" t="s">
        <v>2147</v>
      </c>
      <c r="C989" s="85" t="s">
        <v>168</v>
      </c>
      <c r="D989" s="28" t="s">
        <v>1730</v>
      </c>
      <c r="E989" s="416">
        <v>1500</v>
      </c>
      <c r="F989" s="417" t="s">
        <v>2148</v>
      </c>
      <c r="G989" s="418" t="s">
        <v>2149</v>
      </c>
      <c r="H989" s="418" t="s">
        <v>1794</v>
      </c>
      <c r="I989" s="234" t="s">
        <v>1726</v>
      </c>
      <c r="J989" s="28" t="s">
        <v>1727</v>
      </c>
      <c r="K989" s="419">
        <v>12</v>
      </c>
      <c r="L989" s="419">
        <v>12</v>
      </c>
      <c r="M989" s="420">
        <f t="shared" si="32"/>
        <v>18000</v>
      </c>
      <c r="N989" s="28"/>
      <c r="O989" s="28"/>
      <c r="P989" s="28"/>
      <c r="Q989" s="28"/>
      <c r="R989" s="28"/>
    </row>
    <row r="990" spans="1:18" ht="12.75" x14ac:dyDescent="0.35">
      <c r="A990" s="28" t="s">
        <v>1720</v>
      </c>
      <c r="B990" s="28" t="s">
        <v>1721</v>
      </c>
      <c r="C990" s="85" t="s">
        <v>168</v>
      </c>
      <c r="D990" s="28" t="s">
        <v>1722</v>
      </c>
      <c r="E990" s="416">
        <v>1500</v>
      </c>
      <c r="F990" s="417" t="s">
        <v>2150</v>
      </c>
      <c r="G990" s="418" t="s">
        <v>2151</v>
      </c>
      <c r="H990" s="418" t="s">
        <v>1325</v>
      </c>
      <c r="I990" s="234" t="s">
        <v>1726</v>
      </c>
      <c r="J990" s="28" t="s">
        <v>1760</v>
      </c>
      <c r="K990" s="419">
        <v>12</v>
      </c>
      <c r="L990" s="419">
        <v>12</v>
      </c>
      <c r="M990" s="420">
        <f t="shared" si="32"/>
        <v>18000</v>
      </c>
      <c r="N990" s="28"/>
      <c r="O990" s="28"/>
      <c r="P990" s="28"/>
      <c r="Q990" s="28"/>
      <c r="R990" s="28"/>
    </row>
    <row r="991" spans="1:18" ht="12.75" x14ac:dyDescent="0.35">
      <c r="A991" s="28" t="s">
        <v>1720</v>
      </c>
      <c r="B991" s="28" t="s">
        <v>1721</v>
      </c>
      <c r="C991" s="85" t="s">
        <v>168</v>
      </c>
      <c r="D991" s="28" t="s">
        <v>1722</v>
      </c>
      <c r="E991" s="416">
        <v>8000</v>
      </c>
      <c r="F991" s="417" t="s">
        <v>2152</v>
      </c>
      <c r="G991" s="418" t="s">
        <v>2153</v>
      </c>
      <c r="H991" s="418" t="s">
        <v>1751</v>
      </c>
      <c r="I991" s="234" t="s">
        <v>1726</v>
      </c>
      <c r="J991" s="28" t="s">
        <v>1734</v>
      </c>
      <c r="K991" s="419">
        <v>12</v>
      </c>
      <c r="L991" s="419">
        <v>12</v>
      </c>
      <c r="M991" s="420">
        <f t="shared" si="32"/>
        <v>96000</v>
      </c>
      <c r="N991" s="28"/>
      <c r="O991" s="28"/>
      <c r="P991" s="28"/>
      <c r="Q991" s="28"/>
      <c r="R991" s="28"/>
    </row>
    <row r="992" spans="1:18" ht="12.75" x14ac:dyDescent="0.35">
      <c r="A992" s="28" t="s">
        <v>1720</v>
      </c>
      <c r="B992" s="28" t="s">
        <v>1721</v>
      </c>
      <c r="C992" s="85" t="s">
        <v>168</v>
      </c>
      <c r="D992" s="28" t="s">
        <v>1722</v>
      </c>
      <c r="E992" s="416">
        <v>1600</v>
      </c>
      <c r="F992" s="417" t="s">
        <v>2154</v>
      </c>
      <c r="G992" s="418" t="s">
        <v>2155</v>
      </c>
      <c r="H992" s="418" t="s">
        <v>1325</v>
      </c>
      <c r="I992" s="234" t="s">
        <v>1726</v>
      </c>
      <c r="J992" s="28" t="s">
        <v>1760</v>
      </c>
      <c r="K992" s="419">
        <v>12</v>
      </c>
      <c r="L992" s="419">
        <v>12</v>
      </c>
      <c r="M992" s="420">
        <f t="shared" si="32"/>
        <v>19200</v>
      </c>
      <c r="N992" s="28"/>
      <c r="O992" s="28"/>
      <c r="P992" s="28"/>
      <c r="Q992" s="28"/>
      <c r="R992" s="28"/>
    </row>
    <row r="993" spans="1:18" ht="12.75" x14ac:dyDescent="0.35">
      <c r="A993" s="28" t="s">
        <v>1720</v>
      </c>
      <c r="B993" s="28" t="s">
        <v>1721</v>
      </c>
      <c r="C993" s="85" t="s">
        <v>168</v>
      </c>
      <c r="D993" s="28" t="s">
        <v>1722</v>
      </c>
      <c r="E993" s="416">
        <v>1200</v>
      </c>
      <c r="F993" s="417" t="s">
        <v>2156</v>
      </c>
      <c r="G993" s="418" t="s">
        <v>2157</v>
      </c>
      <c r="H993" s="418" t="s">
        <v>1725</v>
      </c>
      <c r="I993" s="234" t="s">
        <v>1726</v>
      </c>
      <c r="J993" s="28" t="s">
        <v>1727</v>
      </c>
      <c r="K993" s="419">
        <v>12</v>
      </c>
      <c r="L993" s="419">
        <v>12</v>
      </c>
      <c r="M993" s="420">
        <f t="shared" si="32"/>
        <v>14400</v>
      </c>
      <c r="N993" s="28"/>
      <c r="O993" s="28"/>
      <c r="P993" s="28"/>
      <c r="Q993" s="28"/>
      <c r="R993" s="28"/>
    </row>
    <row r="994" spans="1:18" ht="12.75" x14ac:dyDescent="0.35">
      <c r="A994" s="28" t="s">
        <v>1720</v>
      </c>
      <c r="B994" s="28" t="s">
        <v>1721</v>
      </c>
      <c r="C994" s="85" t="s">
        <v>168</v>
      </c>
      <c r="D994" s="28" t="s">
        <v>1722</v>
      </c>
      <c r="E994" s="416">
        <v>2000</v>
      </c>
      <c r="F994" s="417" t="s">
        <v>2158</v>
      </c>
      <c r="G994" s="418" t="s">
        <v>2159</v>
      </c>
      <c r="H994" s="418" t="s">
        <v>1725</v>
      </c>
      <c r="I994" s="234" t="s">
        <v>1726</v>
      </c>
      <c r="J994" s="28" t="s">
        <v>1727</v>
      </c>
      <c r="K994" s="419">
        <v>12</v>
      </c>
      <c r="L994" s="419">
        <v>12</v>
      </c>
      <c r="M994" s="420">
        <f t="shared" si="32"/>
        <v>24000</v>
      </c>
      <c r="N994" s="28"/>
      <c r="O994" s="28"/>
      <c r="P994" s="28"/>
      <c r="Q994" s="28"/>
      <c r="R994" s="28"/>
    </row>
    <row r="995" spans="1:18" ht="12.75" x14ac:dyDescent="0.35">
      <c r="A995" s="28" t="s">
        <v>1720</v>
      </c>
      <c r="B995" s="28" t="s">
        <v>1721</v>
      </c>
      <c r="C995" s="85" t="s">
        <v>168</v>
      </c>
      <c r="D995" s="28" t="s">
        <v>1722</v>
      </c>
      <c r="E995" s="416">
        <v>3500</v>
      </c>
      <c r="F995" s="417" t="s">
        <v>2160</v>
      </c>
      <c r="G995" s="418" t="s">
        <v>2161</v>
      </c>
      <c r="H995" s="418" t="s">
        <v>1725</v>
      </c>
      <c r="I995" s="234" t="s">
        <v>1726</v>
      </c>
      <c r="J995" s="28" t="s">
        <v>1727</v>
      </c>
      <c r="K995" s="419">
        <v>12</v>
      </c>
      <c r="L995" s="419">
        <v>12</v>
      </c>
      <c r="M995" s="420">
        <f t="shared" si="32"/>
        <v>42000</v>
      </c>
      <c r="N995" s="28"/>
      <c r="O995" s="28"/>
      <c r="P995" s="28"/>
      <c r="Q995" s="28"/>
      <c r="R995" s="28"/>
    </row>
    <row r="996" spans="1:18" ht="12.75" x14ac:dyDescent="0.35">
      <c r="A996" s="28" t="s">
        <v>1720</v>
      </c>
      <c r="B996" s="28" t="s">
        <v>1721</v>
      </c>
      <c r="C996" s="85" t="s">
        <v>168</v>
      </c>
      <c r="D996" s="28" t="s">
        <v>1722</v>
      </c>
      <c r="E996" s="416">
        <v>7500</v>
      </c>
      <c r="F996" s="417" t="s">
        <v>2162</v>
      </c>
      <c r="G996" s="418" t="s">
        <v>2163</v>
      </c>
      <c r="H996" s="418" t="s">
        <v>1737</v>
      </c>
      <c r="I996" s="234" t="s">
        <v>1726</v>
      </c>
      <c r="J996" s="28" t="s">
        <v>1734</v>
      </c>
      <c r="K996" s="419">
        <v>12</v>
      </c>
      <c r="L996" s="419">
        <v>12</v>
      </c>
      <c r="M996" s="420">
        <f t="shared" si="32"/>
        <v>90000</v>
      </c>
      <c r="N996" s="28"/>
      <c r="O996" s="28"/>
      <c r="P996" s="28"/>
      <c r="Q996" s="28"/>
      <c r="R996" s="28"/>
    </row>
    <row r="997" spans="1:18" ht="12.75" x14ac:dyDescent="0.35">
      <c r="A997" s="28" t="s">
        <v>1720</v>
      </c>
      <c r="B997" s="28" t="s">
        <v>1721</v>
      </c>
      <c r="C997" s="85" t="s">
        <v>168</v>
      </c>
      <c r="D997" s="28" t="s">
        <v>1722</v>
      </c>
      <c r="E997" s="416">
        <v>3000</v>
      </c>
      <c r="F997" s="417" t="s">
        <v>2164</v>
      </c>
      <c r="G997" s="418" t="s">
        <v>2165</v>
      </c>
      <c r="H997" s="418" t="s">
        <v>1725</v>
      </c>
      <c r="I997" s="234" t="s">
        <v>1726</v>
      </c>
      <c r="J997" s="28" t="s">
        <v>1727</v>
      </c>
      <c r="K997" s="419">
        <v>12</v>
      </c>
      <c r="L997" s="419">
        <v>12</v>
      </c>
      <c r="M997" s="420">
        <f t="shared" si="32"/>
        <v>36000</v>
      </c>
      <c r="N997" s="28"/>
      <c r="O997" s="28"/>
      <c r="P997" s="28"/>
      <c r="Q997" s="28"/>
      <c r="R997" s="28"/>
    </row>
    <row r="998" spans="1:18" ht="12.75" x14ac:dyDescent="0.35">
      <c r="A998" s="28" t="s">
        <v>1720</v>
      </c>
      <c r="B998" s="28" t="s">
        <v>1721</v>
      </c>
      <c r="C998" s="85" t="s">
        <v>168</v>
      </c>
      <c r="D998" s="28" t="s">
        <v>1730</v>
      </c>
      <c r="E998" s="416">
        <v>1200</v>
      </c>
      <c r="F998" s="417" t="s">
        <v>2166</v>
      </c>
      <c r="G998" s="418" t="s">
        <v>2167</v>
      </c>
      <c r="H998" s="418" t="s">
        <v>1954</v>
      </c>
      <c r="I998" s="234" t="s">
        <v>1726</v>
      </c>
      <c r="J998" s="28" t="s">
        <v>1727</v>
      </c>
      <c r="K998" s="419">
        <v>12</v>
      </c>
      <c r="L998" s="419">
        <v>12</v>
      </c>
      <c r="M998" s="420">
        <f t="shared" si="32"/>
        <v>14400</v>
      </c>
      <c r="N998" s="28"/>
      <c r="O998" s="28"/>
      <c r="P998" s="28"/>
      <c r="Q998" s="28"/>
      <c r="R998" s="28"/>
    </row>
    <row r="999" spans="1:18" ht="12.75" x14ac:dyDescent="0.35">
      <c r="A999" s="28" t="s">
        <v>1720</v>
      </c>
      <c r="B999" s="28" t="s">
        <v>1721</v>
      </c>
      <c r="C999" s="85" t="s">
        <v>168</v>
      </c>
      <c r="D999" s="28" t="s">
        <v>1722</v>
      </c>
      <c r="E999" s="416">
        <v>3000</v>
      </c>
      <c r="F999" s="417" t="s">
        <v>2168</v>
      </c>
      <c r="G999" s="418" t="s">
        <v>2169</v>
      </c>
      <c r="H999" s="418" t="s">
        <v>1725</v>
      </c>
      <c r="I999" s="234" t="s">
        <v>1726</v>
      </c>
      <c r="J999" s="28" t="s">
        <v>1727</v>
      </c>
      <c r="K999" s="419">
        <v>12</v>
      </c>
      <c r="L999" s="419">
        <v>12</v>
      </c>
      <c r="M999" s="420">
        <f t="shared" si="32"/>
        <v>36000</v>
      </c>
      <c r="N999" s="28"/>
      <c r="O999" s="28"/>
      <c r="P999" s="28"/>
      <c r="Q999" s="28"/>
      <c r="R999" s="28"/>
    </row>
    <row r="1000" spans="1:18" ht="12.75" x14ac:dyDescent="0.35">
      <c r="A1000" s="28" t="s">
        <v>1720</v>
      </c>
      <c r="B1000" s="28" t="s">
        <v>1721</v>
      </c>
      <c r="C1000" s="85" t="s">
        <v>168</v>
      </c>
      <c r="D1000" s="28" t="s">
        <v>1722</v>
      </c>
      <c r="E1000" s="416">
        <v>5000</v>
      </c>
      <c r="F1000" s="417" t="s">
        <v>2170</v>
      </c>
      <c r="G1000" s="418" t="s">
        <v>2171</v>
      </c>
      <c r="H1000" s="418" t="s">
        <v>1882</v>
      </c>
      <c r="I1000" s="234" t="s">
        <v>1726</v>
      </c>
      <c r="J1000" s="28" t="s">
        <v>1734</v>
      </c>
      <c r="K1000" s="419">
        <v>12</v>
      </c>
      <c r="L1000" s="419">
        <v>12</v>
      </c>
      <c r="M1000" s="420">
        <f t="shared" si="32"/>
        <v>60000</v>
      </c>
      <c r="N1000" s="28"/>
      <c r="O1000" s="28"/>
      <c r="P1000" s="28"/>
      <c r="Q1000" s="28"/>
      <c r="R1000" s="28"/>
    </row>
    <row r="1001" spans="1:18" ht="12.75" x14ac:dyDescent="0.35">
      <c r="A1001" s="28" t="s">
        <v>1720</v>
      </c>
      <c r="B1001" s="28" t="s">
        <v>1721</v>
      </c>
      <c r="C1001" s="85" t="s">
        <v>168</v>
      </c>
      <c r="D1001" s="28" t="s">
        <v>1730</v>
      </c>
      <c r="E1001" s="416">
        <v>2500</v>
      </c>
      <c r="F1001" s="417" t="s">
        <v>2172</v>
      </c>
      <c r="G1001" s="418" t="s">
        <v>2173</v>
      </c>
      <c r="H1001" s="418" t="s">
        <v>1748</v>
      </c>
      <c r="I1001" s="234" t="s">
        <v>1726</v>
      </c>
      <c r="J1001" s="28" t="s">
        <v>1734</v>
      </c>
      <c r="K1001" s="419">
        <v>12</v>
      </c>
      <c r="L1001" s="419">
        <v>12</v>
      </c>
      <c r="M1001" s="420">
        <f t="shared" si="32"/>
        <v>30000</v>
      </c>
      <c r="N1001" s="28"/>
      <c r="O1001" s="28"/>
      <c r="P1001" s="28"/>
      <c r="Q1001" s="28"/>
      <c r="R1001" s="28"/>
    </row>
    <row r="1002" spans="1:18" ht="12.75" x14ac:dyDescent="0.35">
      <c r="A1002" s="28" t="s">
        <v>1720</v>
      </c>
      <c r="B1002" s="28" t="s">
        <v>1721</v>
      </c>
      <c r="C1002" s="85" t="s">
        <v>168</v>
      </c>
      <c r="D1002" s="28" t="s">
        <v>1722</v>
      </c>
      <c r="E1002" s="416">
        <v>3000</v>
      </c>
      <c r="F1002" s="417" t="s">
        <v>2174</v>
      </c>
      <c r="G1002" s="418" t="s">
        <v>2175</v>
      </c>
      <c r="H1002" s="418" t="s">
        <v>1725</v>
      </c>
      <c r="I1002" s="234" t="s">
        <v>1726</v>
      </c>
      <c r="J1002" s="28" t="s">
        <v>1727</v>
      </c>
      <c r="K1002" s="419">
        <v>12</v>
      </c>
      <c r="L1002" s="419">
        <v>12</v>
      </c>
      <c r="M1002" s="420">
        <f t="shared" si="32"/>
        <v>36000</v>
      </c>
      <c r="N1002" s="28"/>
      <c r="O1002" s="28"/>
      <c r="P1002" s="28"/>
      <c r="Q1002" s="28"/>
      <c r="R1002" s="28"/>
    </row>
    <row r="1003" spans="1:18" ht="12.75" x14ac:dyDescent="0.35">
      <c r="A1003" s="28" t="s">
        <v>1720</v>
      </c>
      <c r="B1003" s="28" t="s">
        <v>1721</v>
      </c>
      <c r="C1003" s="85" t="s">
        <v>168</v>
      </c>
      <c r="D1003" s="28" t="s">
        <v>1722</v>
      </c>
      <c r="E1003" s="416">
        <v>5000</v>
      </c>
      <c r="F1003" s="417" t="s">
        <v>2176</v>
      </c>
      <c r="G1003" s="418" t="s">
        <v>2177</v>
      </c>
      <c r="H1003" s="418" t="s">
        <v>1756</v>
      </c>
      <c r="I1003" s="234" t="s">
        <v>1726</v>
      </c>
      <c r="J1003" s="28" t="s">
        <v>1734</v>
      </c>
      <c r="K1003" s="419">
        <v>12</v>
      </c>
      <c r="L1003" s="419">
        <v>12</v>
      </c>
      <c r="M1003" s="420">
        <f t="shared" si="32"/>
        <v>60000</v>
      </c>
      <c r="N1003" s="28"/>
      <c r="O1003" s="28"/>
      <c r="P1003" s="28"/>
      <c r="Q1003" s="28"/>
      <c r="R1003" s="28"/>
    </row>
    <row r="1004" spans="1:18" ht="12.75" x14ac:dyDescent="0.35">
      <c r="A1004" s="28" t="s">
        <v>1720</v>
      </c>
      <c r="B1004" s="28" t="s">
        <v>1721</v>
      </c>
      <c r="C1004" s="85" t="s">
        <v>168</v>
      </c>
      <c r="D1004" s="28" t="s">
        <v>1722</v>
      </c>
      <c r="E1004" s="416">
        <v>1500</v>
      </c>
      <c r="F1004" s="417" t="s">
        <v>2178</v>
      </c>
      <c r="G1004" s="418" t="s">
        <v>2179</v>
      </c>
      <c r="H1004" s="418" t="s">
        <v>1325</v>
      </c>
      <c r="I1004" s="234" t="s">
        <v>1726</v>
      </c>
      <c r="J1004" s="28" t="s">
        <v>1760</v>
      </c>
      <c r="K1004" s="419">
        <v>12</v>
      </c>
      <c r="L1004" s="419">
        <v>12</v>
      </c>
      <c r="M1004" s="420">
        <f t="shared" si="32"/>
        <v>18000</v>
      </c>
      <c r="N1004" s="28"/>
      <c r="O1004" s="28"/>
      <c r="P1004" s="28"/>
      <c r="Q1004" s="28"/>
      <c r="R1004" s="28"/>
    </row>
    <row r="1005" spans="1:18" ht="12.75" x14ac:dyDescent="0.35">
      <c r="A1005" s="28" t="s">
        <v>1720</v>
      </c>
      <c r="B1005" s="28" t="s">
        <v>1721</v>
      </c>
      <c r="C1005" s="85" t="s">
        <v>168</v>
      </c>
      <c r="D1005" s="28" t="s">
        <v>1722</v>
      </c>
      <c r="E1005" s="416">
        <v>2300</v>
      </c>
      <c r="F1005" s="417" t="s">
        <v>2180</v>
      </c>
      <c r="G1005" s="418" t="s">
        <v>2181</v>
      </c>
      <c r="H1005" s="418" t="s">
        <v>1882</v>
      </c>
      <c r="I1005" s="234" t="s">
        <v>1726</v>
      </c>
      <c r="J1005" s="28" t="s">
        <v>1734</v>
      </c>
      <c r="K1005" s="419">
        <v>12</v>
      </c>
      <c r="L1005" s="419">
        <v>12</v>
      </c>
      <c r="M1005" s="420">
        <f t="shared" si="32"/>
        <v>27600</v>
      </c>
      <c r="N1005" s="28"/>
      <c r="O1005" s="28"/>
      <c r="P1005" s="28"/>
      <c r="Q1005" s="28"/>
      <c r="R1005" s="28"/>
    </row>
    <row r="1006" spans="1:18" ht="12.75" x14ac:dyDescent="0.35">
      <c r="A1006" s="28" t="s">
        <v>1720</v>
      </c>
      <c r="B1006" s="28" t="s">
        <v>1721</v>
      </c>
      <c r="C1006" s="85" t="s">
        <v>168</v>
      </c>
      <c r="D1006" s="28" t="s">
        <v>1722</v>
      </c>
      <c r="E1006" s="416">
        <v>1800</v>
      </c>
      <c r="F1006" s="417" t="s">
        <v>2182</v>
      </c>
      <c r="G1006" s="418" t="s">
        <v>2183</v>
      </c>
      <c r="H1006" s="418" t="s">
        <v>1737</v>
      </c>
      <c r="I1006" s="234" t="s">
        <v>1726</v>
      </c>
      <c r="J1006" s="28" t="s">
        <v>1734</v>
      </c>
      <c r="K1006" s="419">
        <v>12</v>
      </c>
      <c r="L1006" s="419">
        <v>12</v>
      </c>
      <c r="M1006" s="420">
        <f t="shared" si="32"/>
        <v>21600</v>
      </c>
      <c r="N1006" s="28"/>
      <c r="O1006" s="28"/>
      <c r="P1006" s="28"/>
      <c r="Q1006" s="28"/>
      <c r="R1006" s="28"/>
    </row>
    <row r="1007" spans="1:18" ht="12.75" x14ac:dyDescent="0.35">
      <c r="A1007" s="28" t="s">
        <v>1720</v>
      </c>
      <c r="B1007" s="28" t="s">
        <v>1721</v>
      </c>
      <c r="C1007" s="85" t="s">
        <v>168</v>
      </c>
      <c r="D1007" s="28" t="s">
        <v>1722</v>
      </c>
      <c r="E1007" s="416">
        <v>6000</v>
      </c>
      <c r="F1007" s="417" t="s">
        <v>2184</v>
      </c>
      <c r="G1007" s="418" t="s">
        <v>2185</v>
      </c>
      <c r="H1007" s="418" t="s">
        <v>1737</v>
      </c>
      <c r="I1007" s="234" t="s">
        <v>1726</v>
      </c>
      <c r="J1007" s="28" t="s">
        <v>1734</v>
      </c>
      <c r="K1007" s="419">
        <v>12</v>
      </c>
      <c r="L1007" s="419">
        <v>12</v>
      </c>
      <c r="M1007" s="420">
        <f t="shared" si="32"/>
        <v>72000</v>
      </c>
      <c r="N1007" s="28"/>
      <c r="O1007" s="28"/>
      <c r="P1007" s="28"/>
      <c r="Q1007" s="28"/>
      <c r="R1007" s="28"/>
    </row>
    <row r="1008" spans="1:18" ht="12.75" x14ac:dyDescent="0.35">
      <c r="A1008" s="28" t="s">
        <v>1720</v>
      </c>
      <c r="B1008" s="28" t="s">
        <v>1721</v>
      </c>
      <c r="C1008" s="85" t="s">
        <v>168</v>
      </c>
      <c r="D1008" s="28" t="s">
        <v>1722</v>
      </c>
      <c r="E1008" s="416">
        <v>5000</v>
      </c>
      <c r="F1008" s="417" t="s">
        <v>2186</v>
      </c>
      <c r="G1008" s="418" t="s">
        <v>2187</v>
      </c>
      <c r="H1008" s="418" t="s">
        <v>1810</v>
      </c>
      <c r="I1008" s="234" t="s">
        <v>1726</v>
      </c>
      <c r="J1008" s="28" t="s">
        <v>1727</v>
      </c>
      <c r="K1008" s="419">
        <v>12</v>
      </c>
      <c r="L1008" s="419">
        <v>12</v>
      </c>
      <c r="M1008" s="420">
        <f t="shared" si="32"/>
        <v>60000</v>
      </c>
      <c r="N1008" s="28"/>
      <c r="O1008" s="28"/>
      <c r="P1008" s="28"/>
      <c r="Q1008" s="28"/>
      <c r="R1008" s="28"/>
    </row>
    <row r="1009" spans="1:18" ht="12.75" x14ac:dyDescent="0.35">
      <c r="A1009" s="28" t="s">
        <v>1720</v>
      </c>
      <c r="B1009" s="28" t="s">
        <v>1721</v>
      </c>
      <c r="C1009" s="85" t="s">
        <v>168</v>
      </c>
      <c r="D1009" s="28" t="s">
        <v>1722</v>
      </c>
      <c r="E1009" s="416">
        <v>1200</v>
      </c>
      <c r="F1009" s="417" t="s">
        <v>2188</v>
      </c>
      <c r="G1009" s="418" t="s">
        <v>2189</v>
      </c>
      <c r="H1009" s="418" t="s">
        <v>1725</v>
      </c>
      <c r="I1009" s="234" t="s">
        <v>1726</v>
      </c>
      <c r="J1009" s="28" t="s">
        <v>1727</v>
      </c>
      <c r="K1009" s="419">
        <v>12</v>
      </c>
      <c r="L1009" s="419">
        <v>12</v>
      </c>
      <c r="M1009" s="420">
        <f t="shared" si="32"/>
        <v>14400</v>
      </c>
      <c r="N1009" s="28"/>
      <c r="O1009" s="28"/>
      <c r="P1009" s="28"/>
      <c r="Q1009" s="28"/>
      <c r="R1009" s="28"/>
    </row>
    <row r="1010" spans="1:18" ht="12.75" x14ac:dyDescent="0.35">
      <c r="A1010" s="28" t="s">
        <v>1720</v>
      </c>
      <c r="B1010" s="28" t="s">
        <v>1721</v>
      </c>
      <c r="C1010" s="85" t="s">
        <v>168</v>
      </c>
      <c r="D1010" s="28" t="s">
        <v>1722</v>
      </c>
      <c r="E1010" s="416">
        <v>1200</v>
      </c>
      <c r="F1010" s="417" t="s">
        <v>2190</v>
      </c>
      <c r="G1010" s="418" t="s">
        <v>2191</v>
      </c>
      <c r="H1010" s="418" t="s">
        <v>1725</v>
      </c>
      <c r="I1010" s="234" t="s">
        <v>1726</v>
      </c>
      <c r="J1010" s="28" t="s">
        <v>1727</v>
      </c>
      <c r="K1010" s="419">
        <v>12</v>
      </c>
      <c r="L1010" s="419">
        <v>12</v>
      </c>
      <c r="M1010" s="420">
        <f t="shared" si="32"/>
        <v>14400</v>
      </c>
      <c r="N1010" s="28"/>
      <c r="O1010" s="28"/>
      <c r="P1010" s="28"/>
      <c r="Q1010" s="28"/>
      <c r="R1010" s="28"/>
    </row>
    <row r="1011" spans="1:18" ht="12.75" x14ac:dyDescent="0.35">
      <c r="A1011" s="28" t="s">
        <v>1720</v>
      </c>
      <c r="B1011" s="28" t="s">
        <v>1721</v>
      </c>
      <c r="C1011" s="85" t="s">
        <v>168</v>
      </c>
      <c r="D1011" s="28" t="s">
        <v>1722</v>
      </c>
      <c r="E1011" s="416">
        <v>1800</v>
      </c>
      <c r="F1011" s="417" t="s">
        <v>2192</v>
      </c>
      <c r="G1011" s="418" t="s">
        <v>2193</v>
      </c>
      <c r="H1011" s="418" t="s">
        <v>1756</v>
      </c>
      <c r="I1011" s="234" t="s">
        <v>1726</v>
      </c>
      <c r="J1011" s="28" t="s">
        <v>1734</v>
      </c>
      <c r="K1011" s="419">
        <v>12</v>
      </c>
      <c r="L1011" s="419">
        <v>12</v>
      </c>
      <c r="M1011" s="420">
        <f t="shared" si="32"/>
        <v>21600</v>
      </c>
      <c r="N1011" s="28"/>
      <c r="O1011" s="28"/>
      <c r="P1011" s="28"/>
      <c r="Q1011" s="28"/>
      <c r="R1011" s="28"/>
    </row>
    <row r="1012" spans="1:18" ht="12.75" x14ac:dyDescent="0.35">
      <c r="A1012" s="28" t="s">
        <v>1720</v>
      </c>
      <c r="B1012" s="28" t="s">
        <v>1721</v>
      </c>
      <c r="C1012" s="85" t="s">
        <v>168</v>
      </c>
      <c r="D1012" s="28" t="s">
        <v>1722</v>
      </c>
      <c r="E1012" s="416">
        <v>6000</v>
      </c>
      <c r="F1012" s="417" t="s">
        <v>2194</v>
      </c>
      <c r="G1012" s="418" t="s">
        <v>2195</v>
      </c>
      <c r="H1012" s="418" t="s">
        <v>1783</v>
      </c>
      <c r="I1012" s="234" t="s">
        <v>1726</v>
      </c>
      <c r="J1012" s="28" t="s">
        <v>1734</v>
      </c>
      <c r="K1012" s="419">
        <v>12</v>
      </c>
      <c r="L1012" s="419">
        <v>12</v>
      </c>
      <c r="M1012" s="420">
        <f t="shared" si="32"/>
        <v>72000</v>
      </c>
      <c r="N1012" s="28"/>
      <c r="O1012" s="28"/>
      <c r="P1012" s="28"/>
      <c r="Q1012" s="28"/>
      <c r="R1012" s="28"/>
    </row>
    <row r="1013" spans="1:18" ht="12.75" x14ac:dyDescent="0.35">
      <c r="A1013" s="28" t="s">
        <v>1720</v>
      </c>
      <c r="B1013" s="28" t="s">
        <v>1721</v>
      </c>
      <c r="C1013" s="85" t="s">
        <v>168</v>
      </c>
      <c r="D1013" s="28" t="s">
        <v>1722</v>
      </c>
      <c r="E1013" s="416">
        <v>2000</v>
      </c>
      <c r="F1013" s="417" t="s">
        <v>2196</v>
      </c>
      <c r="G1013" s="418" t="s">
        <v>2197</v>
      </c>
      <c r="H1013" s="418" t="s">
        <v>1725</v>
      </c>
      <c r="I1013" s="234" t="s">
        <v>1726</v>
      </c>
      <c r="J1013" s="28" t="s">
        <v>1727</v>
      </c>
      <c r="K1013" s="419">
        <v>12</v>
      </c>
      <c r="L1013" s="419">
        <v>12</v>
      </c>
      <c r="M1013" s="420">
        <f t="shared" si="32"/>
        <v>24000</v>
      </c>
      <c r="N1013" s="28"/>
      <c r="O1013" s="28"/>
      <c r="P1013" s="28"/>
      <c r="Q1013" s="28"/>
      <c r="R1013" s="28"/>
    </row>
    <row r="1014" spans="1:18" ht="12.75" x14ac:dyDescent="0.35">
      <c r="A1014" s="28" t="s">
        <v>1720</v>
      </c>
      <c r="B1014" s="28" t="s">
        <v>1721</v>
      </c>
      <c r="C1014" s="85" t="s">
        <v>168</v>
      </c>
      <c r="D1014" s="28" t="s">
        <v>1730</v>
      </c>
      <c r="E1014" s="416">
        <v>1500</v>
      </c>
      <c r="F1014" s="417" t="s">
        <v>2198</v>
      </c>
      <c r="G1014" s="418" t="s">
        <v>2199</v>
      </c>
      <c r="H1014" s="418" t="s">
        <v>1855</v>
      </c>
      <c r="I1014" s="234" t="s">
        <v>1726</v>
      </c>
      <c r="J1014" s="28" t="s">
        <v>1760</v>
      </c>
      <c r="K1014" s="419">
        <v>12</v>
      </c>
      <c r="L1014" s="419">
        <v>12</v>
      </c>
      <c r="M1014" s="420">
        <f t="shared" si="32"/>
        <v>18000</v>
      </c>
      <c r="N1014" s="28"/>
      <c r="O1014" s="28"/>
      <c r="P1014" s="28"/>
      <c r="Q1014" s="28"/>
      <c r="R1014" s="28"/>
    </row>
    <row r="1015" spans="1:18" ht="12.75" x14ac:dyDescent="0.35">
      <c r="A1015" s="28" t="s">
        <v>1720</v>
      </c>
      <c r="B1015" s="28" t="s">
        <v>1721</v>
      </c>
      <c r="C1015" s="85" t="s">
        <v>168</v>
      </c>
      <c r="D1015" s="28" t="s">
        <v>1722</v>
      </c>
      <c r="E1015" s="416">
        <v>6000</v>
      </c>
      <c r="F1015" s="417" t="s">
        <v>2200</v>
      </c>
      <c r="G1015" s="418" t="s">
        <v>2201</v>
      </c>
      <c r="H1015" s="418" t="s">
        <v>1737</v>
      </c>
      <c r="I1015" s="234" t="s">
        <v>1726</v>
      </c>
      <c r="J1015" s="28" t="s">
        <v>1734</v>
      </c>
      <c r="K1015" s="419">
        <v>12</v>
      </c>
      <c r="L1015" s="419">
        <v>12</v>
      </c>
      <c r="M1015" s="420">
        <f t="shared" si="32"/>
        <v>72000</v>
      </c>
      <c r="N1015" s="28"/>
      <c r="O1015" s="28"/>
      <c r="P1015" s="28"/>
      <c r="Q1015" s="28"/>
      <c r="R1015" s="28"/>
    </row>
    <row r="1016" spans="1:18" ht="12.75" x14ac:dyDescent="0.35">
      <c r="A1016" s="28" t="s">
        <v>1720</v>
      </c>
      <c r="B1016" s="28" t="s">
        <v>1721</v>
      </c>
      <c r="C1016" s="85" t="s">
        <v>168</v>
      </c>
      <c r="D1016" s="28" t="s">
        <v>1722</v>
      </c>
      <c r="E1016" s="416">
        <v>2500</v>
      </c>
      <c r="F1016" s="417" t="s">
        <v>2202</v>
      </c>
      <c r="G1016" s="418" t="s">
        <v>2203</v>
      </c>
      <c r="H1016" s="418" t="s">
        <v>1882</v>
      </c>
      <c r="I1016" s="234" t="s">
        <v>1726</v>
      </c>
      <c r="J1016" s="28" t="s">
        <v>1734</v>
      </c>
      <c r="K1016" s="419">
        <v>12</v>
      </c>
      <c r="L1016" s="419">
        <v>12</v>
      </c>
      <c r="M1016" s="420">
        <f t="shared" si="32"/>
        <v>30000</v>
      </c>
      <c r="N1016" s="28"/>
      <c r="O1016" s="28"/>
      <c r="P1016" s="28"/>
      <c r="Q1016" s="28"/>
      <c r="R1016" s="28"/>
    </row>
    <row r="1017" spans="1:18" ht="12.75" x14ac:dyDescent="0.35">
      <c r="A1017" s="28" t="s">
        <v>1720</v>
      </c>
      <c r="B1017" s="28" t="s">
        <v>1721</v>
      </c>
      <c r="C1017" s="85" t="s">
        <v>168</v>
      </c>
      <c r="D1017" s="28" t="s">
        <v>1730</v>
      </c>
      <c r="E1017" s="416">
        <v>1800</v>
      </c>
      <c r="F1017" s="417" t="s">
        <v>2204</v>
      </c>
      <c r="G1017" s="418" t="s">
        <v>2205</v>
      </c>
      <c r="H1017" s="418" t="s">
        <v>1794</v>
      </c>
      <c r="I1017" s="234" t="s">
        <v>1726</v>
      </c>
      <c r="J1017" s="28" t="s">
        <v>1727</v>
      </c>
      <c r="K1017" s="419">
        <v>12</v>
      </c>
      <c r="L1017" s="419">
        <v>12</v>
      </c>
      <c r="M1017" s="420">
        <f t="shared" si="32"/>
        <v>21600</v>
      </c>
      <c r="N1017" s="28"/>
      <c r="O1017" s="28"/>
      <c r="P1017" s="28"/>
      <c r="Q1017" s="28"/>
      <c r="R1017" s="28"/>
    </row>
    <row r="1018" spans="1:18" ht="12.75" x14ac:dyDescent="0.35">
      <c r="A1018" s="28" t="s">
        <v>1720</v>
      </c>
      <c r="B1018" s="28" t="s">
        <v>1721</v>
      </c>
      <c r="C1018" s="85" t="s">
        <v>168</v>
      </c>
      <c r="D1018" s="28" t="s">
        <v>1722</v>
      </c>
      <c r="E1018" s="416">
        <v>5500</v>
      </c>
      <c r="F1018" s="417" t="s">
        <v>2206</v>
      </c>
      <c r="G1018" s="418" t="s">
        <v>2207</v>
      </c>
      <c r="H1018" s="418" t="s">
        <v>1737</v>
      </c>
      <c r="I1018" s="234" t="s">
        <v>1726</v>
      </c>
      <c r="J1018" s="28" t="s">
        <v>1734</v>
      </c>
      <c r="K1018" s="419">
        <v>12</v>
      </c>
      <c r="L1018" s="419">
        <v>12</v>
      </c>
      <c r="M1018" s="420">
        <f t="shared" si="32"/>
        <v>66000</v>
      </c>
      <c r="N1018" s="28"/>
      <c r="O1018" s="28"/>
      <c r="P1018" s="28"/>
      <c r="Q1018" s="28"/>
      <c r="R1018" s="28"/>
    </row>
    <row r="1019" spans="1:18" ht="12.75" x14ac:dyDescent="0.35">
      <c r="A1019" s="28" t="s">
        <v>1720</v>
      </c>
      <c r="B1019" s="28" t="s">
        <v>1721</v>
      </c>
      <c r="C1019" s="85" t="s">
        <v>168</v>
      </c>
      <c r="D1019" s="28" t="s">
        <v>1722</v>
      </c>
      <c r="E1019" s="416">
        <v>5000</v>
      </c>
      <c r="F1019" s="417" t="s">
        <v>2208</v>
      </c>
      <c r="G1019" s="418" t="s">
        <v>2209</v>
      </c>
      <c r="H1019" s="418" t="s">
        <v>1783</v>
      </c>
      <c r="I1019" s="234" t="s">
        <v>1726</v>
      </c>
      <c r="J1019" s="28" t="s">
        <v>1734</v>
      </c>
      <c r="K1019" s="419">
        <v>12</v>
      </c>
      <c r="L1019" s="419">
        <v>12</v>
      </c>
      <c r="M1019" s="420">
        <f t="shared" si="32"/>
        <v>60000</v>
      </c>
      <c r="N1019" s="28"/>
      <c r="O1019" s="28"/>
      <c r="P1019" s="28"/>
      <c r="Q1019" s="28"/>
      <c r="R1019" s="28"/>
    </row>
    <row r="1020" spans="1:18" ht="12.75" x14ac:dyDescent="0.35">
      <c r="A1020" s="28" t="s">
        <v>1720</v>
      </c>
      <c r="B1020" s="28" t="s">
        <v>1721</v>
      </c>
      <c r="C1020" s="85" t="s">
        <v>168</v>
      </c>
      <c r="D1020" s="28" t="s">
        <v>1722</v>
      </c>
      <c r="E1020" s="416">
        <v>6000</v>
      </c>
      <c r="F1020" s="417" t="s">
        <v>2210</v>
      </c>
      <c r="G1020" s="418" t="s">
        <v>2211</v>
      </c>
      <c r="H1020" s="418" t="s">
        <v>1737</v>
      </c>
      <c r="I1020" s="234" t="s">
        <v>1726</v>
      </c>
      <c r="J1020" s="28" t="s">
        <v>1734</v>
      </c>
      <c r="K1020" s="419">
        <v>12</v>
      </c>
      <c r="L1020" s="419">
        <v>12</v>
      </c>
      <c r="M1020" s="420">
        <f t="shared" si="32"/>
        <v>72000</v>
      </c>
      <c r="N1020" s="28"/>
      <c r="O1020" s="28"/>
      <c r="P1020" s="28"/>
      <c r="Q1020" s="28"/>
      <c r="R1020" s="28"/>
    </row>
    <row r="1021" spans="1:18" ht="12.75" x14ac:dyDescent="0.35">
      <c r="A1021" s="28" t="s">
        <v>1720</v>
      </c>
      <c r="B1021" s="28" t="s">
        <v>1721</v>
      </c>
      <c r="C1021" s="85" t="s">
        <v>168</v>
      </c>
      <c r="D1021" s="28" t="s">
        <v>1730</v>
      </c>
      <c r="E1021" s="416">
        <v>1300</v>
      </c>
      <c r="F1021" s="417" t="s">
        <v>2212</v>
      </c>
      <c r="G1021" s="418" t="s">
        <v>2213</v>
      </c>
      <c r="H1021" s="418" t="s">
        <v>1855</v>
      </c>
      <c r="I1021" s="234" t="s">
        <v>1726</v>
      </c>
      <c r="J1021" s="28" t="s">
        <v>1760</v>
      </c>
      <c r="K1021" s="419">
        <v>12</v>
      </c>
      <c r="L1021" s="419">
        <v>12</v>
      </c>
      <c r="M1021" s="420">
        <f t="shared" si="32"/>
        <v>15600</v>
      </c>
      <c r="N1021" s="28"/>
      <c r="O1021" s="28"/>
      <c r="P1021" s="28"/>
      <c r="Q1021" s="28"/>
      <c r="R1021" s="28"/>
    </row>
    <row r="1022" spans="1:18" ht="12.75" x14ac:dyDescent="0.35">
      <c r="A1022" s="28" t="s">
        <v>1720</v>
      </c>
      <c r="B1022" s="28" t="s">
        <v>1721</v>
      </c>
      <c r="C1022" s="85" t="s">
        <v>168</v>
      </c>
      <c r="D1022" s="28" t="s">
        <v>1722</v>
      </c>
      <c r="E1022" s="416">
        <v>2300</v>
      </c>
      <c r="F1022" s="417" t="s">
        <v>2214</v>
      </c>
      <c r="G1022" s="418" t="s">
        <v>2215</v>
      </c>
      <c r="H1022" s="418" t="s">
        <v>1725</v>
      </c>
      <c r="I1022" s="234" t="s">
        <v>1726</v>
      </c>
      <c r="J1022" s="28" t="s">
        <v>1727</v>
      </c>
      <c r="K1022" s="419">
        <v>12</v>
      </c>
      <c r="L1022" s="419">
        <v>12</v>
      </c>
      <c r="M1022" s="420">
        <f t="shared" si="32"/>
        <v>27600</v>
      </c>
      <c r="N1022" s="28"/>
      <c r="O1022" s="28"/>
      <c r="P1022" s="28"/>
      <c r="Q1022" s="28"/>
      <c r="R1022" s="28"/>
    </row>
    <row r="1023" spans="1:18" ht="12.75" x14ac:dyDescent="0.35">
      <c r="A1023" s="28" t="s">
        <v>1720</v>
      </c>
      <c r="B1023" s="28" t="s">
        <v>1721</v>
      </c>
      <c r="C1023" s="85" t="s">
        <v>168</v>
      </c>
      <c r="D1023" s="28" t="s">
        <v>1722</v>
      </c>
      <c r="E1023" s="416">
        <v>2500</v>
      </c>
      <c r="F1023" s="417" t="s">
        <v>2216</v>
      </c>
      <c r="G1023" s="418" t="s">
        <v>2217</v>
      </c>
      <c r="H1023" s="418" t="s">
        <v>1725</v>
      </c>
      <c r="I1023" s="234" t="s">
        <v>1726</v>
      </c>
      <c r="J1023" s="28" t="s">
        <v>1727</v>
      </c>
      <c r="K1023" s="419">
        <v>12</v>
      </c>
      <c r="L1023" s="419">
        <v>12</v>
      </c>
      <c r="M1023" s="420">
        <f t="shared" si="32"/>
        <v>30000</v>
      </c>
      <c r="N1023" s="28"/>
      <c r="O1023" s="28"/>
      <c r="P1023" s="28"/>
      <c r="Q1023" s="28"/>
      <c r="R1023" s="28"/>
    </row>
    <row r="1024" spans="1:18" ht="12.75" x14ac:dyDescent="0.35">
      <c r="A1024" s="28" t="s">
        <v>1720</v>
      </c>
      <c r="B1024" s="28" t="s">
        <v>1721</v>
      </c>
      <c r="C1024" s="85" t="s">
        <v>168</v>
      </c>
      <c r="D1024" s="28" t="s">
        <v>1722</v>
      </c>
      <c r="E1024" s="416">
        <v>6000</v>
      </c>
      <c r="F1024" s="417" t="s">
        <v>2218</v>
      </c>
      <c r="G1024" s="418" t="s">
        <v>2219</v>
      </c>
      <c r="H1024" s="418" t="s">
        <v>2093</v>
      </c>
      <c r="I1024" s="234" t="s">
        <v>1726</v>
      </c>
      <c r="J1024" s="28" t="s">
        <v>1734</v>
      </c>
      <c r="K1024" s="419">
        <v>12</v>
      </c>
      <c r="L1024" s="419">
        <v>12</v>
      </c>
      <c r="M1024" s="420">
        <f t="shared" si="32"/>
        <v>72000</v>
      </c>
      <c r="N1024" s="28"/>
      <c r="O1024" s="28"/>
      <c r="P1024" s="28"/>
      <c r="Q1024" s="28"/>
      <c r="R1024" s="28"/>
    </row>
    <row r="1025" spans="1:18" ht="12.75" x14ac:dyDescent="0.35">
      <c r="A1025" s="28" t="s">
        <v>1720</v>
      </c>
      <c r="B1025" s="28" t="s">
        <v>1721</v>
      </c>
      <c r="C1025" s="85" t="s">
        <v>168</v>
      </c>
      <c r="D1025" s="28" t="s">
        <v>1722</v>
      </c>
      <c r="E1025" s="416">
        <v>2100</v>
      </c>
      <c r="F1025" s="417" t="s">
        <v>2220</v>
      </c>
      <c r="G1025" s="418" t="s">
        <v>2221</v>
      </c>
      <c r="H1025" s="418" t="s">
        <v>1737</v>
      </c>
      <c r="I1025" s="234" t="s">
        <v>1726</v>
      </c>
      <c r="J1025" s="28" t="s">
        <v>1734</v>
      </c>
      <c r="K1025" s="419">
        <v>12</v>
      </c>
      <c r="L1025" s="419">
        <v>12</v>
      </c>
      <c r="M1025" s="420">
        <f t="shared" si="32"/>
        <v>25200</v>
      </c>
      <c r="N1025" s="28"/>
      <c r="O1025" s="28"/>
      <c r="P1025" s="28"/>
      <c r="Q1025" s="28"/>
      <c r="R1025" s="28"/>
    </row>
    <row r="1026" spans="1:18" ht="12.75" x14ac:dyDescent="0.35">
      <c r="A1026" s="28" t="s">
        <v>1720</v>
      </c>
      <c r="B1026" s="28" t="s">
        <v>1721</v>
      </c>
      <c r="C1026" s="85" t="s">
        <v>168</v>
      </c>
      <c r="D1026" s="28" t="s">
        <v>1722</v>
      </c>
      <c r="E1026" s="416">
        <v>6000</v>
      </c>
      <c r="F1026" s="417" t="s">
        <v>2222</v>
      </c>
      <c r="G1026" s="418" t="s">
        <v>2223</v>
      </c>
      <c r="H1026" s="418" t="s">
        <v>1737</v>
      </c>
      <c r="I1026" s="234" t="s">
        <v>1726</v>
      </c>
      <c r="J1026" s="28" t="s">
        <v>1734</v>
      </c>
      <c r="K1026" s="419">
        <v>12</v>
      </c>
      <c r="L1026" s="419">
        <v>12</v>
      </c>
      <c r="M1026" s="420">
        <f t="shared" si="32"/>
        <v>72000</v>
      </c>
      <c r="N1026" s="28"/>
      <c r="O1026" s="28"/>
      <c r="P1026" s="28"/>
      <c r="Q1026" s="28"/>
      <c r="R1026" s="28"/>
    </row>
    <row r="1027" spans="1:18" ht="12.75" x14ac:dyDescent="0.35">
      <c r="A1027" s="28" t="s">
        <v>1720</v>
      </c>
      <c r="B1027" s="28" t="s">
        <v>1721</v>
      </c>
      <c r="C1027" s="85" t="s">
        <v>168</v>
      </c>
      <c r="D1027" s="28" t="s">
        <v>1730</v>
      </c>
      <c r="E1027" s="416">
        <v>2000</v>
      </c>
      <c r="F1027" s="417" t="s">
        <v>2224</v>
      </c>
      <c r="G1027" s="418" t="s">
        <v>2225</v>
      </c>
      <c r="H1027" s="418" t="s">
        <v>1794</v>
      </c>
      <c r="I1027" s="234" t="s">
        <v>1726</v>
      </c>
      <c r="J1027" s="28" t="s">
        <v>1727</v>
      </c>
      <c r="K1027" s="419">
        <v>12</v>
      </c>
      <c r="L1027" s="419">
        <v>12</v>
      </c>
      <c r="M1027" s="420">
        <f t="shared" si="32"/>
        <v>24000</v>
      </c>
      <c r="N1027" s="28"/>
      <c r="O1027" s="28"/>
      <c r="P1027" s="28"/>
      <c r="Q1027" s="28"/>
      <c r="R1027" s="28"/>
    </row>
    <row r="1028" spans="1:18" ht="12.75" x14ac:dyDescent="0.35">
      <c r="A1028" s="28" t="s">
        <v>1720</v>
      </c>
      <c r="B1028" s="28" t="s">
        <v>1721</v>
      </c>
      <c r="C1028" s="85" t="s">
        <v>168</v>
      </c>
      <c r="D1028" s="28" t="s">
        <v>1722</v>
      </c>
      <c r="E1028" s="416">
        <v>9000</v>
      </c>
      <c r="F1028" s="417" t="s">
        <v>2226</v>
      </c>
      <c r="G1028" s="418" t="s">
        <v>2227</v>
      </c>
      <c r="H1028" s="418" t="s">
        <v>1751</v>
      </c>
      <c r="I1028" s="234" t="s">
        <v>1726</v>
      </c>
      <c r="J1028" s="28" t="s">
        <v>1734</v>
      </c>
      <c r="K1028" s="419">
        <v>12</v>
      </c>
      <c r="L1028" s="419">
        <v>12</v>
      </c>
      <c r="M1028" s="420">
        <f t="shared" si="32"/>
        <v>108000</v>
      </c>
      <c r="N1028" s="28"/>
      <c r="O1028" s="28"/>
      <c r="P1028" s="28"/>
      <c r="Q1028" s="28"/>
      <c r="R1028" s="28"/>
    </row>
    <row r="1029" spans="1:18" ht="12.75" x14ac:dyDescent="0.35">
      <c r="A1029" s="28" t="s">
        <v>1720</v>
      </c>
      <c r="B1029" s="28" t="s">
        <v>1721</v>
      </c>
      <c r="C1029" s="85" t="s">
        <v>168</v>
      </c>
      <c r="D1029" s="28" t="s">
        <v>1722</v>
      </c>
      <c r="E1029" s="416">
        <v>6000</v>
      </c>
      <c r="F1029" s="417" t="s">
        <v>2228</v>
      </c>
      <c r="G1029" s="418" t="s">
        <v>2229</v>
      </c>
      <c r="H1029" s="418" t="s">
        <v>1745</v>
      </c>
      <c r="I1029" s="234" t="s">
        <v>1726</v>
      </c>
      <c r="J1029" s="28" t="s">
        <v>1734</v>
      </c>
      <c r="K1029" s="419">
        <v>12</v>
      </c>
      <c r="L1029" s="419">
        <v>12</v>
      </c>
      <c r="M1029" s="420">
        <f t="shared" si="32"/>
        <v>72000</v>
      </c>
      <c r="N1029" s="28"/>
      <c r="O1029" s="28"/>
      <c r="P1029" s="28"/>
      <c r="Q1029" s="28"/>
      <c r="R1029" s="28"/>
    </row>
    <row r="1030" spans="1:18" ht="12.75" x14ac:dyDescent="0.35">
      <c r="A1030" s="28" t="s">
        <v>1720</v>
      </c>
      <c r="B1030" s="28" t="s">
        <v>1721</v>
      </c>
      <c r="C1030" s="85" t="s">
        <v>168</v>
      </c>
      <c r="D1030" s="28" t="s">
        <v>1722</v>
      </c>
      <c r="E1030" s="416">
        <v>6500</v>
      </c>
      <c r="F1030" s="417" t="s">
        <v>2230</v>
      </c>
      <c r="G1030" s="418" t="s">
        <v>2231</v>
      </c>
      <c r="H1030" s="418" t="s">
        <v>1737</v>
      </c>
      <c r="I1030" s="234" t="s">
        <v>1726</v>
      </c>
      <c r="J1030" s="28" t="s">
        <v>1734</v>
      </c>
      <c r="K1030" s="419">
        <v>12</v>
      </c>
      <c r="L1030" s="419">
        <v>12</v>
      </c>
      <c r="M1030" s="420">
        <f t="shared" si="32"/>
        <v>78000</v>
      </c>
      <c r="N1030" s="28"/>
      <c r="O1030" s="28"/>
      <c r="P1030" s="28"/>
      <c r="Q1030" s="28"/>
      <c r="R1030" s="28"/>
    </row>
    <row r="1031" spans="1:18" ht="12.75" x14ac:dyDescent="0.35">
      <c r="A1031" s="28" t="s">
        <v>1720</v>
      </c>
      <c r="B1031" s="28" t="s">
        <v>1721</v>
      </c>
      <c r="C1031" s="85" t="s">
        <v>168</v>
      </c>
      <c r="D1031" s="28" t="s">
        <v>1730</v>
      </c>
      <c r="E1031" s="416">
        <v>1500</v>
      </c>
      <c r="F1031" s="417" t="s">
        <v>2232</v>
      </c>
      <c r="G1031" s="418" t="s">
        <v>2233</v>
      </c>
      <c r="H1031" s="418" t="s">
        <v>1855</v>
      </c>
      <c r="I1031" s="234" t="s">
        <v>1726</v>
      </c>
      <c r="J1031" s="28" t="s">
        <v>1760</v>
      </c>
      <c r="K1031" s="419">
        <v>12</v>
      </c>
      <c r="L1031" s="419">
        <v>12</v>
      </c>
      <c r="M1031" s="420">
        <f t="shared" si="32"/>
        <v>18000</v>
      </c>
      <c r="N1031" s="28"/>
      <c r="O1031" s="28"/>
      <c r="P1031" s="28"/>
      <c r="Q1031" s="28"/>
      <c r="R1031" s="28"/>
    </row>
    <row r="1032" spans="1:18" ht="12.75" x14ac:dyDescent="0.35">
      <c r="A1032" s="28" t="s">
        <v>1720</v>
      </c>
      <c r="B1032" s="28" t="s">
        <v>1721</v>
      </c>
      <c r="C1032" s="85" t="s">
        <v>168</v>
      </c>
      <c r="D1032" s="28" t="s">
        <v>1722</v>
      </c>
      <c r="E1032" s="416">
        <v>6000</v>
      </c>
      <c r="F1032" s="417" t="s">
        <v>2234</v>
      </c>
      <c r="G1032" s="418" t="s">
        <v>2235</v>
      </c>
      <c r="H1032" s="418" t="s">
        <v>2236</v>
      </c>
      <c r="I1032" s="234" t="s">
        <v>1726</v>
      </c>
      <c r="J1032" s="28" t="s">
        <v>1734</v>
      </c>
      <c r="K1032" s="419">
        <v>12</v>
      </c>
      <c r="L1032" s="419">
        <v>12</v>
      </c>
      <c r="M1032" s="420">
        <f t="shared" si="32"/>
        <v>72000</v>
      </c>
      <c r="N1032" s="28"/>
      <c r="O1032" s="28"/>
      <c r="P1032" s="28"/>
      <c r="Q1032" s="28"/>
      <c r="R1032" s="28"/>
    </row>
    <row r="1033" spans="1:18" ht="12.75" x14ac:dyDescent="0.35">
      <c r="A1033" s="28" t="s">
        <v>1720</v>
      </c>
      <c r="B1033" s="28" t="s">
        <v>1721</v>
      </c>
      <c r="C1033" s="85" t="s">
        <v>168</v>
      </c>
      <c r="D1033" s="28" t="s">
        <v>1722</v>
      </c>
      <c r="E1033" s="416">
        <v>3500</v>
      </c>
      <c r="F1033" s="417" t="s">
        <v>2237</v>
      </c>
      <c r="G1033" s="418" t="s">
        <v>2238</v>
      </c>
      <c r="H1033" s="418" t="s">
        <v>1725</v>
      </c>
      <c r="I1033" s="234" t="s">
        <v>1726</v>
      </c>
      <c r="J1033" s="28" t="s">
        <v>1727</v>
      </c>
      <c r="K1033" s="419">
        <v>12</v>
      </c>
      <c r="L1033" s="419">
        <v>12</v>
      </c>
      <c r="M1033" s="420">
        <f t="shared" si="32"/>
        <v>42000</v>
      </c>
      <c r="N1033" s="28"/>
      <c r="O1033" s="28"/>
      <c r="P1033" s="28"/>
      <c r="Q1033" s="28"/>
      <c r="R1033" s="28"/>
    </row>
    <row r="1034" spans="1:18" ht="12.75" x14ac:dyDescent="0.35">
      <c r="A1034" s="28" t="s">
        <v>1720</v>
      </c>
      <c r="B1034" s="28" t="s">
        <v>1721</v>
      </c>
      <c r="C1034" s="85" t="s">
        <v>168</v>
      </c>
      <c r="D1034" s="28" t="s">
        <v>1722</v>
      </c>
      <c r="E1034" s="416">
        <v>12000</v>
      </c>
      <c r="F1034" s="417" t="s">
        <v>2239</v>
      </c>
      <c r="G1034" s="418" t="s">
        <v>2240</v>
      </c>
      <c r="H1034" s="418" t="s">
        <v>1751</v>
      </c>
      <c r="I1034" s="234" t="s">
        <v>1726</v>
      </c>
      <c r="J1034" s="28" t="s">
        <v>1734</v>
      </c>
      <c r="K1034" s="419">
        <v>12</v>
      </c>
      <c r="L1034" s="419">
        <v>12</v>
      </c>
      <c r="M1034" s="420">
        <f t="shared" si="32"/>
        <v>144000</v>
      </c>
      <c r="N1034" s="28"/>
      <c r="O1034" s="28"/>
      <c r="P1034" s="28"/>
      <c r="Q1034" s="28"/>
      <c r="R1034" s="28"/>
    </row>
    <row r="1035" spans="1:18" ht="12.75" x14ac:dyDescent="0.35">
      <c r="A1035" s="28" t="s">
        <v>1720</v>
      </c>
      <c r="B1035" s="28" t="s">
        <v>1721</v>
      </c>
      <c r="C1035" s="85" t="s">
        <v>168</v>
      </c>
      <c r="D1035" s="28" t="s">
        <v>1722</v>
      </c>
      <c r="E1035" s="421">
        <v>1200</v>
      </c>
      <c r="F1035" s="417" t="s">
        <v>2241</v>
      </c>
      <c r="G1035" s="418" t="s">
        <v>2242</v>
      </c>
      <c r="H1035" s="418" t="s">
        <v>1725</v>
      </c>
      <c r="I1035" s="234" t="s">
        <v>1726</v>
      </c>
      <c r="J1035" s="28" t="s">
        <v>1727</v>
      </c>
      <c r="K1035" s="419">
        <v>12</v>
      </c>
      <c r="L1035" s="419">
        <v>12</v>
      </c>
      <c r="M1035" s="420">
        <f t="shared" si="32"/>
        <v>14400</v>
      </c>
      <c r="N1035" s="28"/>
      <c r="O1035" s="28"/>
      <c r="P1035" s="28"/>
      <c r="Q1035" s="28"/>
      <c r="R1035" s="28"/>
    </row>
    <row r="1036" spans="1:18" ht="12.75" x14ac:dyDescent="0.35">
      <c r="A1036" s="28" t="s">
        <v>1720</v>
      </c>
      <c r="B1036" s="28" t="s">
        <v>1721</v>
      </c>
      <c r="C1036" s="85" t="s">
        <v>168</v>
      </c>
      <c r="D1036" s="28" t="s">
        <v>1722</v>
      </c>
      <c r="E1036" s="416">
        <v>3000</v>
      </c>
      <c r="F1036" s="417" t="s">
        <v>2243</v>
      </c>
      <c r="G1036" s="418" t="s">
        <v>2244</v>
      </c>
      <c r="H1036" s="418" t="s">
        <v>1725</v>
      </c>
      <c r="I1036" s="234" t="s">
        <v>1726</v>
      </c>
      <c r="J1036" s="28" t="s">
        <v>1727</v>
      </c>
      <c r="K1036" s="419">
        <v>12</v>
      </c>
      <c r="L1036" s="419">
        <v>12</v>
      </c>
      <c r="M1036" s="420">
        <f t="shared" si="32"/>
        <v>36000</v>
      </c>
      <c r="N1036" s="28"/>
      <c r="O1036" s="28"/>
      <c r="P1036" s="28"/>
      <c r="Q1036" s="28"/>
      <c r="R1036" s="28"/>
    </row>
    <row r="1037" spans="1:18" ht="12.75" x14ac:dyDescent="0.35">
      <c r="A1037" s="28" t="s">
        <v>1720</v>
      </c>
      <c r="B1037" s="28" t="s">
        <v>1721</v>
      </c>
      <c r="C1037" s="85" t="s">
        <v>168</v>
      </c>
      <c r="D1037" s="28" t="s">
        <v>1730</v>
      </c>
      <c r="E1037" s="416">
        <v>1300</v>
      </c>
      <c r="F1037" s="417" t="s">
        <v>2245</v>
      </c>
      <c r="G1037" s="418" t="s">
        <v>2246</v>
      </c>
      <c r="H1037" s="418" t="s">
        <v>1855</v>
      </c>
      <c r="I1037" s="234" t="s">
        <v>1726</v>
      </c>
      <c r="J1037" s="28" t="s">
        <v>1760</v>
      </c>
      <c r="K1037" s="419">
        <v>12</v>
      </c>
      <c r="L1037" s="419">
        <v>12</v>
      </c>
      <c r="M1037" s="420">
        <f t="shared" si="32"/>
        <v>15600</v>
      </c>
      <c r="N1037" s="28"/>
      <c r="O1037" s="28"/>
      <c r="P1037" s="28"/>
      <c r="Q1037" s="28"/>
      <c r="R1037" s="28"/>
    </row>
    <row r="1038" spans="1:18" ht="12.75" x14ac:dyDescent="0.35">
      <c r="A1038" s="28" t="s">
        <v>1720</v>
      </c>
      <c r="B1038" s="28" t="s">
        <v>1721</v>
      </c>
      <c r="C1038" s="85" t="s">
        <v>168</v>
      </c>
      <c r="D1038" s="28" t="s">
        <v>1722</v>
      </c>
      <c r="E1038" s="416">
        <v>6000</v>
      </c>
      <c r="F1038" s="417" t="s">
        <v>2247</v>
      </c>
      <c r="G1038" s="418" t="s">
        <v>2248</v>
      </c>
      <c r="H1038" s="418" t="s">
        <v>1737</v>
      </c>
      <c r="I1038" s="234" t="s">
        <v>1726</v>
      </c>
      <c r="J1038" s="28" t="s">
        <v>1734</v>
      </c>
      <c r="K1038" s="419">
        <v>12</v>
      </c>
      <c r="L1038" s="419">
        <v>12</v>
      </c>
      <c r="M1038" s="420">
        <f t="shared" si="32"/>
        <v>72000</v>
      </c>
      <c r="N1038" s="28"/>
      <c r="O1038" s="28"/>
      <c r="P1038" s="28"/>
      <c r="Q1038" s="28"/>
      <c r="R1038" s="28"/>
    </row>
    <row r="1039" spans="1:18" ht="12.75" x14ac:dyDescent="0.35">
      <c r="A1039" s="28" t="s">
        <v>1720</v>
      </c>
      <c r="B1039" s="28" t="s">
        <v>1721</v>
      </c>
      <c r="C1039" s="85" t="s">
        <v>168</v>
      </c>
      <c r="D1039" s="28" t="s">
        <v>1730</v>
      </c>
      <c r="E1039" s="416">
        <v>1500</v>
      </c>
      <c r="F1039" s="417" t="s">
        <v>2249</v>
      </c>
      <c r="G1039" s="418" t="s">
        <v>2250</v>
      </c>
      <c r="H1039" s="418" t="s">
        <v>1855</v>
      </c>
      <c r="I1039" s="234" t="s">
        <v>1726</v>
      </c>
      <c r="J1039" s="28" t="s">
        <v>1760</v>
      </c>
      <c r="K1039" s="419">
        <v>12</v>
      </c>
      <c r="L1039" s="419">
        <v>12</v>
      </c>
      <c r="M1039" s="420">
        <f t="shared" si="32"/>
        <v>18000</v>
      </c>
      <c r="N1039" s="28"/>
      <c r="O1039" s="28"/>
      <c r="P1039" s="28"/>
      <c r="Q1039" s="28"/>
      <c r="R1039" s="28"/>
    </row>
    <row r="1040" spans="1:18" ht="12.75" x14ac:dyDescent="0.35">
      <c r="A1040" s="28" t="s">
        <v>1720</v>
      </c>
      <c r="B1040" s="28" t="s">
        <v>1721</v>
      </c>
      <c r="C1040" s="85" t="s">
        <v>168</v>
      </c>
      <c r="D1040" s="28" t="s">
        <v>1722</v>
      </c>
      <c r="E1040" s="416">
        <v>1200</v>
      </c>
      <c r="F1040" s="417" t="s">
        <v>2251</v>
      </c>
      <c r="G1040" s="418" t="s">
        <v>2252</v>
      </c>
      <c r="H1040" s="418" t="s">
        <v>1725</v>
      </c>
      <c r="I1040" s="234" t="s">
        <v>1726</v>
      </c>
      <c r="J1040" s="28" t="s">
        <v>1727</v>
      </c>
      <c r="K1040" s="419">
        <v>12</v>
      </c>
      <c r="L1040" s="419">
        <v>12</v>
      </c>
      <c r="M1040" s="420">
        <f t="shared" si="32"/>
        <v>14400</v>
      </c>
      <c r="N1040" s="28"/>
      <c r="O1040" s="28"/>
      <c r="P1040" s="28"/>
      <c r="Q1040" s="28"/>
      <c r="R1040" s="28"/>
    </row>
    <row r="1041" spans="1:18" ht="12.75" x14ac:dyDescent="0.35">
      <c r="A1041" s="28" t="s">
        <v>1720</v>
      </c>
      <c r="B1041" s="28" t="s">
        <v>1721</v>
      </c>
      <c r="C1041" s="85" t="s">
        <v>168</v>
      </c>
      <c r="D1041" s="28" t="s">
        <v>1722</v>
      </c>
      <c r="E1041" s="416">
        <v>6000</v>
      </c>
      <c r="F1041" s="417" t="s">
        <v>2253</v>
      </c>
      <c r="G1041" s="418" t="s">
        <v>2254</v>
      </c>
      <c r="H1041" s="418" t="s">
        <v>1737</v>
      </c>
      <c r="I1041" s="234" t="s">
        <v>1726</v>
      </c>
      <c r="J1041" s="28" t="s">
        <v>1734</v>
      </c>
      <c r="K1041" s="419">
        <v>12</v>
      </c>
      <c r="L1041" s="419">
        <v>12</v>
      </c>
      <c r="M1041" s="420">
        <f t="shared" si="32"/>
        <v>72000</v>
      </c>
      <c r="N1041" s="28"/>
      <c r="O1041" s="28"/>
      <c r="P1041" s="28"/>
      <c r="Q1041" s="28"/>
      <c r="R1041" s="28"/>
    </row>
    <row r="1042" spans="1:18" ht="12.75" x14ac:dyDescent="0.35">
      <c r="A1042" s="28" t="s">
        <v>1720</v>
      </c>
      <c r="B1042" s="28" t="s">
        <v>1721</v>
      </c>
      <c r="C1042" s="85" t="s">
        <v>168</v>
      </c>
      <c r="D1042" s="28" t="s">
        <v>1730</v>
      </c>
      <c r="E1042" s="416">
        <v>1300</v>
      </c>
      <c r="F1042" s="417" t="s">
        <v>2255</v>
      </c>
      <c r="G1042" s="418" t="s">
        <v>2256</v>
      </c>
      <c r="H1042" s="418" t="s">
        <v>2257</v>
      </c>
      <c r="I1042" s="234" t="s">
        <v>1726</v>
      </c>
      <c r="J1042" s="28" t="s">
        <v>1727</v>
      </c>
      <c r="K1042" s="419">
        <v>12</v>
      </c>
      <c r="L1042" s="419">
        <v>12</v>
      </c>
      <c r="M1042" s="420">
        <f t="shared" si="32"/>
        <v>15600</v>
      </c>
      <c r="N1042" s="28"/>
      <c r="O1042" s="28"/>
      <c r="P1042" s="28"/>
      <c r="Q1042" s="28"/>
      <c r="R1042" s="28"/>
    </row>
    <row r="1043" spans="1:18" ht="12.75" x14ac:dyDescent="0.35">
      <c r="A1043" s="28" t="s">
        <v>1720</v>
      </c>
      <c r="B1043" s="28" t="s">
        <v>1721</v>
      </c>
      <c r="C1043" s="85" t="s">
        <v>168</v>
      </c>
      <c r="D1043" s="28" t="s">
        <v>1730</v>
      </c>
      <c r="E1043" s="416">
        <v>1500</v>
      </c>
      <c r="F1043" s="417" t="s">
        <v>2258</v>
      </c>
      <c r="G1043" s="418" t="s">
        <v>2259</v>
      </c>
      <c r="H1043" s="418" t="s">
        <v>1794</v>
      </c>
      <c r="I1043" s="234" t="s">
        <v>1726</v>
      </c>
      <c r="J1043" s="28" t="s">
        <v>1727</v>
      </c>
      <c r="K1043" s="419">
        <v>12</v>
      </c>
      <c r="L1043" s="419">
        <v>12</v>
      </c>
      <c r="M1043" s="420">
        <f t="shared" si="32"/>
        <v>18000</v>
      </c>
      <c r="N1043" s="28"/>
      <c r="O1043" s="28"/>
      <c r="P1043" s="28"/>
      <c r="Q1043" s="28"/>
      <c r="R1043" s="28"/>
    </row>
    <row r="1044" spans="1:18" ht="12.75" x14ac:dyDescent="0.35">
      <c r="A1044" s="28" t="s">
        <v>1720</v>
      </c>
      <c r="B1044" s="28" t="s">
        <v>1721</v>
      </c>
      <c r="C1044" s="85" t="s">
        <v>168</v>
      </c>
      <c r="D1044" s="28" t="s">
        <v>1722</v>
      </c>
      <c r="E1044" s="416">
        <v>1200</v>
      </c>
      <c r="F1044" s="417" t="s">
        <v>2260</v>
      </c>
      <c r="G1044" s="418" t="s">
        <v>2261</v>
      </c>
      <c r="H1044" s="418" t="s">
        <v>1725</v>
      </c>
      <c r="I1044" s="234" t="s">
        <v>1726</v>
      </c>
      <c r="J1044" s="28" t="s">
        <v>1727</v>
      </c>
      <c r="K1044" s="419">
        <v>12</v>
      </c>
      <c r="L1044" s="419">
        <v>12</v>
      </c>
      <c r="M1044" s="420">
        <f t="shared" si="32"/>
        <v>14400</v>
      </c>
      <c r="N1044" s="28"/>
      <c r="O1044" s="28"/>
      <c r="P1044" s="28"/>
      <c r="Q1044" s="28"/>
      <c r="R1044" s="28"/>
    </row>
    <row r="1045" spans="1:18" ht="12.75" x14ac:dyDescent="0.35">
      <c r="A1045" s="28" t="s">
        <v>1720</v>
      </c>
      <c r="B1045" s="28" t="s">
        <v>1721</v>
      </c>
      <c r="C1045" s="85" t="s">
        <v>168</v>
      </c>
      <c r="D1045" s="28" t="s">
        <v>1722</v>
      </c>
      <c r="E1045" s="416">
        <v>1500</v>
      </c>
      <c r="F1045" s="417" t="s">
        <v>2262</v>
      </c>
      <c r="G1045" s="418" t="s">
        <v>2263</v>
      </c>
      <c r="H1045" s="418" t="s">
        <v>1725</v>
      </c>
      <c r="I1045" s="234" t="s">
        <v>1726</v>
      </c>
      <c r="J1045" s="28" t="s">
        <v>1727</v>
      </c>
      <c r="K1045" s="419">
        <v>12</v>
      </c>
      <c r="L1045" s="419">
        <v>12</v>
      </c>
      <c r="M1045" s="420">
        <f t="shared" si="32"/>
        <v>18000</v>
      </c>
      <c r="N1045" s="28"/>
      <c r="O1045" s="28"/>
      <c r="P1045" s="28"/>
      <c r="Q1045" s="28"/>
      <c r="R1045" s="28"/>
    </row>
    <row r="1046" spans="1:18" ht="12.75" x14ac:dyDescent="0.35">
      <c r="A1046" s="28" t="s">
        <v>1720</v>
      </c>
      <c r="B1046" s="28" t="s">
        <v>1721</v>
      </c>
      <c r="C1046" s="85" t="s">
        <v>168</v>
      </c>
      <c r="D1046" s="28" t="s">
        <v>1722</v>
      </c>
      <c r="E1046" s="416">
        <v>3000</v>
      </c>
      <c r="F1046" s="417" t="s">
        <v>2264</v>
      </c>
      <c r="G1046" s="418" t="s">
        <v>2265</v>
      </c>
      <c r="H1046" s="418" t="s">
        <v>1725</v>
      </c>
      <c r="I1046" s="234" t="s">
        <v>1726</v>
      </c>
      <c r="J1046" s="28" t="s">
        <v>1727</v>
      </c>
      <c r="K1046" s="419">
        <v>12</v>
      </c>
      <c r="L1046" s="419">
        <v>12</v>
      </c>
      <c r="M1046" s="420">
        <f t="shared" si="32"/>
        <v>36000</v>
      </c>
      <c r="N1046" s="28"/>
      <c r="O1046" s="28"/>
      <c r="P1046" s="28"/>
      <c r="Q1046" s="28"/>
      <c r="R1046" s="28"/>
    </row>
    <row r="1047" spans="1:18" ht="12.75" x14ac:dyDescent="0.35">
      <c r="A1047" s="28" t="s">
        <v>1720</v>
      </c>
      <c r="B1047" s="28" t="s">
        <v>1721</v>
      </c>
      <c r="C1047" s="85" t="s">
        <v>168</v>
      </c>
      <c r="D1047" s="28" t="s">
        <v>1722</v>
      </c>
      <c r="E1047" s="416">
        <v>6000</v>
      </c>
      <c r="F1047" s="417" t="s">
        <v>2266</v>
      </c>
      <c r="G1047" s="418" t="s">
        <v>2267</v>
      </c>
      <c r="H1047" s="418" t="s">
        <v>1737</v>
      </c>
      <c r="I1047" s="234" t="s">
        <v>1726</v>
      </c>
      <c r="J1047" s="28" t="s">
        <v>1734</v>
      </c>
      <c r="K1047" s="419">
        <v>12</v>
      </c>
      <c r="L1047" s="419">
        <v>12</v>
      </c>
      <c r="M1047" s="420">
        <f t="shared" si="32"/>
        <v>72000</v>
      </c>
      <c r="N1047" s="28"/>
      <c r="O1047" s="28"/>
      <c r="P1047" s="28"/>
      <c r="Q1047" s="28"/>
      <c r="R1047" s="28"/>
    </row>
    <row r="1048" spans="1:18" ht="12.75" x14ac:dyDescent="0.35">
      <c r="A1048" s="28" t="s">
        <v>1720</v>
      </c>
      <c r="B1048" s="28" t="s">
        <v>1721</v>
      </c>
      <c r="C1048" s="85" t="s">
        <v>168</v>
      </c>
      <c r="D1048" s="28" t="s">
        <v>1722</v>
      </c>
      <c r="E1048" s="416">
        <v>12500</v>
      </c>
      <c r="F1048" s="417" t="s">
        <v>2268</v>
      </c>
      <c r="G1048" s="418" t="s">
        <v>2269</v>
      </c>
      <c r="H1048" s="418" t="s">
        <v>1751</v>
      </c>
      <c r="I1048" s="234" t="s">
        <v>1726</v>
      </c>
      <c r="J1048" s="28" t="s">
        <v>1734</v>
      </c>
      <c r="K1048" s="419">
        <v>12</v>
      </c>
      <c r="L1048" s="419">
        <v>12</v>
      </c>
      <c r="M1048" s="420">
        <f t="shared" si="32"/>
        <v>150000</v>
      </c>
      <c r="N1048" s="28"/>
      <c r="O1048" s="28"/>
      <c r="P1048" s="28"/>
      <c r="Q1048" s="28"/>
      <c r="R1048" s="28"/>
    </row>
    <row r="1049" spans="1:18" ht="12.75" x14ac:dyDescent="0.35">
      <c r="A1049" s="28" t="s">
        <v>1720</v>
      </c>
      <c r="B1049" s="28" t="s">
        <v>1721</v>
      </c>
      <c r="C1049" s="85" t="s">
        <v>168</v>
      </c>
      <c r="D1049" s="28" t="s">
        <v>1722</v>
      </c>
      <c r="E1049" s="416">
        <v>11500</v>
      </c>
      <c r="F1049" s="417" t="s">
        <v>2270</v>
      </c>
      <c r="G1049" s="418" t="s">
        <v>2271</v>
      </c>
      <c r="H1049" s="418" t="s">
        <v>1751</v>
      </c>
      <c r="I1049" s="234" t="s">
        <v>1726</v>
      </c>
      <c r="J1049" s="28" t="s">
        <v>1734</v>
      </c>
      <c r="K1049" s="419">
        <v>12</v>
      </c>
      <c r="L1049" s="419">
        <v>12</v>
      </c>
      <c r="M1049" s="420">
        <f t="shared" si="32"/>
        <v>138000</v>
      </c>
      <c r="N1049" s="28"/>
      <c r="O1049" s="28"/>
      <c r="P1049" s="28"/>
      <c r="Q1049" s="28"/>
      <c r="R1049" s="28"/>
    </row>
    <row r="1050" spans="1:18" ht="12.75" x14ac:dyDescent="0.35">
      <c r="A1050" s="28" t="s">
        <v>1720</v>
      </c>
      <c r="B1050" s="28" t="s">
        <v>1721</v>
      </c>
      <c r="C1050" s="85" t="s">
        <v>168</v>
      </c>
      <c r="D1050" s="28" t="s">
        <v>1722</v>
      </c>
      <c r="E1050" s="416">
        <v>9000</v>
      </c>
      <c r="F1050" s="417" t="s">
        <v>2272</v>
      </c>
      <c r="G1050" s="418" t="s">
        <v>2273</v>
      </c>
      <c r="H1050" s="418" t="s">
        <v>1751</v>
      </c>
      <c r="I1050" s="234" t="s">
        <v>1726</v>
      </c>
      <c r="J1050" s="28" t="s">
        <v>1734</v>
      </c>
      <c r="K1050" s="419">
        <v>12</v>
      </c>
      <c r="L1050" s="419">
        <v>12</v>
      </c>
      <c r="M1050" s="420">
        <f t="shared" si="32"/>
        <v>108000</v>
      </c>
      <c r="N1050" s="28"/>
      <c r="O1050" s="28"/>
      <c r="P1050" s="28"/>
      <c r="Q1050" s="28"/>
      <c r="R1050" s="28"/>
    </row>
    <row r="1051" spans="1:18" ht="12.75" x14ac:dyDescent="0.35">
      <c r="A1051" s="28" t="s">
        <v>1720</v>
      </c>
      <c r="B1051" s="28" t="s">
        <v>1721</v>
      </c>
      <c r="C1051" s="85" t="s">
        <v>168</v>
      </c>
      <c r="D1051" s="28" t="s">
        <v>1722</v>
      </c>
      <c r="E1051" s="416">
        <v>1400</v>
      </c>
      <c r="F1051" s="417" t="s">
        <v>2274</v>
      </c>
      <c r="G1051" s="418" t="s">
        <v>2275</v>
      </c>
      <c r="H1051" s="418" t="s">
        <v>1725</v>
      </c>
      <c r="I1051" s="234" t="s">
        <v>1726</v>
      </c>
      <c r="J1051" s="28" t="s">
        <v>1727</v>
      </c>
      <c r="K1051" s="419">
        <v>12</v>
      </c>
      <c r="L1051" s="419">
        <v>12</v>
      </c>
      <c r="M1051" s="420">
        <f t="shared" si="32"/>
        <v>16800</v>
      </c>
      <c r="N1051" s="28"/>
      <c r="O1051" s="28"/>
      <c r="P1051" s="28"/>
      <c r="Q1051" s="28"/>
      <c r="R1051" s="28"/>
    </row>
    <row r="1052" spans="1:18" ht="12.75" x14ac:dyDescent="0.35">
      <c r="A1052" s="28" t="s">
        <v>1720</v>
      </c>
      <c r="B1052" s="28" t="s">
        <v>1721</v>
      </c>
      <c r="C1052" s="85" t="s">
        <v>168</v>
      </c>
      <c r="D1052" s="28" t="s">
        <v>1730</v>
      </c>
      <c r="E1052" s="416">
        <v>1200</v>
      </c>
      <c r="F1052" s="417" t="s">
        <v>2276</v>
      </c>
      <c r="G1052" s="418" t="s">
        <v>2277</v>
      </c>
      <c r="H1052" s="418" t="s">
        <v>1763</v>
      </c>
      <c r="I1052" s="234" t="s">
        <v>1726</v>
      </c>
      <c r="J1052" s="28" t="s">
        <v>1727</v>
      </c>
      <c r="K1052" s="419">
        <v>12</v>
      </c>
      <c r="L1052" s="419">
        <v>12</v>
      </c>
      <c r="M1052" s="420">
        <f t="shared" ref="M1052:M1115" si="33">E1052*L1052</f>
        <v>14400</v>
      </c>
      <c r="N1052" s="28"/>
      <c r="O1052" s="28"/>
      <c r="P1052" s="28"/>
      <c r="Q1052" s="28"/>
      <c r="R1052" s="28"/>
    </row>
    <row r="1053" spans="1:18" ht="12.75" x14ac:dyDescent="0.35">
      <c r="A1053" s="28" t="s">
        <v>1720</v>
      </c>
      <c r="B1053" s="28" t="s">
        <v>1721</v>
      </c>
      <c r="C1053" s="85" t="s">
        <v>168</v>
      </c>
      <c r="D1053" s="28" t="s">
        <v>1722</v>
      </c>
      <c r="E1053" s="416">
        <v>6000</v>
      </c>
      <c r="F1053" s="417" t="s">
        <v>2278</v>
      </c>
      <c r="G1053" s="418" t="s">
        <v>2279</v>
      </c>
      <c r="H1053" s="418" t="s">
        <v>1737</v>
      </c>
      <c r="I1053" s="234" t="s">
        <v>1726</v>
      </c>
      <c r="J1053" s="28" t="s">
        <v>1734</v>
      </c>
      <c r="K1053" s="419">
        <v>12</v>
      </c>
      <c r="L1053" s="419">
        <v>12</v>
      </c>
      <c r="M1053" s="420">
        <f t="shared" si="33"/>
        <v>72000</v>
      </c>
      <c r="N1053" s="28"/>
      <c r="O1053" s="28"/>
      <c r="P1053" s="28"/>
      <c r="Q1053" s="28"/>
      <c r="R1053" s="28"/>
    </row>
    <row r="1054" spans="1:18" ht="12.75" x14ac:dyDescent="0.35">
      <c r="A1054" s="28" t="s">
        <v>1720</v>
      </c>
      <c r="B1054" s="28" t="s">
        <v>1721</v>
      </c>
      <c r="C1054" s="85" t="s">
        <v>168</v>
      </c>
      <c r="D1054" s="28" t="s">
        <v>1722</v>
      </c>
      <c r="E1054" s="416">
        <v>7500</v>
      </c>
      <c r="F1054" s="417" t="s">
        <v>2280</v>
      </c>
      <c r="G1054" s="418" t="s">
        <v>2281</v>
      </c>
      <c r="H1054" s="418" t="s">
        <v>1737</v>
      </c>
      <c r="I1054" s="234" t="s">
        <v>1726</v>
      </c>
      <c r="J1054" s="28" t="s">
        <v>1734</v>
      </c>
      <c r="K1054" s="419">
        <v>12</v>
      </c>
      <c r="L1054" s="419">
        <v>12</v>
      </c>
      <c r="M1054" s="420">
        <f t="shared" si="33"/>
        <v>90000</v>
      </c>
      <c r="N1054" s="28"/>
      <c r="O1054" s="28"/>
      <c r="P1054" s="28"/>
      <c r="Q1054" s="28"/>
      <c r="R1054" s="28"/>
    </row>
    <row r="1055" spans="1:18" ht="12.75" x14ac:dyDescent="0.35">
      <c r="A1055" s="28" t="s">
        <v>1720</v>
      </c>
      <c r="B1055" s="28" t="s">
        <v>1721</v>
      </c>
      <c r="C1055" s="85" t="s">
        <v>168</v>
      </c>
      <c r="D1055" s="28" t="s">
        <v>1722</v>
      </c>
      <c r="E1055" s="416">
        <v>3000</v>
      </c>
      <c r="F1055" s="417" t="s">
        <v>2282</v>
      </c>
      <c r="G1055" s="418" t="s">
        <v>2283</v>
      </c>
      <c r="H1055" s="418" t="s">
        <v>1725</v>
      </c>
      <c r="I1055" s="234" t="s">
        <v>1726</v>
      </c>
      <c r="J1055" s="28" t="s">
        <v>1727</v>
      </c>
      <c r="K1055" s="419">
        <v>12</v>
      </c>
      <c r="L1055" s="419">
        <v>12</v>
      </c>
      <c r="M1055" s="420">
        <f t="shared" si="33"/>
        <v>36000</v>
      </c>
      <c r="N1055" s="28"/>
      <c r="O1055" s="28"/>
      <c r="P1055" s="28"/>
      <c r="Q1055" s="28"/>
      <c r="R1055" s="28"/>
    </row>
    <row r="1056" spans="1:18" ht="12.75" x14ac:dyDescent="0.35">
      <c r="A1056" s="28" t="s">
        <v>1720</v>
      </c>
      <c r="B1056" s="28" t="s">
        <v>1721</v>
      </c>
      <c r="C1056" s="85" t="s">
        <v>168</v>
      </c>
      <c r="D1056" s="28" t="s">
        <v>1722</v>
      </c>
      <c r="E1056" s="416">
        <v>9000</v>
      </c>
      <c r="F1056" s="417" t="s">
        <v>2284</v>
      </c>
      <c r="G1056" s="418" t="s">
        <v>2285</v>
      </c>
      <c r="H1056" s="418" t="s">
        <v>1751</v>
      </c>
      <c r="I1056" s="234" t="s">
        <v>1726</v>
      </c>
      <c r="J1056" s="28" t="s">
        <v>1734</v>
      </c>
      <c r="K1056" s="419">
        <v>12</v>
      </c>
      <c r="L1056" s="419">
        <v>12</v>
      </c>
      <c r="M1056" s="420">
        <f t="shared" si="33"/>
        <v>108000</v>
      </c>
      <c r="N1056" s="28"/>
      <c r="O1056" s="28"/>
      <c r="P1056" s="28"/>
      <c r="Q1056" s="28"/>
      <c r="R1056" s="28"/>
    </row>
    <row r="1057" spans="1:18" ht="12.75" x14ac:dyDescent="0.35">
      <c r="A1057" s="28" t="s">
        <v>1720</v>
      </c>
      <c r="B1057" s="28" t="s">
        <v>1721</v>
      </c>
      <c r="C1057" s="85" t="s">
        <v>168</v>
      </c>
      <c r="D1057" s="28" t="s">
        <v>1722</v>
      </c>
      <c r="E1057" s="416">
        <v>6500</v>
      </c>
      <c r="F1057" s="417" t="s">
        <v>2286</v>
      </c>
      <c r="G1057" s="418" t="s">
        <v>2287</v>
      </c>
      <c r="H1057" s="418" t="s">
        <v>1737</v>
      </c>
      <c r="I1057" s="234" t="s">
        <v>1726</v>
      </c>
      <c r="J1057" s="28" t="s">
        <v>1734</v>
      </c>
      <c r="K1057" s="419">
        <v>12</v>
      </c>
      <c r="L1057" s="419">
        <v>12</v>
      </c>
      <c r="M1057" s="420">
        <f t="shared" si="33"/>
        <v>78000</v>
      </c>
      <c r="N1057" s="28"/>
      <c r="O1057" s="28"/>
      <c r="P1057" s="28"/>
      <c r="Q1057" s="28"/>
      <c r="R1057" s="28"/>
    </row>
    <row r="1058" spans="1:18" ht="12.75" x14ac:dyDescent="0.35">
      <c r="A1058" s="28" t="s">
        <v>1720</v>
      </c>
      <c r="B1058" s="28" t="s">
        <v>1721</v>
      </c>
      <c r="C1058" s="85" t="s">
        <v>168</v>
      </c>
      <c r="D1058" s="28" t="s">
        <v>1722</v>
      </c>
      <c r="E1058" s="416">
        <v>6500</v>
      </c>
      <c r="F1058" s="417" t="s">
        <v>2288</v>
      </c>
      <c r="G1058" s="418" t="s">
        <v>2289</v>
      </c>
      <c r="H1058" s="418" t="s">
        <v>1737</v>
      </c>
      <c r="I1058" s="234" t="s">
        <v>1726</v>
      </c>
      <c r="J1058" s="28" t="s">
        <v>1734</v>
      </c>
      <c r="K1058" s="419">
        <v>12</v>
      </c>
      <c r="L1058" s="419">
        <v>12</v>
      </c>
      <c r="M1058" s="420">
        <f t="shared" si="33"/>
        <v>78000</v>
      </c>
      <c r="N1058" s="28"/>
      <c r="O1058" s="28"/>
      <c r="P1058" s="28"/>
      <c r="Q1058" s="28"/>
      <c r="R1058" s="28"/>
    </row>
    <row r="1059" spans="1:18" ht="12.75" x14ac:dyDescent="0.35">
      <c r="A1059" s="28" t="s">
        <v>1720</v>
      </c>
      <c r="B1059" s="28" t="s">
        <v>1721</v>
      </c>
      <c r="C1059" s="85" t="s">
        <v>168</v>
      </c>
      <c r="D1059" s="28" t="s">
        <v>1722</v>
      </c>
      <c r="E1059" s="416">
        <v>2000</v>
      </c>
      <c r="F1059" s="417" t="s">
        <v>2290</v>
      </c>
      <c r="G1059" s="418" t="s">
        <v>2291</v>
      </c>
      <c r="H1059" s="418" t="s">
        <v>1725</v>
      </c>
      <c r="I1059" s="234" t="s">
        <v>1726</v>
      </c>
      <c r="J1059" s="28" t="s">
        <v>1727</v>
      </c>
      <c r="K1059" s="419">
        <v>12</v>
      </c>
      <c r="L1059" s="419">
        <v>12</v>
      </c>
      <c r="M1059" s="420">
        <f t="shared" si="33"/>
        <v>24000</v>
      </c>
      <c r="N1059" s="28"/>
      <c r="O1059" s="28"/>
      <c r="P1059" s="28"/>
      <c r="Q1059" s="28"/>
      <c r="R1059" s="28"/>
    </row>
    <row r="1060" spans="1:18" ht="12.75" x14ac:dyDescent="0.35">
      <c r="A1060" s="28" t="s">
        <v>1720</v>
      </c>
      <c r="B1060" s="28" t="s">
        <v>1721</v>
      </c>
      <c r="C1060" s="85" t="s">
        <v>168</v>
      </c>
      <c r="D1060" s="28" t="s">
        <v>1722</v>
      </c>
      <c r="E1060" s="416">
        <v>1500</v>
      </c>
      <c r="F1060" s="417" t="s">
        <v>2292</v>
      </c>
      <c r="G1060" s="418" t="s">
        <v>2293</v>
      </c>
      <c r="H1060" s="418" t="s">
        <v>1725</v>
      </c>
      <c r="I1060" s="234" t="s">
        <v>1726</v>
      </c>
      <c r="J1060" s="28" t="s">
        <v>1727</v>
      </c>
      <c r="K1060" s="419">
        <v>12</v>
      </c>
      <c r="L1060" s="419">
        <v>12</v>
      </c>
      <c r="M1060" s="420">
        <f t="shared" si="33"/>
        <v>18000</v>
      </c>
      <c r="N1060" s="28"/>
      <c r="O1060" s="28"/>
      <c r="P1060" s="28"/>
      <c r="Q1060" s="28"/>
      <c r="R1060" s="28"/>
    </row>
    <row r="1061" spans="1:18" ht="12.75" x14ac:dyDescent="0.35">
      <c r="A1061" s="28" t="s">
        <v>1720</v>
      </c>
      <c r="B1061" s="28" t="s">
        <v>1721</v>
      </c>
      <c r="C1061" s="85" t="s">
        <v>168</v>
      </c>
      <c r="D1061" s="28" t="s">
        <v>1722</v>
      </c>
      <c r="E1061" s="416">
        <v>12500</v>
      </c>
      <c r="F1061" s="417" t="s">
        <v>2294</v>
      </c>
      <c r="G1061" s="418" t="s">
        <v>2295</v>
      </c>
      <c r="H1061" s="418" t="s">
        <v>1751</v>
      </c>
      <c r="I1061" s="234" t="s">
        <v>1726</v>
      </c>
      <c r="J1061" s="28" t="s">
        <v>1734</v>
      </c>
      <c r="K1061" s="419">
        <v>12</v>
      </c>
      <c r="L1061" s="419">
        <v>12</v>
      </c>
      <c r="M1061" s="420">
        <f t="shared" si="33"/>
        <v>150000</v>
      </c>
      <c r="N1061" s="28"/>
      <c r="O1061" s="28"/>
      <c r="P1061" s="28"/>
      <c r="Q1061" s="28"/>
      <c r="R1061" s="28"/>
    </row>
    <row r="1062" spans="1:18" ht="12.75" x14ac:dyDescent="0.35">
      <c r="A1062" s="28" t="s">
        <v>1720</v>
      </c>
      <c r="B1062" s="28" t="s">
        <v>1721</v>
      </c>
      <c r="C1062" s="85" t="s">
        <v>168</v>
      </c>
      <c r="D1062" s="28" t="s">
        <v>1730</v>
      </c>
      <c r="E1062" s="416">
        <v>2000</v>
      </c>
      <c r="F1062" s="417" t="s">
        <v>2296</v>
      </c>
      <c r="G1062" s="418" t="s">
        <v>2297</v>
      </c>
      <c r="H1062" s="418" t="s">
        <v>1748</v>
      </c>
      <c r="I1062" s="234" t="s">
        <v>1726</v>
      </c>
      <c r="J1062" s="28" t="s">
        <v>1734</v>
      </c>
      <c r="K1062" s="419">
        <v>12</v>
      </c>
      <c r="L1062" s="419">
        <v>12</v>
      </c>
      <c r="M1062" s="420">
        <f t="shared" si="33"/>
        <v>24000</v>
      </c>
      <c r="N1062" s="28"/>
      <c r="O1062" s="28"/>
      <c r="P1062" s="28"/>
      <c r="Q1062" s="28"/>
      <c r="R1062" s="28"/>
    </row>
    <row r="1063" spans="1:18" ht="12.75" x14ac:dyDescent="0.35">
      <c r="A1063" s="28" t="s">
        <v>1720</v>
      </c>
      <c r="B1063" s="28" t="s">
        <v>1721</v>
      </c>
      <c r="C1063" s="85" t="s">
        <v>168</v>
      </c>
      <c r="D1063" s="28" t="s">
        <v>1722</v>
      </c>
      <c r="E1063" s="416">
        <v>1500</v>
      </c>
      <c r="F1063" s="417" t="s">
        <v>2298</v>
      </c>
      <c r="G1063" s="418" t="s">
        <v>2299</v>
      </c>
      <c r="H1063" s="418" t="s">
        <v>1325</v>
      </c>
      <c r="I1063" s="234" t="s">
        <v>1726</v>
      </c>
      <c r="J1063" s="28" t="s">
        <v>1760</v>
      </c>
      <c r="K1063" s="419">
        <v>12</v>
      </c>
      <c r="L1063" s="419">
        <v>12</v>
      </c>
      <c r="M1063" s="420">
        <f t="shared" si="33"/>
        <v>18000</v>
      </c>
      <c r="N1063" s="28"/>
      <c r="O1063" s="28"/>
      <c r="P1063" s="28"/>
      <c r="Q1063" s="28"/>
      <c r="R1063" s="28"/>
    </row>
    <row r="1064" spans="1:18" ht="12.75" x14ac:dyDescent="0.35">
      <c r="A1064" s="28" t="s">
        <v>1720</v>
      </c>
      <c r="B1064" s="28" t="s">
        <v>1721</v>
      </c>
      <c r="C1064" s="85" t="s">
        <v>168</v>
      </c>
      <c r="D1064" s="28" t="s">
        <v>1722</v>
      </c>
      <c r="E1064" s="416">
        <v>1500</v>
      </c>
      <c r="F1064" s="417" t="s">
        <v>2300</v>
      </c>
      <c r="G1064" s="418" t="s">
        <v>2301</v>
      </c>
      <c r="H1064" s="418" t="s">
        <v>1725</v>
      </c>
      <c r="I1064" s="234" t="s">
        <v>1726</v>
      </c>
      <c r="J1064" s="28" t="s">
        <v>1727</v>
      </c>
      <c r="K1064" s="419">
        <v>12</v>
      </c>
      <c r="L1064" s="419">
        <v>12</v>
      </c>
      <c r="M1064" s="420">
        <f t="shared" si="33"/>
        <v>18000</v>
      </c>
      <c r="N1064" s="28"/>
      <c r="O1064" s="28"/>
      <c r="P1064" s="28"/>
      <c r="Q1064" s="28"/>
      <c r="R1064" s="28"/>
    </row>
    <row r="1065" spans="1:18" ht="12.75" x14ac:dyDescent="0.35">
      <c r="A1065" s="28" t="s">
        <v>1720</v>
      </c>
      <c r="B1065" s="28" t="s">
        <v>1721</v>
      </c>
      <c r="C1065" s="85" t="s">
        <v>168</v>
      </c>
      <c r="D1065" s="28" t="s">
        <v>1722</v>
      </c>
      <c r="E1065" s="416">
        <v>2000</v>
      </c>
      <c r="F1065" s="417" t="s">
        <v>2302</v>
      </c>
      <c r="G1065" s="418" t="s">
        <v>2303</v>
      </c>
      <c r="H1065" s="418" t="s">
        <v>1725</v>
      </c>
      <c r="I1065" s="234" t="s">
        <v>1726</v>
      </c>
      <c r="J1065" s="28" t="s">
        <v>1727</v>
      </c>
      <c r="K1065" s="419">
        <v>12</v>
      </c>
      <c r="L1065" s="419">
        <v>12</v>
      </c>
      <c r="M1065" s="420">
        <f t="shared" si="33"/>
        <v>24000</v>
      </c>
      <c r="N1065" s="28"/>
      <c r="O1065" s="28"/>
      <c r="P1065" s="28"/>
      <c r="Q1065" s="28"/>
      <c r="R1065" s="28"/>
    </row>
    <row r="1066" spans="1:18" ht="12.75" x14ac:dyDescent="0.35">
      <c r="A1066" s="28" t="s">
        <v>1720</v>
      </c>
      <c r="B1066" s="28" t="s">
        <v>1721</v>
      </c>
      <c r="C1066" s="85" t="s">
        <v>168</v>
      </c>
      <c r="D1066" s="28" t="s">
        <v>1722</v>
      </c>
      <c r="E1066" s="416">
        <v>4500</v>
      </c>
      <c r="F1066" s="417" t="s">
        <v>2304</v>
      </c>
      <c r="G1066" s="418" t="s">
        <v>2305</v>
      </c>
      <c r="H1066" s="418" t="s">
        <v>1751</v>
      </c>
      <c r="I1066" s="234" t="s">
        <v>1726</v>
      </c>
      <c r="J1066" s="28" t="s">
        <v>1734</v>
      </c>
      <c r="K1066" s="419">
        <v>12</v>
      </c>
      <c r="L1066" s="419">
        <v>12</v>
      </c>
      <c r="M1066" s="420">
        <f t="shared" si="33"/>
        <v>54000</v>
      </c>
      <c r="N1066" s="28"/>
      <c r="O1066" s="28"/>
      <c r="P1066" s="28"/>
      <c r="Q1066" s="28"/>
      <c r="R1066" s="28"/>
    </row>
    <row r="1067" spans="1:18" ht="12.75" x14ac:dyDescent="0.35">
      <c r="A1067" s="28" t="s">
        <v>1720</v>
      </c>
      <c r="B1067" s="28" t="s">
        <v>1721</v>
      </c>
      <c r="C1067" s="85" t="s">
        <v>168</v>
      </c>
      <c r="D1067" s="28" t="s">
        <v>1722</v>
      </c>
      <c r="E1067" s="416">
        <v>9000</v>
      </c>
      <c r="F1067" s="417" t="s">
        <v>2306</v>
      </c>
      <c r="G1067" s="418" t="s">
        <v>2307</v>
      </c>
      <c r="H1067" s="418" t="s">
        <v>1751</v>
      </c>
      <c r="I1067" s="234" t="s">
        <v>1726</v>
      </c>
      <c r="J1067" s="28" t="s">
        <v>1734</v>
      </c>
      <c r="K1067" s="419">
        <v>12</v>
      </c>
      <c r="L1067" s="419">
        <v>12</v>
      </c>
      <c r="M1067" s="420">
        <f t="shared" si="33"/>
        <v>108000</v>
      </c>
      <c r="N1067" s="28"/>
      <c r="O1067" s="28"/>
      <c r="P1067" s="28"/>
      <c r="Q1067" s="28"/>
      <c r="R1067" s="28"/>
    </row>
    <row r="1068" spans="1:18" ht="12.75" x14ac:dyDescent="0.35">
      <c r="A1068" s="28" t="s">
        <v>1720</v>
      </c>
      <c r="B1068" s="28" t="s">
        <v>1721</v>
      </c>
      <c r="C1068" s="85" t="s">
        <v>168</v>
      </c>
      <c r="D1068" s="28" t="s">
        <v>1722</v>
      </c>
      <c r="E1068" s="416">
        <v>5000</v>
      </c>
      <c r="F1068" s="417" t="s">
        <v>2308</v>
      </c>
      <c r="G1068" s="418" t="s">
        <v>2309</v>
      </c>
      <c r="H1068" s="418" t="s">
        <v>1737</v>
      </c>
      <c r="I1068" s="234" t="s">
        <v>1726</v>
      </c>
      <c r="J1068" s="28" t="s">
        <v>1734</v>
      </c>
      <c r="K1068" s="419">
        <v>12</v>
      </c>
      <c r="L1068" s="419">
        <v>12</v>
      </c>
      <c r="M1068" s="420">
        <f t="shared" si="33"/>
        <v>60000</v>
      </c>
      <c r="N1068" s="28"/>
      <c r="O1068" s="28"/>
      <c r="P1068" s="28"/>
      <c r="Q1068" s="28"/>
      <c r="R1068" s="28"/>
    </row>
    <row r="1069" spans="1:18" ht="12.75" x14ac:dyDescent="0.35">
      <c r="A1069" s="28" t="s">
        <v>1720</v>
      </c>
      <c r="B1069" s="28" t="s">
        <v>1721</v>
      </c>
      <c r="C1069" s="85" t="s">
        <v>168</v>
      </c>
      <c r="D1069" s="28" t="s">
        <v>1722</v>
      </c>
      <c r="E1069" s="416">
        <v>6000</v>
      </c>
      <c r="F1069" s="417" t="s">
        <v>2310</v>
      </c>
      <c r="G1069" s="418" t="s">
        <v>2311</v>
      </c>
      <c r="H1069" s="418" t="s">
        <v>1737</v>
      </c>
      <c r="I1069" s="234" t="s">
        <v>1726</v>
      </c>
      <c r="J1069" s="28" t="s">
        <v>1734</v>
      </c>
      <c r="K1069" s="419">
        <v>12</v>
      </c>
      <c r="L1069" s="419">
        <v>12</v>
      </c>
      <c r="M1069" s="420">
        <f t="shared" si="33"/>
        <v>72000</v>
      </c>
      <c r="N1069" s="28"/>
      <c r="O1069" s="28"/>
      <c r="P1069" s="28"/>
      <c r="Q1069" s="28"/>
      <c r="R1069" s="28"/>
    </row>
    <row r="1070" spans="1:18" ht="12.75" x14ac:dyDescent="0.35">
      <c r="A1070" s="28" t="s">
        <v>1720</v>
      </c>
      <c r="B1070" s="28" t="s">
        <v>1721</v>
      </c>
      <c r="C1070" s="85" t="s">
        <v>168</v>
      </c>
      <c r="D1070" s="28" t="s">
        <v>1722</v>
      </c>
      <c r="E1070" s="416">
        <v>10500</v>
      </c>
      <c r="F1070" s="417" t="s">
        <v>2312</v>
      </c>
      <c r="G1070" s="418" t="s">
        <v>2313</v>
      </c>
      <c r="H1070" s="418" t="s">
        <v>1751</v>
      </c>
      <c r="I1070" s="234" t="s">
        <v>1726</v>
      </c>
      <c r="J1070" s="28" t="s">
        <v>1734</v>
      </c>
      <c r="K1070" s="419">
        <v>12</v>
      </c>
      <c r="L1070" s="419">
        <v>12</v>
      </c>
      <c r="M1070" s="420">
        <f t="shared" si="33"/>
        <v>126000</v>
      </c>
      <c r="N1070" s="28"/>
      <c r="O1070" s="28"/>
      <c r="P1070" s="28"/>
      <c r="Q1070" s="28"/>
      <c r="R1070" s="28"/>
    </row>
    <row r="1071" spans="1:18" ht="12.75" x14ac:dyDescent="0.35">
      <c r="A1071" s="28" t="s">
        <v>1720</v>
      </c>
      <c r="B1071" s="28" t="s">
        <v>1721</v>
      </c>
      <c r="C1071" s="85" t="s">
        <v>168</v>
      </c>
      <c r="D1071" s="28" t="s">
        <v>1730</v>
      </c>
      <c r="E1071" s="416">
        <v>1200</v>
      </c>
      <c r="F1071" s="417" t="s">
        <v>2314</v>
      </c>
      <c r="G1071" s="418" t="s">
        <v>2315</v>
      </c>
      <c r="H1071" s="418" t="s">
        <v>1763</v>
      </c>
      <c r="I1071" s="234" t="s">
        <v>1726</v>
      </c>
      <c r="J1071" s="28" t="s">
        <v>1727</v>
      </c>
      <c r="K1071" s="419">
        <v>12</v>
      </c>
      <c r="L1071" s="419">
        <v>12</v>
      </c>
      <c r="M1071" s="420">
        <f t="shared" si="33"/>
        <v>14400</v>
      </c>
      <c r="N1071" s="28"/>
      <c r="O1071" s="28"/>
      <c r="P1071" s="28"/>
      <c r="Q1071" s="28"/>
      <c r="R1071" s="28"/>
    </row>
    <row r="1072" spans="1:18" ht="12.75" x14ac:dyDescent="0.35">
      <c r="A1072" s="28" t="s">
        <v>1720</v>
      </c>
      <c r="B1072" s="28" t="s">
        <v>1721</v>
      </c>
      <c r="C1072" s="85" t="s">
        <v>168</v>
      </c>
      <c r="D1072" s="28" t="s">
        <v>1722</v>
      </c>
      <c r="E1072" s="416">
        <v>3300</v>
      </c>
      <c r="F1072" s="417" t="s">
        <v>2316</v>
      </c>
      <c r="G1072" s="418" t="s">
        <v>2317</v>
      </c>
      <c r="H1072" s="418" t="s">
        <v>1882</v>
      </c>
      <c r="I1072" s="234" t="s">
        <v>1726</v>
      </c>
      <c r="J1072" s="28" t="s">
        <v>1734</v>
      </c>
      <c r="K1072" s="419">
        <v>12</v>
      </c>
      <c r="L1072" s="419">
        <v>12</v>
      </c>
      <c r="M1072" s="420">
        <f t="shared" si="33"/>
        <v>39600</v>
      </c>
      <c r="N1072" s="28"/>
      <c r="O1072" s="28"/>
      <c r="P1072" s="28"/>
      <c r="Q1072" s="28"/>
      <c r="R1072" s="28"/>
    </row>
    <row r="1073" spans="1:18" ht="12.75" x14ac:dyDescent="0.35">
      <c r="A1073" s="28" t="s">
        <v>1720</v>
      </c>
      <c r="B1073" s="28" t="s">
        <v>1721</v>
      </c>
      <c r="C1073" s="85" t="s">
        <v>168</v>
      </c>
      <c r="D1073" s="28" t="s">
        <v>1730</v>
      </c>
      <c r="E1073" s="416">
        <v>1500</v>
      </c>
      <c r="F1073" s="417" t="s">
        <v>2318</v>
      </c>
      <c r="G1073" s="418" t="s">
        <v>2319</v>
      </c>
      <c r="H1073" s="418" t="s">
        <v>1794</v>
      </c>
      <c r="I1073" s="234" t="s">
        <v>1726</v>
      </c>
      <c r="J1073" s="28" t="s">
        <v>1727</v>
      </c>
      <c r="K1073" s="419">
        <v>12</v>
      </c>
      <c r="L1073" s="419">
        <v>12</v>
      </c>
      <c r="M1073" s="420">
        <f t="shared" si="33"/>
        <v>18000</v>
      </c>
      <c r="N1073" s="28"/>
      <c r="O1073" s="28"/>
      <c r="P1073" s="28"/>
      <c r="Q1073" s="28"/>
      <c r="R1073" s="28"/>
    </row>
    <row r="1074" spans="1:18" ht="12.75" x14ac:dyDescent="0.35">
      <c r="A1074" s="28" t="s">
        <v>1720</v>
      </c>
      <c r="B1074" s="28" t="s">
        <v>1721</v>
      </c>
      <c r="C1074" s="85" t="s">
        <v>168</v>
      </c>
      <c r="D1074" s="28" t="s">
        <v>1722</v>
      </c>
      <c r="E1074" s="416">
        <v>6000</v>
      </c>
      <c r="F1074" s="417" t="s">
        <v>2320</v>
      </c>
      <c r="G1074" s="418" t="s">
        <v>2321</v>
      </c>
      <c r="H1074" s="418" t="s">
        <v>1783</v>
      </c>
      <c r="I1074" s="234" t="s">
        <v>1726</v>
      </c>
      <c r="J1074" s="28" t="s">
        <v>1734</v>
      </c>
      <c r="K1074" s="419">
        <v>12</v>
      </c>
      <c r="L1074" s="419">
        <v>12</v>
      </c>
      <c r="M1074" s="420">
        <f t="shared" si="33"/>
        <v>72000</v>
      </c>
      <c r="N1074" s="28"/>
      <c r="O1074" s="28"/>
      <c r="P1074" s="28"/>
      <c r="Q1074" s="28"/>
      <c r="R1074" s="28"/>
    </row>
    <row r="1075" spans="1:18" ht="12.75" x14ac:dyDescent="0.35">
      <c r="A1075" s="28" t="s">
        <v>1720</v>
      </c>
      <c r="B1075" s="28" t="s">
        <v>1721</v>
      </c>
      <c r="C1075" s="85" t="s">
        <v>168</v>
      </c>
      <c r="D1075" s="28" t="s">
        <v>1722</v>
      </c>
      <c r="E1075" s="416">
        <v>1200</v>
      </c>
      <c r="F1075" s="417" t="s">
        <v>2322</v>
      </c>
      <c r="G1075" s="418" t="s">
        <v>2323</v>
      </c>
      <c r="H1075" s="418" t="s">
        <v>1725</v>
      </c>
      <c r="I1075" s="234" t="s">
        <v>1726</v>
      </c>
      <c r="J1075" s="28" t="s">
        <v>1727</v>
      </c>
      <c r="K1075" s="419">
        <v>12</v>
      </c>
      <c r="L1075" s="419">
        <v>12</v>
      </c>
      <c r="M1075" s="420">
        <f t="shared" si="33"/>
        <v>14400</v>
      </c>
      <c r="N1075" s="28"/>
      <c r="O1075" s="28"/>
      <c r="P1075" s="28"/>
      <c r="Q1075" s="28"/>
      <c r="R1075" s="28"/>
    </row>
    <row r="1076" spans="1:18" ht="12.75" x14ac:dyDescent="0.35">
      <c r="A1076" s="28" t="s">
        <v>1720</v>
      </c>
      <c r="B1076" s="28" t="s">
        <v>1721</v>
      </c>
      <c r="C1076" s="85" t="s">
        <v>168</v>
      </c>
      <c r="D1076" s="28" t="s">
        <v>1722</v>
      </c>
      <c r="E1076" s="416">
        <v>3000</v>
      </c>
      <c r="F1076" s="417" t="s">
        <v>2324</v>
      </c>
      <c r="G1076" s="418" t="s">
        <v>2325</v>
      </c>
      <c r="H1076" s="418" t="s">
        <v>1725</v>
      </c>
      <c r="I1076" s="234" t="s">
        <v>1726</v>
      </c>
      <c r="J1076" s="28" t="s">
        <v>1727</v>
      </c>
      <c r="K1076" s="419">
        <v>12</v>
      </c>
      <c r="L1076" s="419">
        <v>12</v>
      </c>
      <c r="M1076" s="420">
        <f t="shared" si="33"/>
        <v>36000</v>
      </c>
      <c r="N1076" s="28"/>
      <c r="O1076" s="28"/>
      <c r="P1076" s="28"/>
      <c r="Q1076" s="28"/>
      <c r="R1076" s="28"/>
    </row>
    <row r="1077" spans="1:18" ht="12.75" x14ac:dyDescent="0.35">
      <c r="A1077" s="28" t="s">
        <v>1720</v>
      </c>
      <c r="B1077" s="28" t="s">
        <v>1721</v>
      </c>
      <c r="C1077" s="85" t="s">
        <v>168</v>
      </c>
      <c r="D1077" s="28" t="s">
        <v>1722</v>
      </c>
      <c r="E1077" s="416">
        <v>3000</v>
      </c>
      <c r="F1077" s="417" t="s">
        <v>2326</v>
      </c>
      <c r="G1077" s="418" t="s">
        <v>2327</v>
      </c>
      <c r="H1077" s="418" t="s">
        <v>1725</v>
      </c>
      <c r="I1077" s="234" t="s">
        <v>1726</v>
      </c>
      <c r="J1077" s="28" t="s">
        <v>1727</v>
      </c>
      <c r="K1077" s="419">
        <v>12</v>
      </c>
      <c r="L1077" s="419">
        <v>12</v>
      </c>
      <c r="M1077" s="420">
        <f t="shared" si="33"/>
        <v>36000</v>
      </c>
      <c r="N1077" s="28"/>
      <c r="O1077" s="28"/>
      <c r="P1077" s="28"/>
      <c r="Q1077" s="28"/>
      <c r="R1077" s="28"/>
    </row>
    <row r="1078" spans="1:18" ht="12.75" x14ac:dyDescent="0.35">
      <c r="A1078" s="28" t="s">
        <v>1720</v>
      </c>
      <c r="B1078" s="28" t="s">
        <v>1721</v>
      </c>
      <c r="C1078" s="85" t="s">
        <v>168</v>
      </c>
      <c r="D1078" s="28" t="s">
        <v>1722</v>
      </c>
      <c r="E1078" s="416">
        <v>2100</v>
      </c>
      <c r="F1078" s="417" t="s">
        <v>2328</v>
      </c>
      <c r="G1078" s="418" t="s">
        <v>2329</v>
      </c>
      <c r="H1078" s="418" t="s">
        <v>1756</v>
      </c>
      <c r="I1078" s="234" t="s">
        <v>1726</v>
      </c>
      <c r="J1078" s="28" t="s">
        <v>1734</v>
      </c>
      <c r="K1078" s="419">
        <v>12</v>
      </c>
      <c r="L1078" s="419">
        <v>12</v>
      </c>
      <c r="M1078" s="420">
        <f t="shared" si="33"/>
        <v>25200</v>
      </c>
      <c r="N1078" s="28"/>
      <c r="O1078" s="28"/>
      <c r="P1078" s="28"/>
      <c r="Q1078" s="28"/>
      <c r="R1078" s="28"/>
    </row>
    <row r="1079" spans="1:18" ht="12.75" x14ac:dyDescent="0.35">
      <c r="A1079" s="28" t="s">
        <v>1720</v>
      </c>
      <c r="B1079" s="28" t="s">
        <v>1721</v>
      </c>
      <c r="C1079" s="85" t="s">
        <v>168</v>
      </c>
      <c r="D1079" s="28" t="s">
        <v>1722</v>
      </c>
      <c r="E1079" s="416">
        <v>9000</v>
      </c>
      <c r="F1079" s="417" t="s">
        <v>2330</v>
      </c>
      <c r="G1079" s="418" t="s">
        <v>2331</v>
      </c>
      <c r="H1079" s="418" t="s">
        <v>2332</v>
      </c>
      <c r="I1079" s="234" t="s">
        <v>1726</v>
      </c>
      <c r="J1079" s="28" t="s">
        <v>1734</v>
      </c>
      <c r="K1079" s="419">
        <v>12</v>
      </c>
      <c r="L1079" s="419">
        <v>12</v>
      </c>
      <c r="M1079" s="420">
        <f t="shared" si="33"/>
        <v>108000</v>
      </c>
      <c r="N1079" s="28"/>
      <c r="O1079" s="28"/>
      <c r="P1079" s="28"/>
      <c r="Q1079" s="28"/>
      <c r="R1079" s="28"/>
    </row>
    <row r="1080" spans="1:18" ht="12.75" x14ac:dyDescent="0.35">
      <c r="A1080" s="28" t="s">
        <v>1720</v>
      </c>
      <c r="B1080" s="28" t="s">
        <v>1721</v>
      </c>
      <c r="C1080" s="85" t="s">
        <v>168</v>
      </c>
      <c r="D1080" s="28" t="s">
        <v>1722</v>
      </c>
      <c r="E1080" s="416">
        <v>3000</v>
      </c>
      <c r="F1080" s="417" t="s">
        <v>2333</v>
      </c>
      <c r="G1080" s="418" t="s">
        <v>2334</v>
      </c>
      <c r="H1080" s="418" t="s">
        <v>1725</v>
      </c>
      <c r="I1080" s="234" t="s">
        <v>1726</v>
      </c>
      <c r="J1080" s="28" t="s">
        <v>1727</v>
      </c>
      <c r="K1080" s="419">
        <v>12</v>
      </c>
      <c r="L1080" s="419">
        <v>12</v>
      </c>
      <c r="M1080" s="420">
        <f t="shared" si="33"/>
        <v>36000</v>
      </c>
      <c r="N1080" s="28"/>
      <c r="O1080" s="28"/>
      <c r="P1080" s="28"/>
      <c r="Q1080" s="28"/>
      <c r="R1080" s="28"/>
    </row>
    <row r="1081" spans="1:18" ht="12.75" x14ac:dyDescent="0.35">
      <c r="A1081" s="28" t="s">
        <v>1720</v>
      </c>
      <c r="B1081" s="28" t="s">
        <v>1721</v>
      </c>
      <c r="C1081" s="85" t="s">
        <v>168</v>
      </c>
      <c r="D1081" s="28" t="s">
        <v>1730</v>
      </c>
      <c r="E1081" s="416">
        <v>1300</v>
      </c>
      <c r="F1081" s="417" t="s">
        <v>2335</v>
      </c>
      <c r="G1081" s="418" t="s">
        <v>2336</v>
      </c>
      <c r="H1081" s="418" t="s">
        <v>1855</v>
      </c>
      <c r="I1081" s="234" t="s">
        <v>1726</v>
      </c>
      <c r="J1081" s="28" t="s">
        <v>1760</v>
      </c>
      <c r="K1081" s="419">
        <v>12</v>
      </c>
      <c r="L1081" s="419">
        <v>12</v>
      </c>
      <c r="M1081" s="420">
        <f t="shared" si="33"/>
        <v>15600</v>
      </c>
      <c r="N1081" s="28"/>
      <c r="O1081" s="28"/>
      <c r="P1081" s="28"/>
      <c r="Q1081" s="28"/>
      <c r="R1081" s="28"/>
    </row>
    <row r="1082" spans="1:18" ht="12.75" x14ac:dyDescent="0.35">
      <c r="A1082" s="28" t="s">
        <v>1720</v>
      </c>
      <c r="B1082" s="28" t="s">
        <v>1721</v>
      </c>
      <c r="C1082" s="85" t="s">
        <v>168</v>
      </c>
      <c r="D1082" s="28" t="s">
        <v>1722</v>
      </c>
      <c r="E1082" s="416">
        <v>3000</v>
      </c>
      <c r="F1082" s="417" t="s">
        <v>2337</v>
      </c>
      <c r="G1082" s="418" t="s">
        <v>2338</v>
      </c>
      <c r="H1082" s="418" t="s">
        <v>1725</v>
      </c>
      <c r="I1082" s="234" t="s">
        <v>1726</v>
      </c>
      <c r="J1082" s="28" t="s">
        <v>1727</v>
      </c>
      <c r="K1082" s="419">
        <v>12</v>
      </c>
      <c r="L1082" s="419">
        <v>12</v>
      </c>
      <c r="M1082" s="420">
        <f t="shared" si="33"/>
        <v>36000</v>
      </c>
      <c r="N1082" s="28"/>
      <c r="O1082" s="28"/>
      <c r="P1082" s="28"/>
      <c r="Q1082" s="28"/>
      <c r="R1082" s="28"/>
    </row>
    <row r="1083" spans="1:18" ht="12.75" x14ac:dyDescent="0.35">
      <c r="A1083" s="28" t="s">
        <v>1720</v>
      </c>
      <c r="B1083" s="28" t="s">
        <v>1721</v>
      </c>
      <c r="C1083" s="85" t="s">
        <v>168</v>
      </c>
      <c r="D1083" s="28" t="s">
        <v>1722</v>
      </c>
      <c r="E1083" s="416">
        <v>6500</v>
      </c>
      <c r="F1083" s="417" t="s">
        <v>2339</v>
      </c>
      <c r="G1083" s="418" t="s">
        <v>2340</v>
      </c>
      <c r="H1083" s="418" t="s">
        <v>1783</v>
      </c>
      <c r="I1083" s="234" t="s">
        <v>1726</v>
      </c>
      <c r="J1083" s="28" t="s">
        <v>1734</v>
      </c>
      <c r="K1083" s="419">
        <v>12</v>
      </c>
      <c r="L1083" s="419">
        <v>12</v>
      </c>
      <c r="M1083" s="420">
        <f t="shared" si="33"/>
        <v>78000</v>
      </c>
      <c r="N1083" s="28"/>
      <c r="O1083" s="28"/>
      <c r="P1083" s="28"/>
      <c r="Q1083" s="28"/>
      <c r="R1083" s="28"/>
    </row>
    <row r="1084" spans="1:18" ht="12.75" x14ac:dyDescent="0.35">
      <c r="A1084" s="28" t="s">
        <v>1720</v>
      </c>
      <c r="B1084" s="28" t="s">
        <v>1721</v>
      </c>
      <c r="C1084" s="85" t="s">
        <v>168</v>
      </c>
      <c r="D1084" s="28" t="s">
        <v>1722</v>
      </c>
      <c r="E1084" s="416">
        <v>1200</v>
      </c>
      <c r="F1084" s="417" t="s">
        <v>2341</v>
      </c>
      <c r="G1084" s="418" t="s">
        <v>2342</v>
      </c>
      <c r="H1084" s="418" t="s">
        <v>1725</v>
      </c>
      <c r="I1084" s="234" t="s">
        <v>1726</v>
      </c>
      <c r="J1084" s="28" t="s">
        <v>1727</v>
      </c>
      <c r="K1084" s="419">
        <v>12</v>
      </c>
      <c r="L1084" s="419">
        <v>12</v>
      </c>
      <c r="M1084" s="420">
        <f t="shared" si="33"/>
        <v>14400</v>
      </c>
      <c r="N1084" s="28"/>
      <c r="O1084" s="28"/>
      <c r="P1084" s="28"/>
      <c r="Q1084" s="28"/>
      <c r="R1084" s="28"/>
    </row>
    <row r="1085" spans="1:18" ht="12.75" x14ac:dyDescent="0.35">
      <c r="A1085" s="28" t="s">
        <v>1720</v>
      </c>
      <c r="B1085" s="28" t="s">
        <v>1721</v>
      </c>
      <c r="C1085" s="85" t="s">
        <v>168</v>
      </c>
      <c r="D1085" s="28" t="s">
        <v>1722</v>
      </c>
      <c r="E1085" s="416">
        <v>3500</v>
      </c>
      <c r="F1085" s="417" t="s">
        <v>2343</v>
      </c>
      <c r="G1085" s="418" t="s">
        <v>2344</v>
      </c>
      <c r="H1085" s="418" t="s">
        <v>1725</v>
      </c>
      <c r="I1085" s="234" t="s">
        <v>1726</v>
      </c>
      <c r="J1085" s="28" t="s">
        <v>1727</v>
      </c>
      <c r="K1085" s="419">
        <v>12</v>
      </c>
      <c r="L1085" s="419">
        <v>12</v>
      </c>
      <c r="M1085" s="420">
        <f t="shared" si="33"/>
        <v>42000</v>
      </c>
      <c r="N1085" s="28"/>
      <c r="O1085" s="28"/>
      <c r="P1085" s="28"/>
      <c r="Q1085" s="28"/>
      <c r="R1085" s="28"/>
    </row>
    <row r="1086" spans="1:18" ht="12.75" x14ac:dyDescent="0.35">
      <c r="A1086" s="28" t="s">
        <v>1720</v>
      </c>
      <c r="B1086" s="28" t="s">
        <v>1721</v>
      </c>
      <c r="C1086" s="85" t="s">
        <v>168</v>
      </c>
      <c r="D1086" s="28" t="s">
        <v>1730</v>
      </c>
      <c r="E1086" s="416">
        <v>1500</v>
      </c>
      <c r="F1086" s="417" t="s">
        <v>2345</v>
      </c>
      <c r="G1086" s="418" t="s">
        <v>2346</v>
      </c>
      <c r="H1086" s="418" t="s">
        <v>1794</v>
      </c>
      <c r="I1086" s="234" t="s">
        <v>1726</v>
      </c>
      <c r="J1086" s="28" t="s">
        <v>1727</v>
      </c>
      <c r="K1086" s="419">
        <v>12</v>
      </c>
      <c r="L1086" s="419">
        <v>12</v>
      </c>
      <c r="M1086" s="420">
        <f t="shared" si="33"/>
        <v>18000</v>
      </c>
      <c r="N1086" s="28"/>
      <c r="O1086" s="28"/>
      <c r="P1086" s="28"/>
      <c r="Q1086" s="28"/>
      <c r="R1086" s="28"/>
    </row>
    <row r="1087" spans="1:18" ht="12.75" x14ac:dyDescent="0.35">
      <c r="A1087" s="28" t="s">
        <v>1720</v>
      </c>
      <c r="B1087" s="28" t="s">
        <v>1721</v>
      </c>
      <c r="C1087" s="85" t="s">
        <v>168</v>
      </c>
      <c r="D1087" s="28" t="s">
        <v>1722</v>
      </c>
      <c r="E1087" s="416">
        <v>3000</v>
      </c>
      <c r="F1087" s="417" t="s">
        <v>2347</v>
      </c>
      <c r="G1087" s="418" t="s">
        <v>2348</v>
      </c>
      <c r="H1087" s="418" t="s">
        <v>1725</v>
      </c>
      <c r="I1087" s="234" t="s">
        <v>1726</v>
      </c>
      <c r="J1087" s="28" t="s">
        <v>1727</v>
      </c>
      <c r="K1087" s="419">
        <v>12</v>
      </c>
      <c r="L1087" s="419">
        <v>12</v>
      </c>
      <c r="M1087" s="420">
        <f t="shared" si="33"/>
        <v>36000</v>
      </c>
      <c r="N1087" s="28"/>
      <c r="O1087" s="28"/>
      <c r="P1087" s="28"/>
      <c r="Q1087" s="28"/>
      <c r="R1087" s="28"/>
    </row>
    <row r="1088" spans="1:18" ht="12.75" x14ac:dyDescent="0.35">
      <c r="A1088" s="28" t="s">
        <v>1720</v>
      </c>
      <c r="B1088" s="28" t="s">
        <v>1721</v>
      </c>
      <c r="C1088" s="85" t="s">
        <v>168</v>
      </c>
      <c r="D1088" s="28" t="s">
        <v>1722</v>
      </c>
      <c r="E1088" s="416">
        <v>5250</v>
      </c>
      <c r="F1088" s="417" t="s">
        <v>2349</v>
      </c>
      <c r="G1088" s="418" t="s">
        <v>2350</v>
      </c>
      <c r="H1088" s="418" t="s">
        <v>1737</v>
      </c>
      <c r="I1088" s="234" t="s">
        <v>1726</v>
      </c>
      <c r="J1088" s="28" t="s">
        <v>1734</v>
      </c>
      <c r="K1088" s="419">
        <v>12</v>
      </c>
      <c r="L1088" s="419">
        <v>12</v>
      </c>
      <c r="M1088" s="420">
        <f t="shared" si="33"/>
        <v>63000</v>
      </c>
      <c r="N1088" s="28"/>
      <c r="O1088" s="28"/>
      <c r="P1088" s="28"/>
      <c r="Q1088" s="28"/>
      <c r="R1088" s="28"/>
    </row>
    <row r="1089" spans="1:18" ht="12.75" x14ac:dyDescent="0.35">
      <c r="A1089" s="28" t="s">
        <v>1720</v>
      </c>
      <c r="B1089" s="28" t="s">
        <v>1721</v>
      </c>
      <c r="C1089" s="85" t="s">
        <v>168</v>
      </c>
      <c r="D1089" s="28" t="s">
        <v>1722</v>
      </c>
      <c r="E1089" s="416">
        <v>2500</v>
      </c>
      <c r="F1089" s="417" t="s">
        <v>2351</v>
      </c>
      <c r="G1089" s="418" t="s">
        <v>2352</v>
      </c>
      <c r="H1089" s="418" t="s">
        <v>1756</v>
      </c>
      <c r="I1089" s="234" t="s">
        <v>1726</v>
      </c>
      <c r="J1089" s="28" t="s">
        <v>1734</v>
      </c>
      <c r="K1089" s="419">
        <v>12</v>
      </c>
      <c r="L1089" s="419">
        <v>12</v>
      </c>
      <c r="M1089" s="420">
        <f t="shared" si="33"/>
        <v>30000</v>
      </c>
      <c r="N1089" s="28"/>
      <c r="O1089" s="28"/>
      <c r="P1089" s="28"/>
      <c r="Q1089" s="28"/>
      <c r="R1089" s="28"/>
    </row>
    <row r="1090" spans="1:18" ht="12.75" x14ac:dyDescent="0.35">
      <c r="A1090" s="28" t="s">
        <v>1720</v>
      </c>
      <c r="B1090" s="28" t="s">
        <v>1721</v>
      </c>
      <c r="C1090" s="85" t="s">
        <v>168</v>
      </c>
      <c r="D1090" s="28" t="s">
        <v>1722</v>
      </c>
      <c r="E1090" s="416">
        <v>1800</v>
      </c>
      <c r="F1090" s="417" t="s">
        <v>2353</v>
      </c>
      <c r="G1090" s="418" t="s">
        <v>2354</v>
      </c>
      <c r="H1090" s="418" t="s">
        <v>1756</v>
      </c>
      <c r="I1090" s="234" t="s">
        <v>1726</v>
      </c>
      <c r="J1090" s="28" t="s">
        <v>1734</v>
      </c>
      <c r="K1090" s="419">
        <v>12</v>
      </c>
      <c r="L1090" s="419">
        <v>12</v>
      </c>
      <c r="M1090" s="420">
        <f t="shared" si="33"/>
        <v>21600</v>
      </c>
      <c r="N1090" s="28"/>
      <c r="O1090" s="28"/>
      <c r="P1090" s="28"/>
      <c r="Q1090" s="28"/>
      <c r="R1090" s="28"/>
    </row>
    <row r="1091" spans="1:18" ht="12.75" x14ac:dyDescent="0.35">
      <c r="A1091" s="28" t="s">
        <v>1720</v>
      </c>
      <c r="B1091" s="28" t="s">
        <v>1721</v>
      </c>
      <c r="C1091" s="85" t="s">
        <v>168</v>
      </c>
      <c r="D1091" s="28" t="s">
        <v>1722</v>
      </c>
      <c r="E1091" s="416">
        <v>3500</v>
      </c>
      <c r="F1091" s="417" t="s">
        <v>2355</v>
      </c>
      <c r="G1091" s="418" t="s">
        <v>2356</v>
      </c>
      <c r="H1091" s="418" t="s">
        <v>1725</v>
      </c>
      <c r="I1091" s="234" t="s">
        <v>1726</v>
      </c>
      <c r="J1091" s="28" t="s">
        <v>1727</v>
      </c>
      <c r="K1091" s="419">
        <v>12</v>
      </c>
      <c r="L1091" s="419">
        <v>12</v>
      </c>
      <c r="M1091" s="420">
        <f t="shared" si="33"/>
        <v>42000</v>
      </c>
      <c r="N1091" s="28"/>
      <c r="O1091" s="28"/>
      <c r="P1091" s="28"/>
      <c r="Q1091" s="28"/>
      <c r="R1091" s="28"/>
    </row>
    <row r="1092" spans="1:18" ht="12.75" x14ac:dyDescent="0.35">
      <c r="A1092" s="28" t="s">
        <v>1720</v>
      </c>
      <c r="B1092" s="28" t="s">
        <v>1721</v>
      </c>
      <c r="C1092" s="85" t="s">
        <v>168</v>
      </c>
      <c r="D1092" s="28" t="s">
        <v>1722</v>
      </c>
      <c r="E1092" s="416">
        <v>1500</v>
      </c>
      <c r="F1092" s="417" t="s">
        <v>2357</v>
      </c>
      <c r="G1092" s="418" t="s">
        <v>2358</v>
      </c>
      <c r="H1092" s="418" t="s">
        <v>1325</v>
      </c>
      <c r="I1092" s="234" t="s">
        <v>1726</v>
      </c>
      <c r="J1092" s="28" t="s">
        <v>1760</v>
      </c>
      <c r="K1092" s="419">
        <v>12</v>
      </c>
      <c r="L1092" s="419">
        <v>12</v>
      </c>
      <c r="M1092" s="420">
        <f t="shared" si="33"/>
        <v>18000</v>
      </c>
      <c r="N1092" s="28"/>
      <c r="O1092" s="28"/>
      <c r="P1092" s="28"/>
      <c r="Q1092" s="28"/>
      <c r="R1092" s="28"/>
    </row>
    <row r="1093" spans="1:18" ht="12.75" x14ac:dyDescent="0.35">
      <c r="A1093" s="28" t="s">
        <v>1720</v>
      </c>
      <c r="B1093" s="28" t="s">
        <v>1721</v>
      </c>
      <c r="C1093" s="85" t="s">
        <v>168</v>
      </c>
      <c r="D1093" s="28" t="s">
        <v>1722</v>
      </c>
      <c r="E1093" s="416">
        <v>1500</v>
      </c>
      <c r="F1093" s="417" t="s">
        <v>2359</v>
      </c>
      <c r="G1093" s="418" t="s">
        <v>2360</v>
      </c>
      <c r="H1093" s="418" t="s">
        <v>1325</v>
      </c>
      <c r="I1093" s="234" t="s">
        <v>1726</v>
      </c>
      <c r="J1093" s="28" t="s">
        <v>1760</v>
      </c>
      <c r="K1093" s="419">
        <v>12</v>
      </c>
      <c r="L1093" s="419">
        <v>12</v>
      </c>
      <c r="M1093" s="420">
        <f t="shared" si="33"/>
        <v>18000</v>
      </c>
      <c r="N1093" s="28"/>
      <c r="O1093" s="28"/>
      <c r="P1093" s="28"/>
      <c r="Q1093" s="28"/>
      <c r="R1093" s="28"/>
    </row>
    <row r="1094" spans="1:18" ht="12.75" x14ac:dyDescent="0.35">
      <c r="A1094" s="28" t="s">
        <v>1720</v>
      </c>
      <c r="B1094" s="28" t="s">
        <v>1721</v>
      </c>
      <c r="C1094" s="85" t="s">
        <v>168</v>
      </c>
      <c r="D1094" s="28" t="s">
        <v>1722</v>
      </c>
      <c r="E1094" s="416">
        <v>3000</v>
      </c>
      <c r="F1094" s="417" t="s">
        <v>2361</v>
      </c>
      <c r="G1094" s="418" t="s">
        <v>2362</v>
      </c>
      <c r="H1094" s="418" t="s">
        <v>1725</v>
      </c>
      <c r="I1094" s="234" t="s">
        <v>1726</v>
      </c>
      <c r="J1094" s="28" t="s">
        <v>1727</v>
      </c>
      <c r="K1094" s="419">
        <v>12</v>
      </c>
      <c r="L1094" s="419">
        <v>12</v>
      </c>
      <c r="M1094" s="420">
        <f t="shared" si="33"/>
        <v>36000</v>
      </c>
      <c r="N1094" s="28"/>
      <c r="O1094" s="28"/>
      <c r="P1094" s="28"/>
      <c r="Q1094" s="28"/>
      <c r="R1094" s="28"/>
    </row>
    <row r="1095" spans="1:18" ht="12.75" x14ac:dyDescent="0.35">
      <c r="A1095" s="28" t="s">
        <v>1720</v>
      </c>
      <c r="B1095" s="28" t="s">
        <v>1721</v>
      </c>
      <c r="C1095" s="85" t="s">
        <v>168</v>
      </c>
      <c r="D1095" s="28" t="s">
        <v>1730</v>
      </c>
      <c r="E1095" s="416">
        <v>1500</v>
      </c>
      <c r="F1095" s="417" t="s">
        <v>2363</v>
      </c>
      <c r="G1095" s="418" t="s">
        <v>2364</v>
      </c>
      <c r="H1095" s="418" t="s">
        <v>1794</v>
      </c>
      <c r="I1095" s="234" t="s">
        <v>1726</v>
      </c>
      <c r="J1095" s="28" t="s">
        <v>1727</v>
      </c>
      <c r="K1095" s="419">
        <v>12</v>
      </c>
      <c r="L1095" s="419">
        <v>12</v>
      </c>
      <c r="M1095" s="420">
        <f t="shared" si="33"/>
        <v>18000</v>
      </c>
      <c r="N1095" s="28"/>
      <c r="O1095" s="28"/>
      <c r="P1095" s="28"/>
      <c r="Q1095" s="28"/>
      <c r="R1095" s="28"/>
    </row>
    <row r="1096" spans="1:18" ht="12.75" x14ac:dyDescent="0.35">
      <c r="A1096" s="28" t="s">
        <v>1720</v>
      </c>
      <c r="B1096" s="28" t="s">
        <v>1721</v>
      </c>
      <c r="C1096" s="85" t="s">
        <v>168</v>
      </c>
      <c r="D1096" s="28" t="s">
        <v>1722</v>
      </c>
      <c r="E1096" s="416">
        <v>6000</v>
      </c>
      <c r="F1096" s="417" t="s">
        <v>2365</v>
      </c>
      <c r="G1096" s="418" t="s">
        <v>2366</v>
      </c>
      <c r="H1096" s="418" t="s">
        <v>1737</v>
      </c>
      <c r="I1096" s="234" t="s">
        <v>1726</v>
      </c>
      <c r="J1096" s="28" t="s">
        <v>1734</v>
      </c>
      <c r="K1096" s="419">
        <v>12</v>
      </c>
      <c r="L1096" s="419">
        <v>12</v>
      </c>
      <c r="M1096" s="420">
        <f t="shared" si="33"/>
        <v>72000</v>
      </c>
      <c r="N1096" s="28"/>
      <c r="O1096" s="28"/>
      <c r="P1096" s="28"/>
      <c r="Q1096" s="28"/>
      <c r="R1096" s="28"/>
    </row>
    <row r="1097" spans="1:18" ht="12.75" x14ac:dyDescent="0.35">
      <c r="A1097" s="28" t="s">
        <v>1720</v>
      </c>
      <c r="B1097" s="28" t="s">
        <v>1721</v>
      </c>
      <c r="C1097" s="85" t="s">
        <v>168</v>
      </c>
      <c r="D1097" s="28" t="s">
        <v>1722</v>
      </c>
      <c r="E1097" s="416">
        <v>5500</v>
      </c>
      <c r="F1097" s="417" t="s">
        <v>2367</v>
      </c>
      <c r="G1097" s="418" t="s">
        <v>2368</v>
      </c>
      <c r="H1097" s="418" t="s">
        <v>1756</v>
      </c>
      <c r="I1097" s="234" t="s">
        <v>1726</v>
      </c>
      <c r="J1097" s="28" t="s">
        <v>1734</v>
      </c>
      <c r="K1097" s="419">
        <v>12</v>
      </c>
      <c r="L1097" s="419">
        <v>12</v>
      </c>
      <c r="M1097" s="420">
        <f t="shared" si="33"/>
        <v>66000</v>
      </c>
      <c r="N1097" s="28"/>
      <c r="O1097" s="28"/>
      <c r="P1097" s="28"/>
      <c r="Q1097" s="28"/>
      <c r="R1097" s="28"/>
    </row>
    <row r="1098" spans="1:18" ht="12.75" x14ac:dyDescent="0.35">
      <c r="A1098" s="28" t="s">
        <v>1720</v>
      </c>
      <c r="B1098" s="28" t="s">
        <v>1721</v>
      </c>
      <c r="C1098" s="85" t="s">
        <v>168</v>
      </c>
      <c r="D1098" s="28" t="s">
        <v>1722</v>
      </c>
      <c r="E1098" s="416">
        <v>3000</v>
      </c>
      <c r="F1098" s="417" t="s">
        <v>2369</v>
      </c>
      <c r="G1098" s="418" t="s">
        <v>2370</v>
      </c>
      <c r="H1098" s="418" t="s">
        <v>1725</v>
      </c>
      <c r="I1098" s="234" t="s">
        <v>1726</v>
      </c>
      <c r="J1098" s="28" t="s">
        <v>1727</v>
      </c>
      <c r="K1098" s="419">
        <v>12</v>
      </c>
      <c r="L1098" s="419">
        <v>12</v>
      </c>
      <c r="M1098" s="420">
        <f t="shared" si="33"/>
        <v>36000</v>
      </c>
      <c r="N1098" s="28"/>
      <c r="O1098" s="28"/>
      <c r="P1098" s="28"/>
      <c r="Q1098" s="28"/>
      <c r="R1098" s="28"/>
    </row>
    <row r="1099" spans="1:18" ht="12.75" x14ac:dyDescent="0.35">
      <c r="A1099" s="28" t="s">
        <v>1720</v>
      </c>
      <c r="B1099" s="28" t="s">
        <v>1721</v>
      </c>
      <c r="C1099" s="85" t="s">
        <v>168</v>
      </c>
      <c r="D1099" s="28" t="s">
        <v>1722</v>
      </c>
      <c r="E1099" s="416">
        <v>6000</v>
      </c>
      <c r="F1099" s="417" t="s">
        <v>2371</v>
      </c>
      <c r="G1099" s="418" t="s">
        <v>2372</v>
      </c>
      <c r="H1099" s="418" t="s">
        <v>2093</v>
      </c>
      <c r="I1099" s="234" t="s">
        <v>1726</v>
      </c>
      <c r="J1099" s="28" t="s">
        <v>1734</v>
      </c>
      <c r="K1099" s="419">
        <v>12</v>
      </c>
      <c r="L1099" s="419">
        <v>12</v>
      </c>
      <c r="M1099" s="420">
        <f t="shared" si="33"/>
        <v>72000</v>
      </c>
      <c r="N1099" s="28"/>
      <c r="O1099" s="28"/>
      <c r="P1099" s="28"/>
      <c r="Q1099" s="28"/>
      <c r="R1099" s="28"/>
    </row>
    <row r="1100" spans="1:18" ht="12.75" x14ac:dyDescent="0.35">
      <c r="A1100" s="28" t="s">
        <v>1720</v>
      </c>
      <c r="B1100" s="28" t="s">
        <v>1721</v>
      </c>
      <c r="C1100" s="85" t="s">
        <v>168</v>
      </c>
      <c r="D1100" s="28" t="s">
        <v>1722</v>
      </c>
      <c r="E1100" s="416">
        <v>7300</v>
      </c>
      <c r="F1100" s="417" t="s">
        <v>2373</v>
      </c>
      <c r="G1100" s="418" t="s">
        <v>2374</v>
      </c>
      <c r="H1100" s="418" t="s">
        <v>1737</v>
      </c>
      <c r="I1100" s="234" t="s">
        <v>1726</v>
      </c>
      <c r="J1100" s="28" t="s">
        <v>1734</v>
      </c>
      <c r="K1100" s="419">
        <v>12</v>
      </c>
      <c r="L1100" s="419">
        <v>12</v>
      </c>
      <c r="M1100" s="420">
        <f t="shared" si="33"/>
        <v>87600</v>
      </c>
      <c r="N1100" s="28"/>
      <c r="O1100" s="28"/>
      <c r="P1100" s="28"/>
      <c r="Q1100" s="28"/>
      <c r="R1100" s="28"/>
    </row>
    <row r="1101" spans="1:18" ht="12.75" x14ac:dyDescent="0.35">
      <c r="A1101" s="28" t="s">
        <v>1720</v>
      </c>
      <c r="B1101" s="28" t="s">
        <v>1721</v>
      </c>
      <c r="C1101" s="85" t="s">
        <v>168</v>
      </c>
      <c r="D1101" s="28" t="s">
        <v>1722</v>
      </c>
      <c r="E1101" s="416">
        <v>12500</v>
      </c>
      <c r="F1101" s="417" t="s">
        <v>2375</v>
      </c>
      <c r="G1101" s="418" t="s">
        <v>2376</v>
      </c>
      <c r="H1101" s="418" t="s">
        <v>1751</v>
      </c>
      <c r="I1101" s="234" t="s">
        <v>1726</v>
      </c>
      <c r="J1101" s="28" t="s">
        <v>1734</v>
      </c>
      <c r="K1101" s="419">
        <v>12</v>
      </c>
      <c r="L1101" s="419">
        <v>12</v>
      </c>
      <c r="M1101" s="420">
        <f t="shared" si="33"/>
        <v>150000</v>
      </c>
      <c r="N1101" s="28"/>
      <c r="O1101" s="28"/>
      <c r="P1101" s="28"/>
      <c r="Q1101" s="28"/>
      <c r="R1101" s="28"/>
    </row>
    <row r="1102" spans="1:18" ht="12.75" x14ac:dyDescent="0.35">
      <c r="A1102" s="28" t="s">
        <v>1720</v>
      </c>
      <c r="B1102" s="28" t="s">
        <v>1721</v>
      </c>
      <c r="C1102" s="85" t="s">
        <v>168</v>
      </c>
      <c r="D1102" s="28" t="s">
        <v>1722</v>
      </c>
      <c r="E1102" s="416">
        <v>1200</v>
      </c>
      <c r="F1102" s="417" t="s">
        <v>2377</v>
      </c>
      <c r="G1102" s="418" t="s">
        <v>2378</v>
      </c>
      <c r="H1102" s="418" t="s">
        <v>1725</v>
      </c>
      <c r="I1102" s="234" t="s">
        <v>1726</v>
      </c>
      <c r="J1102" s="28" t="s">
        <v>1727</v>
      </c>
      <c r="K1102" s="419">
        <v>12</v>
      </c>
      <c r="L1102" s="419">
        <v>12</v>
      </c>
      <c r="M1102" s="420">
        <f t="shared" si="33"/>
        <v>14400</v>
      </c>
      <c r="N1102" s="28"/>
      <c r="O1102" s="28"/>
      <c r="P1102" s="28"/>
      <c r="Q1102" s="28"/>
      <c r="R1102" s="28"/>
    </row>
    <row r="1103" spans="1:18" ht="12.75" x14ac:dyDescent="0.35">
      <c r="A1103" s="28" t="s">
        <v>1720</v>
      </c>
      <c r="B1103" s="28" t="s">
        <v>1721</v>
      </c>
      <c r="C1103" s="85" t="s">
        <v>168</v>
      </c>
      <c r="D1103" s="28" t="s">
        <v>1730</v>
      </c>
      <c r="E1103" s="416">
        <v>1300</v>
      </c>
      <c r="F1103" s="417" t="s">
        <v>2379</v>
      </c>
      <c r="G1103" s="418" t="s">
        <v>2380</v>
      </c>
      <c r="H1103" s="418" t="s">
        <v>1855</v>
      </c>
      <c r="I1103" s="234" t="s">
        <v>1726</v>
      </c>
      <c r="J1103" s="28" t="s">
        <v>1760</v>
      </c>
      <c r="K1103" s="419">
        <v>12</v>
      </c>
      <c r="L1103" s="419">
        <v>12</v>
      </c>
      <c r="M1103" s="420">
        <f t="shared" si="33"/>
        <v>15600</v>
      </c>
      <c r="N1103" s="28"/>
      <c r="O1103" s="28"/>
      <c r="P1103" s="28"/>
      <c r="Q1103" s="28"/>
      <c r="R1103" s="28"/>
    </row>
    <row r="1104" spans="1:18" ht="12.75" x14ac:dyDescent="0.35">
      <c r="A1104" s="28" t="s">
        <v>1720</v>
      </c>
      <c r="B1104" s="28" t="s">
        <v>1721</v>
      </c>
      <c r="C1104" s="85" t="s">
        <v>168</v>
      </c>
      <c r="D1104" s="28" t="s">
        <v>1722</v>
      </c>
      <c r="E1104" s="416">
        <v>3000</v>
      </c>
      <c r="F1104" s="417" t="s">
        <v>2381</v>
      </c>
      <c r="G1104" s="418" t="s">
        <v>2382</v>
      </c>
      <c r="H1104" s="418" t="s">
        <v>1725</v>
      </c>
      <c r="I1104" s="234" t="s">
        <v>1726</v>
      </c>
      <c r="J1104" s="28" t="s">
        <v>1727</v>
      </c>
      <c r="K1104" s="419">
        <v>12</v>
      </c>
      <c r="L1104" s="419">
        <v>12</v>
      </c>
      <c r="M1104" s="420">
        <f t="shared" si="33"/>
        <v>36000</v>
      </c>
      <c r="N1104" s="28"/>
      <c r="O1104" s="28"/>
      <c r="P1104" s="28"/>
      <c r="Q1104" s="28"/>
      <c r="R1104" s="28"/>
    </row>
    <row r="1105" spans="1:18" ht="12.75" x14ac:dyDescent="0.35">
      <c r="A1105" s="28" t="s">
        <v>1720</v>
      </c>
      <c r="B1105" s="28" t="s">
        <v>1721</v>
      </c>
      <c r="C1105" s="85" t="s">
        <v>168</v>
      </c>
      <c r="D1105" s="28" t="s">
        <v>1722</v>
      </c>
      <c r="E1105" s="416">
        <v>2400</v>
      </c>
      <c r="F1105" s="417" t="s">
        <v>2383</v>
      </c>
      <c r="G1105" s="418" t="s">
        <v>2384</v>
      </c>
      <c r="H1105" s="418" t="s">
        <v>1737</v>
      </c>
      <c r="I1105" s="234" t="s">
        <v>1726</v>
      </c>
      <c r="J1105" s="28" t="s">
        <v>1734</v>
      </c>
      <c r="K1105" s="419">
        <v>12</v>
      </c>
      <c r="L1105" s="419">
        <v>12</v>
      </c>
      <c r="M1105" s="420">
        <f t="shared" si="33"/>
        <v>28800</v>
      </c>
      <c r="N1105" s="28"/>
      <c r="O1105" s="28"/>
      <c r="P1105" s="28"/>
      <c r="Q1105" s="28"/>
      <c r="R1105" s="28"/>
    </row>
    <row r="1106" spans="1:18" ht="12.75" x14ac:dyDescent="0.35">
      <c r="A1106" s="28" t="s">
        <v>1720</v>
      </c>
      <c r="B1106" s="28" t="s">
        <v>1721</v>
      </c>
      <c r="C1106" s="85" t="s">
        <v>168</v>
      </c>
      <c r="D1106" s="28" t="s">
        <v>1722</v>
      </c>
      <c r="E1106" s="416">
        <v>2500</v>
      </c>
      <c r="F1106" s="417" t="s">
        <v>2385</v>
      </c>
      <c r="G1106" s="418" t="s">
        <v>2386</v>
      </c>
      <c r="H1106" s="418" t="s">
        <v>1725</v>
      </c>
      <c r="I1106" s="234" t="s">
        <v>1726</v>
      </c>
      <c r="J1106" s="28" t="s">
        <v>1727</v>
      </c>
      <c r="K1106" s="419">
        <v>12</v>
      </c>
      <c r="L1106" s="419">
        <v>12</v>
      </c>
      <c r="M1106" s="420">
        <f t="shared" si="33"/>
        <v>30000</v>
      </c>
      <c r="N1106" s="28"/>
      <c r="O1106" s="28"/>
      <c r="P1106" s="28"/>
      <c r="Q1106" s="28"/>
      <c r="R1106" s="28"/>
    </row>
    <row r="1107" spans="1:18" ht="12.75" x14ac:dyDescent="0.35">
      <c r="A1107" s="28" t="s">
        <v>1720</v>
      </c>
      <c r="B1107" s="28" t="s">
        <v>1721</v>
      </c>
      <c r="C1107" s="85" t="s">
        <v>168</v>
      </c>
      <c r="D1107" s="28" t="s">
        <v>1722</v>
      </c>
      <c r="E1107" s="416">
        <v>3000</v>
      </c>
      <c r="F1107" s="417" t="s">
        <v>2387</v>
      </c>
      <c r="G1107" s="418" t="s">
        <v>2388</v>
      </c>
      <c r="H1107" s="418" t="s">
        <v>1725</v>
      </c>
      <c r="I1107" s="234" t="s">
        <v>1726</v>
      </c>
      <c r="J1107" s="28" t="s">
        <v>1727</v>
      </c>
      <c r="K1107" s="419">
        <v>12</v>
      </c>
      <c r="L1107" s="419">
        <v>12</v>
      </c>
      <c r="M1107" s="420">
        <f t="shared" si="33"/>
        <v>36000</v>
      </c>
      <c r="N1107" s="28"/>
      <c r="O1107" s="28"/>
      <c r="P1107" s="28"/>
      <c r="Q1107" s="28"/>
      <c r="R1107" s="28"/>
    </row>
    <row r="1108" spans="1:18" ht="12.75" x14ac:dyDescent="0.35">
      <c r="A1108" s="28" t="s">
        <v>1720</v>
      </c>
      <c r="B1108" s="28" t="s">
        <v>1721</v>
      </c>
      <c r="C1108" s="85" t="s">
        <v>168</v>
      </c>
      <c r="D1108" s="28" t="s">
        <v>1722</v>
      </c>
      <c r="E1108" s="416">
        <v>2000</v>
      </c>
      <c r="F1108" s="417" t="s">
        <v>2389</v>
      </c>
      <c r="G1108" s="418" t="s">
        <v>2390</v>
      </c>
      <c r="H1108" s="418" t="s">
        <v>1725</v>
      </c>
      <c r="I1108" s="234" t="s">
        <v>1726</v>
      </c>
      <c r="J1108" s="28" t="s">
        <v>1727</v>
      </c>
      <c r="K1108" s="419">
        <v>12</v>
      </c>
      <c r="L1108" s="419">
        <v>12</v>
      </c>
      <c r="M1108" s="420">
        <f t="shared" si="33"/>
        <v>24000</v>
      </c>
      <c r="N1108" s="28"/>
      <c r="O1108" s="28"/>
      <c r="P1108" s="28"/>
      <c r="Q1108" s="28"/>
      <c r="R1108" s="28"/>
    </row>
    <row r="1109" spans="1:18" ht="12.75" x14ac:dyDescent="0.35">
      <c r="A1109" s="28" t="s">
        <v>1720</v>
      </c>
      <c r="B1109" s="28" t="s">
        <v>1721</v>
      </c>
      <c r="C1109" s="85" t="s">
        <v>168</v>
      </c>
      <c r="D1109" s="28" t="s">
        <v>1722</v>
      </c>
      <c r="E1109" s="416">
        <v>12500</v>
      </c>
      <c r="F1109" s="417" t="s">
        <v>2391</v>
      </c>
      <c r="G1109" s="418" t="s">
        <v>2392</v>
      </c>
      <c r="H1109" s="418" t="s">
        <v>2393</v>
      </c>
      <c r="I1109" s="234" t="s">
        <v>1726</v>
      </c>
      <c r="J1109" s="28" t="s">
        <v>1734</v>
      </c>
      <c r="K1109" s="419">
        <v>12</v>
      </c>
      <c r="L1109" s="419">
        <v>12</v>
      </c>
      <c r="M1109" s="420">
        <f t="shared" si="33"/>
        <v>150000</v>
      </c>
      <c r="N1109" s="28"/>
      <c r="O1109" s="28"/>
      <c r="P1109" s="28"/>
      <c r="Q1109" s="28"/>
      <c r="R1109" s="28"/>
    </row>
    <row r="1110" spans="1:18" ht="12.75" x14ac:dyDescent="0.35">
      <c r="A1110" s="28" t="s">
        <v>1720</v>
      </c>
      <c r="B1110" s="28" t="s">
        <v>1721</v>
      </c>
      <c r="C1110" s="85" t="s">
        <v>168</v>
      </c>
      <c r="D1110" s="28" t="s">
        <v>1722</v>
      </c>
      <c r="E1110" s="416">
        <v>3000</v>
      </c>
      <c r="F1110" s="417" t="s">
        <v>2394</v>
      </c>
      <c r="G1110" s="418" t="s">
        <v>2395</v>
      </c>
      <c r="H1110" s="418" t="s">
        <v>1725</v>
      </c>
      <c r="I1110" s="234" t="s">
        <v>1726</v>
      </c>
      <c r="J1110" s="28" t="s">
        <v>1727</v>
      </c>
      <c r="K1110" s="419">
        <v>12</v>
      </c>
      <c r="L1110" s="419">
        <v>12</v>
      </c>
      <c r="M1110" s="420">
        <f t="shared" si="33"/>
        <v>36000</v>
      </c>
      <c r="N1110" s="28"/>
      <c r="O1110" s="28"/>
      <c r="P1110" s="28"/>
      <c r="Q1110" s="28"/>
      <c r="R1110" s="28"/>
    </row>
    <row r="1111" spans="1:18" ht="12.75" x14ac:dyDescent="0.35">
      <c r="A1111" s="28" t="s">
        <v>1720</v>
      </c>
      <c r="B1111" s="28" t="s">
        <v>1721</v>
      </c>
      <c r="C1111" s="85" t="s">
        <v>168</v>
      </c>
      <c r="D1111" s="28" t="s">
        <v>1722</v>
      </c>
      <c r="E1111" s="416">
        <v>6500</v>
      </c>
      <c r="F1111" s="417" t="s">
        <v>2396</v>
      </c>
      <c r="G1111" s="418" t="s">
        <v>2397</v>
      </c>
      <c r="H1111" s="418" t="s">
        <v>1783</v>
      </c>
      <c r="I1111" s="234" t="s">
        <v>1726</v>
      </c>
      <c r="J1111" s="28" t="s">
        <v>1734</v>
      </c>
      <c r="K1111" s="419">
        <v>12</v>
      </c>
      <c r="L1111" s="419">
        <v>12</v>
      </c>
      <c r="M1111" s="420">
        <f t="shared" si="33"/>
        <v>78000</v>
      </c>
      <c r="N1111" s="28"/>
      <c r="O1111" s="28"/>
      <c r="P1111" s="28"/>
      <c r="Q1111" s="28"/>
      <c r="R1111" s="28"/>
    </row>
    <row r="1112" spans="1:18" ht="12.75" x14ac:dyDescent="0.35">
      <c r="A1112" s="28" t="s">
        <v>1720</v>
      </c>
      <c r="B1112" s="28" t="s">
        <v>1721</v>
      </c>
      <c r="C1112" s="85" t="s">
        <v>168</v>
      </c>
      <c r="D1112" s="28" t="s">
        <v>1722</v>
      </c>
      <c r="E1112" s="416">
        <v>1500</v>
      </c>
      <c r="F1112" s="417" t="s">
        <v>2398</v>
      </c>
      <c r="G1112" s="418" t="s">
        <v>2399</v>
      </c>
      <c r="H1112" s="418" t="s">
        <v>1725</v>
      </c>
      <c r="I1112" s="234" t="s">
        <v>1726</v>
      </c>
      <c r="J1112" s="28" t="s">
        <v>1727</v>
      </c>
      <c r="K1112" s="419">
        <v>12</v>
      </c>
      <c r="L1112" s="419">
        <v>12</v>
      </c>
      <c r="M1112" s="420">
        <f t="shared" si="33"/>
        <v>18000</v>
      </c>
      <c r="N1112" s="28"/>
      <c r="O1112" s="28"/>
      <c r="P1112" s="28"/>
      <c r="Q1112" s="28"/>
      <c r="R1112" s="28"/>
    </row>
    <row r="1113" spans="1:18" ht="12.75" x14ac:dyDescent="0.35">
      <c r="A1113" s="28" t="s">
        <v>1720</v>
      </c>
      <c r="B1113" s="28" t="s">
        <v>1721</v>
      </c>
      <c r="C1113" s="85" t="s">
        <v>168</v>
      </c>
      <c r="D1113" s="28" t="s">
        <v>1722</v>
      </c>
      <c r="E1113" s="416">
        <v>5000</v>
      </c>
      <c r="F1113" s="417" t="s">
        <v>2400</v>
      </c>
      <c r="G1113" s="418" t="s">
        <v>2401</v>
      </c>
      <c r="H1113" s="418" t="s">
        <v>1737</v>
      </c>
      <c r="I1113" s="234" t="s">
        <v>1726</v>
      </c>
      <c r="J1113" s="28" t="s">
        <v>1734</v>
      </c>
      <c r="K1113" s="419">
        <v>12</v>
      </c>
      <c r="L1113" s="419">
        <v>12</v>
      </c>
      <c r="M1113" s="420">
        <f t="shared" si="33"/>
        <v>60000</v>
      </c>
      <c r="N1113" s="28"/>
      <c r="O1113" s="28"/>
      <c r="P1113" s="28"/>
      <c r="Q1113" s="28"/>
      <c r="R1113" s="28"/>
    </row>
    <row r="1114" spans="1:18" ht="12.75" x14ac:dyDescent="0.35">
      <c r="A1114" s="28" t="s">
        <v>1720</v>
      </c>
      <c r="B1114" s="28" t="s">
        <v>1721</v>
      </c>
      <c r="C1114" s="85" t="s">
        <v>168</v>
      </c>
      <c r="D1114" s="28" t="s">
        <v>1722</v>
      </c>
      <c r="E1114" s="416">
        <v>12500</v>
      </c>
      <c r="F1114" s="417" t="s">
        <v>2402</v>
      </c>
      <c r="G1114" s="418" t="s">
        <v>2403</v>
      </c>
      <c r="H1114" s="418" t="s">
        <v>1751</v>
      </c>
      <c r="I1114" s="234" t="s">
        <v>1726</v>
      </c>
      <c r="J1114" s="28" t="s">
        <v>1734</v>
      </c>
      <c r="K1114" s="419">
        <v>12</v>
      </c>
      <c r="L1114" s="419">
        <v>12</v>
      </c>
      <c r="M1114" s="420">
        <f t="shared" si="33"/>
        <v>150000</v>
      </c>
      <c r="N1114" s="28"/>
      <c r="O1114" s="28"/>
      <c r="P1114" s="28"/>
      <c r="Q1114" s="28"/>
      <c r="R1114" s="28"/>
    </row>
    <row r="1115" spans="1:18" ht="12.75" x14ac:dyDescent="0.35">
      <c r="A1115" s="28" t="s">
        <v>1720</v>
      </c>
      <c r="B1115" s="28" t="s">
        <v>1721</v>
      </c>
      <c r="C1115" s="85" t="s">
        <v>168</v>
      </c>
      <c r="D1115" s="28" t="s">
        <v>1722</v>
      </c>
      <c r="E1115" s="416">
        <v>6000</v>
      </c>
      <c r="F1115" s="417" t="s">
        <v>2404</v>
      </c>
      <c r="G1115" s="418" t="s">
        <v>2405</v>
      </c>
      <c r="H1115" s="418" t="s">
        <v>1737</v>
      </c>
      <c r="I1115" s="234" t="s">
        <v>1726</v>
      </c>
      <c r="J1115" s="28" t="s">
        <v>1734</v>
      </c>
      <c r="K1115" s="419">
        <v>12</v>
      </c>
      <c r="L1115" s="419">
        <v>12</v>
      </c>
      <c r="M1115" s="420">
        <f t="shared" si="33"/>
        <v>72000</v>
      </c>
      <c r="N1115" s="28"/>
      <c r="O1115" s="28"/>
      <c r="P1115" s="28"/>
      <c r="Q1115" s="28"/>
      <c r="R1115" s="28"/>
    </row>
    <row r="1116" spans="1:18" ht="12.75" x14ac:dyDescent="0.35">
      <c r="A1116" s="28" t="s">
        <v>1720</v>
      </c>
      <c r="B1116" s="28" t="s">
        <v>1721</v>
      </c>
      <c r="C1116" s="85" t="s">
        <v>168</v>
      </c>
      <c r="D1116" s="28" t="s">
        <v>1722</v>
      </c>
      <c r="E1116" s="416">
        <v>6000</v>
      </c>
      <c r="F1116" s="417" t="s">
        <v>2406</v>
      </c>
      <c r="G1116" s="418" t="s">
        <v>2407</v>
      </c>
      <c r="H1116" s="418" t="s">
        <v>1737</v>
      </c>
      <c r="I1116" s="234" t="s">
        <v>1726</v>
      </c>
      <c r="J1116" s="28" t="s">
        <v>1734</v>
      </c>
      <c r="K1116" s="419">
        <v>12</v>
      </c>
      <c r="L1116" s="419">
        <v>12</v>
      </c>
      <c r="M1116" s="420">
        <f t="shared" ref="M1116:M1179" si="34">E1116*L1116</f>
        <v>72000</v>
      </c>
      <c r="N1116" s="28"/>
      <c r="O1116" s="28"/>
      <c r="P1116" s="28"/>
      <c r="Q1116" s="28"/>
      <c r="R1116" s="28"/>
    </row>
    <row r="1117" spans="1:18" ht="12.75" x14ac:dyDescent="0.35">
      <c r="A1117" s="28" t="s">
        <v>1720</v>
      </c>
      <c r="B1117" s="28" t="s">
        <v>1721</v>
      </c>
      <c r="C1117" s="85" t="s">
        <v>168</v>
      </c>
      <c r="D1117" s="28" t="s">
        <v>1722</v>
      </c>
      <c r="E1117" s="416">
        <v>2500</v>
      </c>
      <c r="F1117" s="417" t="s">
        <v>2408</v>
      </c>
      <c r="G1117" s="418" t="s">
        <v>2409</v>
      </c>
      <c r="H1117" s="418" t="s">
        <v>1725</v>
      </c>
      <c r="I1117" s="234" t="s">
        <v>1726</v>
      </c>
      <c r="J1117" s="28" t="s">
        <v>1727</v>
      </c>
      <c r="K1117" s="419">
        <v>12</v>
      </c>
      <c r="L1117" s="419">
        <v>12</v>
      </c>
      <c r="M1117" s="420">
        <f t="shared" si="34"/>
        <v>30000</v>
      </c>
      <c r="N1117" s="28"/>
      <c r="O1117" s="28"/>
      <c r="P1117" s="28"/>
      <c r="Q1117" s="28"/>
      <c r="R1117" s="28"/>
    </row>
    <row r="1118" spans="1:18" ht="12.75" x14ac:dyDescent="0.35">
      <c r="A1118" s="28" t="s">
        <v>1720</v>
      </c>
      <c r="B1118" s="28" t="s">
        <v>1721</v>
      </c>
      <c r="C1118" s="85" t="s">
        <v>168</v>
      </c>
      <c r="D1118" s="28" t="s">
        <v>1722</v>
      </c>
      <c r="E1118" s="416">
        <v>2500</v>
      </c>
      <c r="F1118" s="417" t="s">
        <v>2410</v>
      </c>
      <c r="G1118" s="418" t="s">
        <v>2411</v>
      </c>
      <c r="H1118" s="418" t="s">
        <v>1725</v>
      </c>
      <c r="I1118" s="234" t="s">
        <v>1726</v>
      </c>
      <c r="J1118" s="28" t="s">
        <v>1727</v>
      </c>
      <c r="K1118" s="419">
        <v>12</v>
      </c>
      <c r="L1118" s="419">
        <v>12</v>
      </c>
      <c r="M1118" s="420">
        <f t="shared" si="34"/>
        <v>30000</v>
      </c>
      <c r="N1118" s="28"/>
      <c r="O1118" s="28"/>
      <c r="P1118" s="28"/>
      <c r="Q1118" s="28"/>
      <c r="R1118" s="28"/>
    </row>
    <row r="1119" spans="1:18" ht="12.75" x14ac:dyDescent="0.35">
      <c r="A1119" s="28" t="s">
        <v>1720</v>
      </c>
      <c r="B1119" s="28" t="s">
        <v>1721</v>
      </c>
      <c r="C1119" s="85" t="s">
        <v>168</v>
      </c>
      <c r="D1119" s="28" t="s">
        <v>1722</v>
      </c>
      <c r="E1119" s="416">
        <v>5000</v>
      </c>
      <c r="F1119" s="417" t="s">
        <v>2412</v>
      </c>
      <c r="G1119" s="418" t="s">
        <v>2413</v>
      </c>
      <c r="H1119" s="418" t="s">
        <v>2414</v>
      </c>
      <c r="I1119" s="234" t="s">
        <v>1726</v>
      </c>
      <c r="J1119" s="28" t="s">
        <v>1734</v>
      </c>
      <c r="K1119" s="419">
        <v>12</v>
      </c>
      <c r="L1119" s="419">
        <v>12</v>
      </c>
      <c r="M1119" s="420">
        <f t="shared" si="34"/>
        <v>60000</v>
      </c>
      <c r="N1119" s="28"/>
      <c r="O1119" s="28"/>
      <c r="P1119" s="28"/>
      <c r="Q1119" s="28"/>
      <c r="R1119" s="28"/>
    </row>
    <row r="1120" spans="1:18" ht="12.75" x14ac:dyDescent="0.35">
      <c r="A1120" s="28" t="s">
        <v>1720</v>
      </c>
      <c r="B1120" s="28" t="s">
        <v>1721</v>
      </c>
      <c r="C1120" s="85" t="s">
        <v>168</v>
      </c>
      <c r="D1120" s="28" t="s">
        <v>1722</v>
      </c>
      <c r="E1120" s="416">
        <v>3400</v>
      </c>
      <c r="F1120" s="417" t="s">
        <v>2415</v>
      </c>
      <c r="G1120" s="418" t="s">
        <v>2416</v>
      </c>
      <c r="H1120" s="418" t="s">
        <v>2140</v>
      </c>
      <c r="I1120" s="234" t="s">
        <v>1726</v>
      </c>
      <c r="J1120" s="28" t="s">
        <v>1734</v>
      </c>
      <c r="K1120" s="419">
        <v>12</v>
      </c>
      <c r="L1120" s="419">
        <v>12</v>
      </c>
      <c r="M1120" s="420">
        <f t="shared" si="34"/>
        <v>40800</v>
      </c>
      <c r="N1120" s="28"/>
      <c r="O1120" s="28"/>
      <c r="P1120" s="28"/>
      <c r="Q1120" s="28"/>
      <c r="R1120" s="28"/>
    </row>
    <row r="1121" spans="1:18" ht="12.75" x14ac:dyDescent="0.35">
      <c r="A1121" s="28" t="s">
        <v>1720</v>
      </c>
      <c r="B1121" s="28" t="s">
        <v>1721</v>
      </c>
      <c r="C1121" s="85" t="s">
        <v>168</v>
      </c>
      <c r="D1121" s="28" t="s">
        <v>1722</v>
      </c>
      <c r="E1121" s="416">
        <v>3000</v>
      </c>
      <c r="F1121" s="417" t="s">
        <v>2417</v>
      </c>
      <c r="G1121" s="418" t="s">
        <v>2418</v>
      </c>
      <c r="H1121" s="418" t="s">
        <v>1725</v>
      </c>
      <c r="I1121" s="234" t="s">
        <v>1726</v>
      </c>
      <c r="J1121" s="28" t="s">
        <v>1727</v>
      </c>
      <c r="K1121" s="419">
        <v>12</v>
      </c>
      <c r="L1121" s="419">
        <v>12</v>
      </c>
      <c r="M1121" s="420">
        <f t="shared" si="34"/>
        <v>36000</v>
      </c>
      <c r="N1121" s="28"/>
      <c r="O1121" s="28"/>
      <c r="P1121" s="28"/>
      <c r="Q1121" s="28"/>
      <c r="R1121" s="28"/>
    </row>
    <row r="1122" spans="1:18" ht="12.75" x14ac:dyDescent="0.35">
      <c r="A1122" s="28" t="s">
        <v>1720</v>
      </c>
      <c r="B1122" s="28" t="s">
        <v>1721</v>
      </c>
      <c r="C1122" s="85" t="s">
        <v>168</v>
      </c>
      <c r="D1122" s="28" t="s">
        <v>1722</v>
      </c>
      <c r="E1122" s="416">
        <v>2750</v>
      </c>
      <c r="F1122" s="417" t="s">
        <v>2419</v>
      </c>
      <c r="G1122" s="418" t="s">
        <v>2420</v>
      </c>
      <c r="H1122" s="418" t="s">
        <v>1725</v>
      </c>
      <c r="I1122" s="234" t="s">
        <v>1726</v>
      </c>
      <c r="J1122" s="28" t="s">
        <v>1727</v>
      </c>
      <c r="K1122" s="419">
        <v>12</v>
      </c>
      <c r="L1122" s="419">
        <v>12</v>
      </c>
      <c r="M1122" s="420">
        <f t="shared" si="34"/>
        <v>33000</v>
      </c>
      <c r="N1122" s="28"/>
      <c r="O1122" s="28"/>
      <c r="P1122" s="28"/>
      <c r="Q1122" s="28"/>
      <c r="R1122" s="28"/>
    </row>
    <row r="1123" spans="1:18" ht="12.75" x14ac:dyDescent="0.35">
      <c r="A1123" s="28" t="s">
        <v>1720</v>
      </c>
      <c r="B1123" s="28" t="s">
        <v>1721</v>
      </c>
      <c r="C1123" s="85" t="s">
        <v>168</v>
      </c>
      <c r="D1123" s="28" t="s">
        <v>1722</v>
      </c>
      <c r="E1123" s="416">
        <v>3500</v>
      </c>
      <c r="F1123" s="417" t="s">
        <v>2421</v>
      </c>
      <c r="G1123" s="418" t="s">
        <v>2422</v>
      </c>
      <c r="H1123" s="418" t="s">
        <v>1725</v>
      </c>
      <c r="I1123" s="234" t="s">
        <v>1726</v>
      </c>
      <c r="J1123" s="28" t="s">
        <v>1727</v>
      </c>
      <c r="K1123" s="419">
        <v>12</v>
      </c>
      <c r="L1123" s="419">
        <v>12</v>
      </c>
      <c r="M1123" s="420">
        <f t="shared" si="34"/>
        <v>42000</v>
      </c>
      <c r="N1123" s="28"/>
      <c r="O1123" s="28"/>
      <c r="P1123" s="28"/>
      <c r="Q1123" s="28"/>
      <c r="R1123" s="28"/>
    </row>
    <row r="1124" spans="1:18" ht="12.75" x14ac:dyDescent="0.35">
      <c r="A1124" s="28" t="s">
        <v>1720</v>
      </c>
      <c r="B1124" s="28" t="s">
        <v>1721</v>
      </c>
      <c r="C1124" s="85" t="s">
        <v>168</v>
      </c>
      <c r="D1124" s="28" t="s">
        <v>1730</v>
      </c>
      <c r="E1124" s="416">
        <v>1800</v>
      </c>
      <c r="F1124" s="417" t="s">
        <v>2423</v>
      </c>
      <c r="G1124" s="418" t="s">
        <v>2424</v>
      </c>
      <c r="H1124" s="418" t="s">
        <v>1794</v>
      </c>
      <c r="I1124" s="234" t="s">
        <v>1726</v>
      </c>
      <c r="J1124" s="28" t="s">
        <v>1727</v>
      </c>
      <c r="K1124" s="419">
        <v>12</v>
      </c>
      <c r="L1124" s="419">
        <v>12</v>
      </c>
      <c r="M1124" s="420">
        <f t="shared" si="34"/>
        <v>21600</v>
      </c>
      <c r="N1124" s="28"/>
      <c r="O1124" s="28"/>
      <c r="P1124" s="28"/>
      <c r="Q1124" s="28"/>
      <c r="R1124" s="28"/>
    </row>
    <row r="1125" spans="1:18" ht="12.75" x14ac:dyDescent="0.35">
      <c r="A1125" s="28" t="s">
        <v>1720</v>
      </c>
      <c r="B1125" s="28" t="s">
        <v>1721</v>
      </c>
      <c r="C1125" s="85" t="s">
        <v>168</v>
      </c>
      <c r="D1125" s="28" t="s">
        <v>1722</v>
      </c>
      <c r="E1125" s="416">
        <v>1200</v>
      </c>
      <c r="F1125" s="417" t="s">
        <v>2425</v>
      </c>
      <c r="G1125" s="418" t="s">
        <v>2426</v>
      </c>
      <c r="H1125" s="418" t="s">
        <v>1725</v>
      </c>
      <c r="I1125" s="234" t="s">
        <v>1726</v>
      </c>
      <c r="J1125" s="28" t="s">
        <v>1727</v>
      </c>
      <c r="K1125" s="419">
        <v>12</v>
      </c>
      <c r="L1125" s="419">
        <v>12</v>
      </c>
      <c r="M1125" s="420">
        <f t="shared" si="34"/>
        <v>14400</v>
      </c>
      <c r="N1125" s="28"/>
      <c r="O1125" s="28"/>
      <c r="P1125" s="28"/>
      <c r="Q1125" s="28"/>
      <c r="R1125" s="28"/>
    </row>
    <row r="1126" spans="1:18" ht="12.75" x14ac:dyDescent="0.35">
      <c r="A1126" s="28" t="s">
        <v>1720</v>
      </c>
      <c r="B1126" s="28" t="s">
        <v>1721</v>
      </c>
      <c r="C1126" s="85" t="s">
        <v>168</v>
      </c>
      <c r="D1126" s="28" t="s">
        <v>1730</v>
      </c>
      <c r="E1126" s="416">
        <v>1500</v>
      </c>
      <c r="F1126" s="417" t="s">
        <v>2427</v>
      </c>
      <c r="G1126" s="418" t="s">
        <v>2428</v>
      </c>
      <c r="H1126" s="418" t="s">
        <v>2429</v>
      </c>
      <c r="I1126" s="234" t="s">
        <v>1726</v>
      </c>
      <c r="J1126" s="28" t="s">
        <v>1727</v>
      </c>
      <c r="K1126" s="419">
        <v>12</v>
      </c>
      <c r="L1126" s="419">
        <v>12</v>
      </c>
      <c r="M1126" s="420">
        <f t="shared" si="34"/>
        <v>18000</v>
      </c>
      <c r="N1126" s="28"/>
      <c r="O1126" s="28"/>
      <c r="P1126" s="28"/>
      <c r="Q1126" s="28"/>
      <c r="R1126" s="28"/>
    </row>
    <row r="1127" spans="1:18" ht="12.75" x14ac:dyDescent="0.35">
      <c r="A1127" s="28" t="s">
        <v>1720</v>
      </c>
      <c r="B1127" s="28" t="s">
        <v>1721</v>
      </c>
      <c r="C1127" s="85" t="s">
        <v>168</v>
      </c>
      <c r="D1127" s="28" t="s">
        <v>1722</v>
      </c>
      <c r="E1127" s="416">
        <v>2000</v>
      </c>
      <c r="F1127" s="417" t="s">
        <v>2430</v>
      </c>
      <c r="G1127" s="418" t="s">
        <v>2431</v>
      </c>
      <c r="H1127" s="418" t="s">
        <v>1725</v>
      </c>
      <c r="I1127" s="234" t="s">
        <v>1726</v>
      </c>
      <c r="J1127" s="28" t="s">
        <v>1727</v>
      </c>
      <c r="K1127" s="419">
        <v>12</v>
      </c>
      <c r="L1127" s="419">
        <v>12</v>
      </c>
      <c r="M1127" s="420">
        <f t="shared" si="34"/>
        <v>24000</v>
      </c>
      <c r="N1127" s="28"/>
      <c r="O1127" s="28"/>
      <c r="P1127" s="28"/>
      <c r="Q1127" s="28"/>
      <c r="R1127" s="28"/>
    </row>
    <row r="1128" spans="1:18" ht="12.75" x14ac:dyDescent="0.35">
      <c r="A1128" s="28" t="s">
        <v>1720</v>
      </c>
      <c r="B1128" s="28" t="s">
        <v>1721</v>
      </c>
      <c r="C1128" s="85" t="s">
        <v>168</v>
      </c>
      <c r="D1128" s="28" t="s">
        <v>1730</v>
      </c>
      <c r="E1128" s="416">
        <v>1500</v>
      </c>
      <c r="F1128" s="417" t="s">
        <v>2432</v>
      </c>
      <c r="G1128" s="418" t="s">
        <v>2433</v>
      </c>
      <c r="H1128" s="418" t="s">
        <v>1794</v>
      </c>
      <c r="I1128" s="234" t="s">
        <v>1726</v>
      </c>
      <c r="J1128" s="28" t="s">
        <v>1727</v>
      </c>
      <c r="K1128" s="419">
        <v>12</v>
      </c>
      <c r="L1128" s="419">
        <v>12</v>
      </c>
      <c r="M1128" s="420">
        <f t="shared" si="34"/>
        <v>18000</v>
      </c>
      <c r="N1128" s="28"/>
      <c r="O1128" s="28"/>
      <c r="P1128" s="28"/>
      <c r="Q1128" s="28"/>
      <c r="R1128" s="28"/>
    </row>
    <row r="1129" spans="1:18" ht="12.75" x14ac:dyDescent="0.35">
      <c r="A1129" s="28" t="s">
        <v>1720</v>
      </c>
      <c r="B1129" s="28" t="s">
        <v>1721</v>
      </c>
      <c r="C1129" s="85" t="s">
        <v>168</v>
      </c>
      <c r="D1129" s="28" t="s">
        <v>1722</v>
      </c>
      <c r="E1129" s="416">
        <v>2500</v>
      </c>
      <c r="F1129" s="417" t="s">
        <v>2434</v>
      </c>
      <c r="G1129" s="418" t="s">
        <v>2435</v>
      </c>
      <c r="H1129" s="418" t="s">
        <v>1725</v>
      </c>
      <c r="I1129" s="234" t="s">
        <v>1726</v>
      </c>
      <c r="J1129" s="28" t="s">
        <v>1727</v>
      </c>
      <c r="K1129" s="419">
        <v>12</v>
      </c>
      <c r="L1129" s="419">
        <v>12</v>
      </c>
      <c r="M1129" s="420">
        <f t="shared" si="34"/>
        <v>30000</v>
      </c>
      <c r="N1129" s="28"/>
      <c r="O1129" s="28"/>
      <c r="P1129" s="28"/>
      <c r="Q1129" s="28"/>
      <c r="R1129" s="28"/>
    </row>
    <row r="1130" spans="1:18" ht="12.75" x14ac:dyDescent="0.35">
      <c r="A1130" s="28" t="s">
        <v>1720</v>
      </c>
      <c r="B1130" s="28" t="s">
        <v>1721</v>
      </c>
      <c r="C1130" s="85" t="s">
        <v>168</v>
      </c>
      <c r="D1130" s="28" t="s">
        <v>1722</v>
      </c>
      <c r="E1130" s="416">
        <v>3000</v>
      </c>
      <c r="F1130" s="417" t="s">
        <v>2436</v>
      </c>
      <c r="G1130" s="418" t="s">
        <v>2437</v>
      </c>
      <c r="H1130" s="418" t="s">
        <v>1725</v>
      </c>
      <c r="I1130" s="234" t="s">
        <v>1726</v>
      </c>
      <c r="J1130" s="28" t="s">
        <v>1727</v>
      </c>
      <c r="K1130" s="419">
        <v>12</v>
      </c>
      <c r="L1130" s="419">
        <v>12</v>
      </c>
      <c r="M1130" s="420">
        <f t="shared" si="34"/>
        <v>36000</v>
      </c>
      <c r="N1130" s="28"/>
      <c r="O1130" s="28"/>
      <c r="P1130" s="28"/>
      <c r="Q1130" s="28"/>
      <c r="R1130" s="28"/>
    </row>
    <row r="1131" spans="1:18" ht="12.75" x14ac:dyDescent="0.35">
      <c r="A1131" s="28" t="s">
        <v>1720</v>
      </c>
      <c r="B1131" s="28" t="s">
        <v>1721</v>
      </c>
      <c r="C1131" s="85" t="s">
        <v>168</v>
      </c>
      <c r="D1131" s="28" t="s">
        <v>1722</v>
      </c>
      <c r="E1131" s="416">
        <v>1800</v>
      </c>
      <c r="F1131" s="417" t="s">
        <v>2438</v>
      </c>
      <c r="G1131" s="418" t="s">
        <v>2439</v>
      </c>
      <c r="H1131" s="418" t="s">
        <v>1774</v>
      </c>
      <c r="I1131" s="234" t="s">
        <v>1726</v>
      </c>
      <c r="J1131" s="28" t="s">
        <v>1760</v>
      </c>
      <c r="K1131" s="419">
        <v>12</v>
      </c>
      <c r="L1131" s="419">
        <v>12</v>
      </c>
      <c r="M1131" s="420">
        <f t="shared" si="34"/>
        <v>21600</v>
      </c>
      <c r="N1131" s="28"/>
      <c r="O1131" s="28"/>
      <c r="P1131" s="28"/>
      <c r="Q1131" s="28"/>
      <c r="R1131" s="28"/>
    </row>
    <row r="1132" spans="1:18" ht="12.75" x14ac:dyDescent="0.35">
      <c r="A1132" s="28" t="s">
        <v>1720</v>
      </c>
      <c r="B1132" s="28" t="s">
        <v>1721</v>
      </c>
      <c r="C1132" s="85" t="s">
        <v>168</v>
      </c>
      <c r="D1132" s="28" t="s">
        <v>1722</v>
      </c>
      <c r="E1132" s="416">
        <v>1500</v>
      </c>
      <c r="F1132" s="417" t="s">
        <v>2440</v>
      </c>
      <c r="G1132" s="418" t="s">
        <v>2441</v>
      </c>
      <c r="H1132" s="418" t="s">
        <v>1325</v>
      </c>
      <c r="I1132" s="234" t="s">
        <v>1726</v>
      </c>
      <c r="J1132" s="28" t="s">
        <v>1760</v>
      </c>
      <c r="K1132" s="419">
        <v>12</v>
      </c>
      <c r="L1132" s="419">
        <v>12</v>
      </c>
      <c r="M1132" s="420">
        <f t="shared" si="34"/>
        <v>18000</v>
      </c>
      <c r="N1132" s="28"/>
      <c r="O1132" s="28"/>
      <c r="P1132" s="28"/>
      <c r="Q1132" s="28"/>
      <c r="R1132" s="28"/>
    </row>
    <row r="1133" spans="1:18" ht="12.75" x14ac:dyDescent="0.35">
      <c r="A1133" s="28" t="s">
        <v>1720</v>
      </c>
      <c r="B1133" s="28" t="s">
        <v>1721</v>
      </c>
      <c r="C1133" s="85" t="s">
        <v>168</v>
      </c>
      <c r="D1133" s="28" t="s">
        <v>1722</v>
      </c>
      <c r="E1133" s="416">
        <v>6000</v>
      </c>
      <c r="F1133" s="417" t="s">
        <v>2442</v>
      </c>
      <c r="G1133" s="418" t="s">
        <v>2443</v>
      </c>
      <c r="H1133" s="418" t="s">
        <v>1737</v>
      </c>
      <c r="I1133" s="234" t="s">
        <v>1726</v>
      </c>
      <c r="J1133" s="28" t="s">
        <v>1734</v>
      </c>
      <c r="K1133" s="419">
        <v>12</v>
      </c>
      <c r="L1133" s="419">
        <v>12</v>
      </c>
      <c r="M1133" s="420">
        <f t="shared" si="34"/>
        <v>72000</v>
      </c>
      <c r="N1133" s="28"/>
      <c r="O1133" s="28"/>
      <c r="P1133" s="28"/>
      <c r="Q1133" s="28"/>
      <c r="R1133" s="28"/>
    </row>
    <row r="1134" spans="1:18" ht="12.75" x14ac:dyDescent="0.35">
      <c r="A1134" s="28" t="s">
        <v>1720</v>
      </c>
      <c r="B1134" s="28" t="s">
        <v>1721</v>
      </c>
      <c r="C1134" s="85" t="s">
        <v>168</v>
      </c>
      <c r="D1134" s="28" t="s">
        <v>1730</v>
      </c>
      <c r="E1134" s="416">
        <v>2500</v>
      </c>
      <c r="F1134" s="417" t="s">
        <v>2444</v>
      </c>
      <c r="G1134" s="418" t="s">
        <v>2445</v>
      </c>
      <c r="H1134" s="418" t="s">
        <v>1748</v>
      </c>
      <c r="I1134" s="234" t="s">
        <v>1726</v>
      </c>
      <c r="J1134" s="28" t="s">
        <v>1734</v>
      </c>
      <c r="K1134" s="419">
        <v>12</v>
      </c>
      <c r="L1134" s="419">
        <v>12</v>
      </c>
      <c r="M1134" s="420">
        <f t="shared" si="34"/>
        <v>30000</v>
      </c>
      <c r="N1134" s="28"/>
      <c r="O1134" s="28"/>
      <c r="P1134" s="28"/>
      <c r="Q1134" s="28"/>
      <c r="R1134" s="28"/>
    </row>
    <row r="1135" spans="1:18" ht="12.75" x14ac:dyDescent="0.35">
      <c r="A1135" s="28" t="s">
        <v>1720</v>
      </c>
      <c r="B1135" s="28" t="s">
        <v>1721</v>
      </c>
      <c r="C1135" s="85" t="s">
        <v>168</v>
      </c>
      <c r="D1135" s="28" t="s">
        <v>1722</v>
      </c>
      <c r="E1135" s="416">
        <v>3000</v>
      </c>
      <c r="F1135" s="417" t="s">
        <v>2446</v>
      </c>
      <c r="G1135" s="418" t="s">
        <v>2447</v>
      </c>
      <c r="H1135" s="418" t="s">
        <v>1725</v>
      </c>
      <c r="I1135" s="234" t="s">
        <v>1726</v>
      </c>
      <c r="J1135" s="28" t="s">
        <v>1727</v>
      </c>
      <c r="K1135" s="419">
        <v>12</v>
      </c>
      <c r="L1135" s="419">
        <v>12</v>
      </c>
      <c r="M1135" s="420">
        <f t="shared" si="34"/>
        <v>36000</v>
      </c>
      <c r="N1135" s="28"/>
      <c r="O1135" s="28"/>
      <c r="P1135" s="28"/>
      <c r="Q1135" s="28"/>
      <c r="R1135" s="28"/>
    </row>
    <row r="1136" spans="1:18" ht="12.75" x14ac:dyDescent="0.35">
      <c r="A1136" s="28" t="s">
        <v>1720</v>
      </c>
      <c r="B1136" s="28" t="s">
        <v>1721</v>
      </c>
      <c r="C1136" s="85" t="s">
        <v>168</v>
      </c>
      <c r="D1136" s="28" t="s">
        <v>1722</v>
      </c>
      <c r="E1136" s="416">
        <v>2400</v>
      </c>
      <c r="F1136" s="417" t="s">
        <v>2448</v>
      </c>
      <c r="G1136" s="418" t="s">
        <v>2449</v>
      </c>
      <c r="H1136" s="418" t="s">
        <v>1737</v>
      </c>
      <c r="I1136" s="234" t="s">
        <v>1726</v>
      </c>
      <c r="J1136" s="28" t="s">
        <v>1734</v>
      </c>
      <c r="K1136" s="419">
        <v>12</v>
      </c>
      <c r="L1136" s="419">
        <v>12</v>
      </c>
      <c r="M1136" s="420">
        <f t="shared" si="34"/>
        <v>28800</v>
      </c>
      <c r="N1136" s="28"/>
      <c r="O1136" s="28"/>
      <c r="P1136" s="28"/>
      <c r="Q1136" s="28"/>
      <c r="R1136" s="28"/>
    </row>
    <row r="1137" spans="1:18" ht="12.75" x14ac:dyDescent="0.35">
      <c r="A1137" s="28" t="s">
        <v>1720</v>
      </c>
      <c r="B1137" s="28" t="s">
        <v>1721</v>
      </c>
      <c r="C1137" s="85" t="s">
        <v>168</v>
      </c>
      <c r="D1137" s="28" t="s">
        <v>1722</v>
      </c>
      <c r="E1137" s="416">
        <v>6000</v>
      </c>
      <c r="F1137" s="417" t="s">
        <v>2450</v>
      </c>
      <c r="G1137" s="418" t="s">
        <v>2451</v>
      </c>
      <c r="H1137" s="418" t="s">
        <v>1737</v>
      </c>
      <c r="I1137" s="234" t="s">
        <v>1726</v>
      </c>
      <c r="J1137" s="28" t="s">
        <v>1734</v>
      </c>
      <c r="K1137" s="419">
        <v>12</v>
      </c>
      <c r="L1137" s="419">
        <v>12</v>
      </c>
      <c r="M1137" s="420">
        <f t="shared" si="34"/>
        <v>72000</v>
      </c>
      <c r="N1137" s="28"/>
      <c r="O1137" s="28"/>
      <c r="P1137" s="28"/>
      <c r="Q1137" s="28"/>
      <c r="R1137" s="28"/>
    </row>
    <row r="1138" spans="1:18" ht="12.75" x14ac:dyDescent="0.35">
      <c r="A1138" s="28" t="s">
        <v>1720</v>
      </c>
      <c r="B1138" s="28" t="s">
        <v>1721</v>
      </c>
      <c r="C1138" s="85" t="s">
        <v>168</v>
      </c>
      <c r="D1138" s="28" t="s">
        <v>1722</v>
      </c>
      <c r="E1138" s="416">
        <v>11500</v>
      </c>
      <c r="F1138" s="417" t="s">
        <v>2452</v>
      </c>
      <c r="G1138" s="418" t="s">
        <v>2453</v>
      </c>
      <c r="H1138" s="418" t="s">
        <v>1751</v>
      </c>
      <c r="I1138" s="234" t="s">
        <v>1726</v>
      </c>
      <c r="J1138" s="28" t="s">
        <v>1734</v>
      </c>
      <c r="K1138" s="419">
        <v>12</v>
      </c>
      <c r="L1138" s="419">
        <v>12</v>
      </c>
      <c r="M1138" s="420">
        <f t="shared" si="34"/>
        <v>138000</v>
      </c>
      <c r="N1138" s="28"/>
      <c r="O1138" s="28"/>
      <c r="P1138" s="28"/>
      <c r="Q1138" s="28"/>
      <c r="R1138" s="28"/>
    </row>
    <row r="1139" spans="1:18" ht="12.75" x14ac:dyDescent="0.35">
      <c r="A1139" s="28" t="s">
        <v>1720</v>
      </c>
      <c r="B1139" s="28" t="s">
        <v>1721</v>
      </c>
      <c r="C1139" s="85" t="s">
        <v>168</v>
      </c>
      <c r="D1139" s="28" t="s">
        <v>1722</v>
      </c>
      <c r="E1139" s="416">
        <v>6500</v>
      </c>
      <c r="F1139" s="417" t="s">
        <v>2454</v>
      </c>
      <c r="G1139" s="418" t="s">
        <v>2455</v>
      </c>
      <c r="H1139" s="418" t="s">
        <v>1756</v>
      </c>
      <c r="I1139" s="234" t="s">
        <v>1726</v>
      </c>
      <c r="J1139" s="28" t="s">
        <v>1734</v>
      </c>
      <c r="K1139" s="419">
        <v>12</v>
      </c>
      <c r="L1139" s="419">
        <v>12</v>
      </c>
      <c r="M1139" s="420">
        <f t="shared" si="34"/>
        <v>78000</v>
      </c>
      <c r="N1139" s="28"/>
      <c r="O1139" s="28"/>
      <c r="P1139" s="28"/>
      <c r="Q1139" s="28"/>
      <c r="R1139" s="28"/>
    </row>
    <row r="1140" spans="1:18" ht="12.75" x14ac:dyDescent="0.35">
      <c r="A1140" s="28" t="s">
        <v>1720</v>
      </c>
      <c r="B1140" s="28" t="s">
        <v>1721</v>
      </c>
      <c r="C1140" s="85" t="s">
        <v>168</v>
      </c>
      <c r="D1140" s="28" t="s">
        <v>1722</v>
      </c>
      <c r="E1140" s="416">
        <v>3000</v>
      </c>
      <c r="F1140" s="417" t="s">
        <v>2456</v>
      </c>
      <c r="G1140" s="418" t="s">
        <v>2457</v>
      </c>
      <c r="H1140" s="418" t="s">
        <v>1725</v>
      </c>
      <c r="I1140" s="234" t="s">
        <v>1726</v>
      </c>
      <c r="J1140" s="28" t="s">
        <v>1727</v>
      </c>
      <c r="K1140" s="419">
        <v>12</v>
      </c>
      <c r="L1140" s="419">
        <v>12</v>
      </c>
      <c r="M1140" s="420">
        <f t="shared" si="34"/>
        <v>36000</v>
      </c>
      <c r="N1140" s="28"/>
      <c r="O1140" s="28"/>
      <c r="P1140" s="28"/>
      <c r="Q1140" s="28"/>
      <c r="R1140" s="28"/>
    </row>
    <row r="1141" spans="1:18" ht="12.75" x14ac:dyDescent="0.35">
      <c r="A1141" s="28" t="s">
        <v>1720</v>
      </c>
      <c r="B1141" s="28" t="s">
        <v>1721</v>
      </c>
      <c r="C1141" s="85" t="s">
        <v>168</v>
      </c>
      <c r="D1141" s="28" t="s">
        <v>1722</v>
      </c>
      <c r="E1141" s="416">
        <v>6500</v>
      </c>
      <c r="F1141" s="417" t="s">
        <v>2458</v>
      </c>
      <c r="G1141" s="418" t="s">
        <v>2459</v>
      </c>
      <c r="H1141" s="418" t="s">
        <v>1783</v>
      </c>
      <c r="I1141" s="234" t="s">
        <v>1726</v>
      </c>
      <c r="J1141" s="28" t="s">
        <v>1734</v>
      </c>
      <c r="K1141" s="419">
        <v>12</v>
      </c>
      <c r="L1141" s="419">
        <v>12</v>
      </c>
      <c r="M1141" s="420">
        <f t="shared" si="34"/>
        <v>78000</v>
      </c>
      <c r="N1141" s="28"/>
      <c r="O1141" s="28"/>
      <c r="P1141" s="28"/>
      <c r="Q1141" s="28"/>
      <c r="R1141" s="28"/>
    </row>
    <row r="1142" spans="1:18" ht="12.75" x14ac:dyDescent="0.35">
      <c r="A1142" s="28" t="s">
        <v>1720</v>
      </c>
      <c r="B1142" s="28" t="s">
        <v>1721</v>
      </c>
      <c r="C1142" s="85" t="s">
        <v>168</v>
      </c>
      <c r="D1142" s="28" t="s">
        <v>1722</v>
      </c>
      <c r="E1142" s="416">
        <v>5000</v>
      </c>
      <c r="F1142" s="417" t="s">
        <v>2460</v>
      </c>
      <c r="G1142" s="418" t="s">
        <v>2461</v>
      </c>
      <c r="H1142" s="418" t="s">
        <v>1737</v>
      </c>
      <c r="I1142" s="234" t="s">
        <v>1726</v>
      </c>
      <c r="J1142" s="28" t="s">
        <v>1734</v>
      </c>
      <c r="K1142" s="419">
        <v>12</v>
      </c>
      <c r="L1142" s="419">
        <v>12</v>
      </c>
      <c r="M1142" s="420">
        <f t="shared" si="34"/>
        <v>60000</v>
      </c>
      <c r="N1142" s="28"/>
      <c r="O1142" s="28"/>
      <c r="P1142" s="28"/>
      <c r="Q1142" s="28"/>
      <c r="R1142" s="28"/>
    </row>
    <row r="1143" spans="1:18" ht="12.75" x14ac:dyDescent="0.35">
      <c r="A1143" s="28" t="s">
        <v>1720</v>
      </c>
      <c r="B1143" s="28" t="s">
        <v>1721</v>
      </c>
      <c r="C1143" s="85" t="s">
        <v>168</v>
      </c>
      <c r="D1143" s="28" t="s">
        <v>1722</v>
      </c>
      <c r="E1143" s="416">
        <v>3000</v>
      </c>
      <c r="F1143" s="417" t="s">
        <v>2462</v>
      </c>
      <c r="G1143" s="418" t="s">
        <v>2463</v>
      </c>
      <c r="H1143" s="418" t="s">
        <v>1725</v>
      </c>
      <c r="I1143" s="234" t="s">
        <v>1726</v>
      </c>
      <c r="J1143" s="28" t="s">
        <v>1727</v>
      </c>
      <c r="K1143" s="419">
        <v>12</v>
      </c>
      <c r="L1143" s="419">
        <v>12</v>
      </c>
      <c r="M1143" s="420">
        <f t="shared" si="34"/>
        <v>36000</v>
      </c>
      <c r="N1143" s="28"/>
      <c r="O1143" s="28"/>
      <c r="P1143" s="28"/>
      <c r="Q1143" s="28"/>
      <c r="R1143" s="28"/>
    </row>
    <row r="1144" spans="1:18" ht="12.75" x14ac:dyDescent="0.35">
      <c r="A1144" s="28" t="s">
        <v>1720</v>
      </c>
      <c r="B1144" s="28" t="s">
        <v>1721</v>
      </c>
      <c r="C1144" s="85" t="s">
        <v>168</v>
      </c>
      <c r="D1144" s="28" t="s">
        <v>1722</v>
      </c>
      <c r="E1144" s="416">
        <v>2500</v>
      </c>
      <c r="F1144" s="417" t="s">
        <v>2464</v>
      </c>
      <c r="G1144" s="418" t="s">
        <v>2465</v>
      </c>
      <c r="H1144" s="418" t="s">
        <v>1756</v>
      </c>
      <c r="I1144" s="234" t="s">
        <v>1726</v>
      </c>
      <c r="J1144" s="28" t="s">
        <v>1734</v>
      </c>
      <c r="K1144" s="419">
        <v>12</v>
      </c>
      <c r="L1144" s="419">
        <v>12</v>
      </c>
      <c r="M1144" s="420">
        <f t="shared" si="34"/>
        <v>30000</v>
      </c>
      <c r="N1144" s="28"/>
      <c r="O1144" s="28"/>
      <c r="P1144" s="28"/>
      <c r="Q1144" s="28"/>
      <c r="R1144" s="28"/>
    </row>
    <row r="1145" spans="1:18" ht="12.75" x14ac:dyDescent="0.35">
      <c r="A1145" s="28" t="s">
        <v>1720</v>
      </c>
      <c r="B1145" s="28" t="s">
        <v>1721</v>
      </c>
      <c r="C1145" s="85" t="s">
        <v>168</v>
      </c>
      <c r="D1145" s="28" t="s">
        <v>1722</v>
      </c>
      <c r="E1145" s="416">
        <v>2500</v>
      </c>
      <c r="F1145" s="417" t="s">
        <v>2466</v>
      </c>
      <c r="G1145" s="418" t="s">
        <v>2467</v>
      </c>
      <c r="H1145" s="418" t="s">
        <v>1756</v>
      </c>
      <c r="I1145" s="234" t="s">
        <v>1726</v>
      </c>
      <c r="J1145" s="28" t="s">
        <v>1734</v>
      </c>
      <c r="K1145" s="419">
        <v>12</v>
      </c>
      <c r="L1145" s="419">
        <v>12</v>
      </c>
      <c r="M1145" s="420">
        <f t="shared" si="34"/>
        <v>30000</v>
      </c>
      <c r="N1145" s="28"/>
      <c r="O1145" s="28"/>
      <c r="P1145" s="28"/>
      <c r="Q1145" s="28"/>
      <c r="R1145" s="28"/>
    </row>
    <row r="1146" spans="1:18" ht="12.75" x14ac:dyDescent="0.35">
      <c r="A1146" s="28" t="s">
        <v>1720</v>
      </c>
      <c r="B1146" s="28" t="s">
        <v>1721</v>
      </c>
      <c r="C1146" s="85" t="s">
        <v>168</v>
      </c>
      <c r="D1146" s="28" t="s">
        <v>1722</v>
      </c>
      <c r="E1146" s="416">
        <v>6000</v>
      </c>
      <c r="F1146" s="417" t="s">
        <v>2468</v>
      </c>
      <c r="G1146" s="418" t="s">
        <v>2469</v>
      </c>
      <c r="H1146" s="418" t="s">
        <v>1756</v>
      </c>
      <c r="I1146" s="234" t="s">
        <v>1726</v>
      </c>
      <c r="J1146" s="28" t="s">
        <v>1734</v>
      </c>
      <c r="K1146" s="419">
        <v>12</v>
      </c>
      <c r="L1146" s="419">
        <v>12</v>
      </c>
      <c r="M1146" s="420">
        <f t="shared" si="34"/>
        <v>72000</v>
      </c>
      <c r="N1146" s="28"/>
      <c r="O1146" s="28"/>
      <c r="P1146" s="28"/>
      <c r="Q1146" s="28"/>
      <c r="R1146" s="28"/>
    </row>
    <row r="1147" spans="1:18" ht="12.75" x14ac:dyDescent="0.35">
      <c r="A1147" s="28" t="s">
        <v>1720</v>
      </c>
      <c r="B1147" s="28" t="s">
        <v>1721</v>
      </c>
      <c r="C1147" s="85" t="s">
        <v>168</v>
      </c>
      <c r="D1147" s="28" t="s">
        <v>1722</v>
      </c>
      <c r="E1147" s="416">
        <v>5000</v>
      </c>
      <c r="F1147" s="417" t="s">
        <v>2470</v>
      </c>
      <c r="G1147" s="418" t="s">
        <v>2471</v>
      </c>
      <c r="H1147" s="418" t="s">
        <v>1882</v>
      </c>
      <c r="I1147" s="234" t="s">
        <v>1726</v>
      </c>
      <c r="J1147" s="28" t="s">
        <v>1734</v>
      </c>
      <c r="K1147" s="419">
        <v>12</v>
      </c>
      <c r="L1147" s="419">
        <v>12</v>
      </c>
      <c r="M1147" s="420">
        <f t="shared" si="34"/>
        <v>60000</v>
      </c>
      <c r="N1147" s="28"/>
      <c r="O1147" s="28"/>
      <c r="P1147" s="28"/>
      <c r="Q1147" s="28"/>
      <c r="R1147" s="28"/>
    </row>
    <row r="1148" spans="1:18" ht="12.75" x14ac:dyDescent="0.35">
      <c r="A1148" s="28" t="s">
        <v>1720</v>
      </c>
      <c r="B1148" s="28" t="s">
        <v>1721</v>
      </c>
      <c r="C1148" s="85" t="s">
        <v>168</v>
      </c>
      <c r="D1148" s="28" t="s">
        <v>1722</v>
      </c>
      <c r="E1148" s="421">
        <v>12500</v>
      </c>
      <c r="F1148" s="417" t="s">
        <v>2472</v>
      </c>
      <c r="G1148" s="418" t="s">
        <v>2473</v>
      </c>
      <c r="H1148" s="418" t="s">
        <v>1829</v>
      </c>
      <c r="I1148" s="234" t="s">
        <v>1726</v>
      </c>
      <c r="J1148" s="28" t="s">
        <v>1734</v>
      </c>
      <c r="K1148" s="419">
        <v>12</v>
      </c>
      <c r="L1148" s="419">
        <v>12</v>
      </c>
      <c r="M1148" s="420">
        <f t="shared" si="34"/>
        <v>150000</v>
      </c>
      <c r="N1148" s="28"/>
      <c r="O1148" s="28"/>
      <c r="P1148" s="28"/>
      <c r="Q1148" s="28"/>
      <c r="R1148" s="28"/>
    </row>
    <row r="1149" spans="1:18" ht="12.75" x14ac:dyDescent="0.35">
      <c r="A1149" s="28" t="s">
        <v>1720</v>
      </c>
      <c r="B1149" s="28" t="s">
        <v>1721</v>
      </c>
      <c r="C1149" s="85" t="s">
        <v>168</v>
      </c>
      <c r="D1149" s="28" t="s">
        <v>1722</v>
      </c>
      <c r="E1149" s="416">
        <v>6000</v>
      </c>
      <c r="F1149" s="417" t="s">
        <v>2474</v>
      </c>
      <c r="G1149" s="418" t="s">
        <v>2475</v>
      </c>
      <c r="H1149" s="418" t="s">
        <v>1756</v>
      </c>
      <c r="I1149" s="234" t="s">
        <v>1726</v>
      </c>
      <c r="J1149" s="28" t="s">
        <v>1734</v>
      </c>
      <c r="K1149" s="419">
        <v>12</v>
      </c>
      <c r="L1149" s="419">
        <v>12</v>
      </c>
      <c r="M1149" s="420">
        <f t="shared" si="34"/>
        <v>72000</v>
      </c>
      <c r="N1149" s="28"/>
      <c r="O1149" s="28"/>
      <c r="P1149" s="28"/>
      <c r="Q1149" s="28"/>
      <c r="R1149" s="28"/>
    </row>
    <row r="1150" spans="1:18" ht="12.75" x14ac:dyDescent="0.35">
      <c r="A1150" s="28" t="s">
        <v>1720</v>
      </c>
      <c r="B1150" s="28" t="s">
        <v>1721</v>
      </c>
      <c r="C1150" s="85" t="s">
        <v>168</v>
      </c>
      <c r="D1150" s="28" t="s">
        <v>1722</v>
      </c>
      <c r="E1150" s="416">
        <v>1700</v>
      </c>
      <c r="F1150" s="417" t="s">
        <v>2476</v>
      </c>
      <c r="G1150" s="418" t="s">
        <v>2477</v>
      </c>
      <c r="H1150" s="418" t="s">
        <v>1725</v>
      </c>
      <c r="I1150" s="234" t="s">
        <v>1726</v>
      </c>
      <c r="J1150" s="28" t="s">
        <v>1727</v>
      </c>
      <c r="K1150" s="419">
        <v>12</v>
      </c>
      <c r="L1150" s="419">
        <v>12</v>
      </c>
      <c r="M1150" s="420">
        <f t="shared" si="34"/>
        <v>20400</v>
      </c>
      <c r="N1150" s="28"/>
      <c r="O1150" s="28"/>
      <c r="P1150" s="28"/>
      <c r="Q1150" s="28"/>
      <c r="R1150" s="28"/>
    </row>
    <row r="1151" spans="1:18" ht="12.75" x14ac:dyDescent="0.35">
      <c r="A1151" s="28" t="s">
        <v>1720</v>
      </c>
      <c r="B1151" s="28" t="s">
        <v>1721</v>
      </c>
      <c r="C1151" s="85" t="s">
        <v>168</v>
      </c>
      <c r="D1151" s="28" t="s">
        <v>1722</v>
      </c>
      <c r="E1151" s="416">
        <v>2200</v>
      </c>
      <c r="F1151" s="417" t="s">
        <v>2478</v>
      </c>
      <c r="G1151" s="418" t="s">
        <v>2479</v>
      </c>
      <c r="H1151" s="418" t="s">
        <v>1756</v>
      </c>
      <c r="I1151" s="234" t="s">
        <v>1726</v>
      </c>
      <c r="J1151" s="28" t="s">
        <v>1734</v>
      </c>
      <c r="K1151" s="419">
        <v>12</v>
      </c>
      <c r="L1151" s="419">
        <v>12</v>
      </c>
      <c r="M1151" s="420">
        <f t="shared" si="34"/>
        <v>26400</v>
      </c>
      <c r="N1151" s="28"/>
      <c r="O1151" s="28"/>
      <c r="P1151" s="28"/>
      <c r="Q1151" s="28"/>
      <c r="R1151" s="28"/>
    </row>
    <row r="1152" spans="1:18" ht="12.75" x14ac:dyDescent="0.35">
      <c r="A1152" s="28" t="s">
        <v>1720</v>
      </c>
      <c r="B1152" s="28" t="s">
        <v>1721</v>
      </c>
      <c r="C1152" s="85" t="s">
        <v>168</v>
      </c>
      <c r="D1152" s="28" t="s">
        <v>1730</v>
      </c>
      <c r="E1152" s="416">
        <v>1200</v>
      </c>
      <c r="F1152" s="417" t="s">
        <v>2480</v>
      </c>
      <c r="G1152" s="418" t="s">
        <v>2481</v>
      </c>
      <c r="H1152" s="418" t="s">
        <v>1763</v>
      </c>
      <c r="I1152" s="234" t="s">
        <v>1726</v>
      </c>
      <c r="J1152" s="28" t="s">
        <v>1727</v>
      </c>
      <c r="K1152" s="419">
        <v>12</v>
      </c>
      <c r="L1152" s="419">
        <v>12</v>
      </c>
      <c r="M1152" s="420">
        <f t="shared" si="34"/>
        <v>14400</v>
      </c>
      <c r="N1152" s="28"/>
      <c r="O1152" s="28"/>
      <c r="P1152" s="28"/>
      <c r="Q1152" s="28"/>
      <c r="R1152" s="28"/>
    </row>
    <row r="1153" spans="1:18" ht="12.75" x14ac:dyDescent="0.35">
      <c r="A1153" s="28" t="s">
        <v>1720</v>
      </c>
      <c r="B1153" s="28" t="s">
        <v>1721</v>
      </c>
      <c r="C1153" s="85" t="s">
        <v>168</v>
      </c>
      <c r="D1153" s="28" t="s">
        <v>1722</v>
      </c>
      <c r="E1153" s="416">
        <v>5500</v>
      </c>
      <c r="F1153" s="417" t="s">
        <v>2482</v>
      </c>
      <c r="G1153" s="418" t="s">
        <v>2483</v>
      </c>
      <c r="H1153" s="418" t="s">
        <v>1745</v>
      </c>
      <c r="I1153" s="234" t="s">
        <v>1726</v>
      </c>
      <c r="J1153" s="28" t="s">
        <v>1734</v>
      </c>
      <c r="K1153" s="419">
        <v>12</v>
      </c>
      <c r="L1153" s="419">
        <v>12</v>
      </c>
      <c r="M1153" s="420">
        <f t="shared" si="34"/>
        <v>66000</v>
      </c>
      <c r="N1153" s="28"/>
      <c r="O1153" s="28"/>
      <c r="P1153" s="28"/>
      <c r="Q1153" s="28"/>
      <c r="R1153" s="28"/>
    </row>
    <row r="1154" spans="1:18" ht="12.75" x14ac:dyDescent="0.35">
      <c r="A1154" s="28" t="s">
        <v>1720</v>
      </c>
      <c r="B1154" s="28" t="s">
        <v>1721</v>
      </c>
      <c r="C1154" s="85" t="s">
        <v>168</v>
      </c>
      <c r="D1154" s="28" t="s">
        <v>1722</v>
      </c>
      <c r="E1154" s="416">
        <v>2100</v>
      </c>
      <c r="F1154" s="417" t="s">
        <v>2484</v>
      </c>
      <c r="G1154" s="418" t="s">
        <v>2485</v>
      </c>
      <c r="H1154" s="418" t="s">
        <v>1756</v>
      </c>
      <c r="I1154" s="234" t="s">
        <v>1726</v>
      </c>
      <c r="J1154" s="28" t="s">
        <v>1734</v>
      </c>
      <c r="K1154" s="419">
        <v>12</v>
      </c>
      <c r="L1154" s="419">
        <v>12</v>
      </c>
      <c r="M1154" s="420">
        <f t="shared" si="34"/>
        <v>25200</v>
      </c>
      <c r="N1154" s="28"/>
      <c r="O1154" s="28"/>
      <c r="P1154" s="28"/>
      <c r="Q1154" s="28"/>
      <c r="R1154" s="28"/>
    </row>
    <row r="1155" spans="1:18" ht="12.75" x14ac:dyDescent="0.35">
      <c r="A1155" s="28" t="s">
        <v>1720</v>
      </c>
      <c r="B1155" s="28" t="s">
        <v>1721</v>
      </c>
      <c r="C1155" s="85" t="s">
        <v>168</v>
      </c>
      <c r="D1155" s="28" t="s">
        <v>1722</v>
      </c>
      <c r="E1155" s="416">
        <v>3000</v>
      </c>
      <c r="F1155" s="417" t="s">
        <v>2486</v>
      </c>
      <c r="G1155" s="418" t="s">
        <v>2487</v>
      </c>
      <c r="H1155" s="418" t="s">
        <v>1725</v>
      </c>
      <c r="I1155" s="234" t="s">
        <v>1726</v>
      </c>
      <c r="J1155" s="28" t="s">
        <v>1727</v>
      </c>
      <c r="K1155" s="419">
        <v>12</v>
      </c>
      <c r="L1155" s="419">
        <v>12</v>
      </c>
      <c r="M1155" s="420">
        <f t="shared" si="34"/>
        <v>36000</v>
      </c>
      <c r="N1155" s="28"/>
      <c r="O1155" s="28"/>
      <c r="P1155" s="28"/>
      <c r="Q1155" s="28"/>
      <c r="R1155" s="28"/>
    </row>
    <row r="1156" spans="1:18" ht="12.75" x14ac:dyDescent="0.35">
      <c r="A1156" s="28" t="s">
        <v>1720</v>
      </c>
      <c r="B1156" s="28" t="s">
        <v>1721</v>
      </c>
      <c r="C1156" s="85" t="s">
        <v>168</v>
      </c>
      <c r="D1156" s="28" t="s">
        <v>1722</v>
      </c>
      <c r="E1156" s="416">
        <v>2000</v>
      </c>
      <c r="F1156" s="417" t="s">
        <v>2488</v>
      </c>
      <c r="G1156" s="418" t="s">
        <v>2489</v>
      </c>
      <c r="H1156" s="418" t="s">
        <v>2414</v>
      </c>
      <c r="I1156" s="234" t="s">
        <v>1726</v>
      </c>
      <c r="J1156" s="28" t="s">
        <v>1734</v>
      </c>
      <c r="K1156" s="419">
        <v>12</v>
      </c>
      <c r="L1156" s="419">
        <v>12</v>
      </c>
      <c r="M1156" s="420">
        <f t="shared" si="34"/>
        <v>24000</v>
      </c>
      <c r="N1156" s="28"/>
      <c r="O1156" s="28"/>
      <c r="P1156" s="28"/>
      <c r="Q1156" s="28"/>
      <c r="R1156" s="28"/>
    </row>
    <row r="1157" spans="1:18" ht="12.75" x14ac:dyDescent="0.35">
      <c r="A1157" s="28" t="s">
        <v>1720</v>
      </c>
      <c r="B1157" s="28" t="s">
        <v>1721</v>
      </c>
      <c r="C1157" s="85" t="s">
        <v>168</v>
      </c>
      <c r="D1157" s="28" t="s">
        <v>1722</v>
      </c>
      <c r="E1157" s="416">
        <v>5000</v>
      </c>
      <c r="F1157" s="417" t="s">
        <v>2490</v>
      </c>
      <c r="G1157" s="418" t="s">
        <v>2491</v>
      </c>
      <c r="H1157" s="418" t="s">
        <v>1783</v>
      </c>
      <c r="I1157" s="234" t="s">
        <v>1726</v>
      </c>
      <c r="J1157" s="28" t="s">
        <v>1734</v>
      </c>
      <c r="K1157" s="419">
        <v>12</v>
      </c>
      <c r="L1157" s="419">
        <v>12</v>
      </c>
      <c r="M1157" s="420">
        <f t="shared" si="34"/>
        <v>60000</v>
      </c>
      <c r="N1157" s="28"/>
      <c r="O1157" s="28"/>
      <c r="P1157" s="28"/>
      <c r="Q1157" s="28"/>
      <c r="R1157" s="28"/>
    </row>
    <row r="1158" spans="1:18" ht="12.75" x14ac:dyDescent="0.35">
      <c r="A1158" s="28" t="s">
        <v>1720</v>
      </c>
      <c r="B1158" s="28" t="s">
        <v>1721</v>
      </c>
      <c r="C1158" s="85" t="s">
        <v>168</v>
      </c>
      <c r="D1158" s="28" t="s">
        <v>1722</v>
      </c>
      <c r="E1158" s="416">
        <v>5840</v>
      </c>
      <c r="F1158" s="417" t="s">
        <v>2492</v>
      </c>
      <c r="G1158" s="418" t="s">
        <v>2493</v>
      </c>
      <c r="H1158" s="418" t="s">
        <v>1737</v>
      </c>
      <c r="I1158" s="234" t="s">
        <v>1726</v>
      </c>
      <c r="J1158" s="28" t="s">
        <v>1734</v>
      </c>
      <c r="K1158" s="419">
        <v>12</v>
      </c>
      <c r="L1158" s="419">
        <v>12</v>
      </c>
      <c r="M1158" s="420">
        <f t="shared" si="34"/>
        <v>70080</v>
      </c>
      <c r="N1158" s="28"/>
      <c r="O1158" s="28"/>
      <c r="P1158" s="28"/>
      <c r="Q1158" s="28"/>
      <c r="R1158" s="28"/>
    </row>
    <row r="1159" spans="1:18" ht="12.75" x14ac:dyDescent="0.35">
      <c r="A1159" s="28" t="s">
        <v>1720</v>
      </c>
      <c r="B1159" s="28" t="s">
        <v>1721</v>
      </c>
      <c r="C1159" s="85" t="s">
        <v>168</v>
      </c>
      <c r="D1159" s="28" t="s">
        <v>1722</v>
      </c>
      <c r="E1159" s="416">
        <v>6000</v>
      </c>
      <c r="F1159" s="417" t="s">
        <v>2494</v>
      </c>
      <c r="G1159" s="418" t="s">
        <v>2495</v>
      </c>
      <c r="H1159" s="418" t="s">
        <v>1737</v>
      </c>
      <c r="I1159" s="234" t="s">
        <v>1726</v>
      </c>
      <c r="J1159" s="28" t="s">
        <v>1734</v>
      </c>
      <c r="K1159" s="419">
        <v>12</v>
      </c>
      <c r="L1159" s="419">
        <v>12</v>
      </c>
      <c r="M1159" s="420">
        <f t="shared" si="34"/>
        <v>72000</v>
      </c>
      <c r="N1159" s="28"/>
      <c r="O1159" s="28"/>
      <c r="P1159" s="28"/>
      <c r="Q1159" s="28"/>
      <c r="R1159" s="28"/>
    </row>
    <row r="1160" spans="1:18" ht="12.75" x14ac:dyDescent="0.35">
      <c r="A1160" s="28" t="s">
        <v>1720</v>
      </c>
      <c r="B1160" s="28" t="s">
        <v>1721</v>
      </c>
      <c r="C1160" s="85" t="s">
        <v>168</v>
      </c>
      <c r="D1160" s="28" t="s">
        <v>1722</v>
      </c>
      <c r="E1160" s="416">
        <v>3000</v>
      </c>
      <c r="F1160" s="417" t="s">
        <v>2496</v>
      </c>
      <c r="G1160" s="418" t="s">
        <v>2497</v>
      </c>
      <c r="H1160" s="418" t="s">
        <v>1725</v>
      </c>
      <c r="I1160" s="234" t="s">
        <v>1726</v>
      </c>
      <c r="J1160" s="28" t="s">
        <v>1727</v>
      </c>
      <c r="K1160" s="419">
        <v>12</v>
      </c>
      <c r="L1160" s="419">
        <v>12</v>
      </c>
      <c r="M1160" s="420">
        <f t="shared" si="34"/>
        <v>36000</v>
      </c>
      <c r="N1160" s="28"/>
      <c r="O1160" s="28"/>
      <c r="P1160" s="28"/>
      <c r="Q1160" s="28"/>
      <c r="R1160" s="28"/>
    </row>
    <row r="1161" spans="1:18" ht="12.75" x14ac:dyDescent="0.35">
      <c r="A1161" s="28" t="s">
        <v>1720</v>
      </c>
      <c r="B1161" s="28" t="s">
        <v>1721</v>
      </c>
      <c r="C1161" s="85" t="s">
        <v>168</v>
      </c>
      <c r="D1161" s="28" t="s">
        <v>1722</v>
      </c>
      <c r="E1161" s="416">
        <v>15000</v>
      </c>
      <c r="F1161" s="417" t="s">
        <v>2498</v>
      </c>
      <c r="G1161" s="418" t="s">
        <v>2499</v>
      </c>
      <c r="H1161" s="418" t="s">
        <v>2500</v>
      </c>
      <c r="I1161" s="234" t="s">
        <v>1726</v>
      </c>
      <c r="J1161" s="28" t="s">
        <v>1734</v>
      </c>
      <c r="K1161" s="419">
        <v>12</v>
      </c>
      <c r="L1161" s="419">
        <v>12</v>
      </c>
      <c r="M1161" s="420">
        <f t="shared" si="34"/>
        <v>180000</v>
      </c>
      <c r="N1161" s="28"/>
      <c r="O1161" s="28"/>
      <c r="P1161" s="28"/>
      <c r="Q1161" s="28"/>
      <c r="R1161" s="28"/>
    </row>
    <row r="1162" spans="1:18" ht="12.75" x14ac:dyDescent="0.35">
      <c r="A1162" s="28" t="s">
        <v>1720</v>
      </c>
      <c r="B1162" s="28" t="s">
        <v>1721</v>
      </c>
      <c r="C1162" s="85" t="s">
        <v>168</v>
      </c>
      <c r="D1162" s="28" t="s">
        <v>1722</v>
      </c>
      <c r="E1162" s="416">
        <v>2900</v>
      </c>
      <c r="F1162" s="417" t="s">
        <v>2501</v>
      </c>
      <c r="G1162" s="418" t="s">
        <v>2502</v>
      </c>
      <c r="H1162" s="418" t="s">
        <v>1882</v>
      </c>
      <c r="I1162" s="234" t="s">
        <v>1726</v>
      </c>
      <c r="J1162" s="28" t="s">
        <v>1734</v>
      </c>
      <c r="K1162" s="419">
        <v>12</v>
      </c>
      <c r="L1162" s="419">
        <v>12</v>
      </c>
      <c r="M1162" s="420">
        <f t="shared" si="34"/>
        <v>34800</v>
      </c>
      <c r="N1162" s="28"/>
      <c r="O1162" s="28"/>
      <c r="P1162" s="28"/>
      <c r="Q1162" s="28"/>
      <c r="R1162" s="28"/>
    </row>
    <row r="1163" spans="1:18" ht="12.75" x14ac:dyDescent="0.35">
      <c r="A1163" s="28" t="s">
        <v>1720</v>
      </c>
      <c r="B1163" s="28" t="s">
        <v>2147</v>
      </c>
      <c r="C1163" s="85" t="s">
        <v>168</v>
      </c>
      <c r="D1163" s="28" t="s">
        <v>1722</v>
      </c>
      <c r="E1163" s="416">
        <v>1500</v>
      </c>
      <c r="F1163" s="417" t="s">
        <v>2503</v>
      </c>
      <c r="G1163" s="418" t="s">
        <v>2504</v>
      </c>
      <c r="H1163" s="418" t="s">
        <v>2505</v>
      </c>
      <c r="I1163" s="234" t="s">
        <v>1726</v>
      </c>
      <c r="J1163" s="28" t="s">
        <v>1727</v>
      </c>
      <c r="K1163" s="419">
        <v>12</v>
      </c>
      <c r="L1163" s="419">
        <v>12</v>
      </c>
      <c r="M1163" s="420">
        <f t="shared" si="34"/>
        <v>18000</v>
      </c>
      <c r="N1163" s="28"/>
      <c r="O1163" s="28"/>
      <c r="P1163" s="28"/>
      <c r="Q1163" s="28"/>
      <c r="R1163" s="28"/>
    </row>
    <row r="1164" spans="1:18" ht="12.75" x14ac:dyDescent="0.35">
      <c r="A1164" s="28" t="s">
        <v>1720</v>
      </c>
      <c r="B1164" s="28" t="s">
        <v>1721</v>
      </c>
      <c r="C1164" s="85" t="s">
        <v>168</v>
      </c>
      <c r="D1164" s="28" t="s">
        <v>1730</v>
      </c>
      <c r="E1164" s="416">
        <v>1400</v>
      </c>
      <c r="F1164" s="417" t="s">
        <v>2506</v>
      </c>
      <c r="G1164" s="418" t="s">
        <v>2507</v>
      </c>
      <c r="H1164" s="418" t="s">
        <v>1794</v>
      </c>
      <c r="I1164" s="234" t="s">
        <v>1726</v>
      </c>
      <c r="J1164" s="28" t="s">
        <v>1727</v>
      </c>
      <c r="K1164" s="419">
        <v>12</v>
      </c>
      <c r="L1164" s="419">
        <v>12</v>
      </c>
      <c r="M1164" s="420">
        <f t="shared" si="34"/>
        <v>16800</v>
      </c>
      <c r="N1164" s="28"/>
      <c r="O1164" s="28"/>
      <c r="P1164" s="28"/>
      <c r="Q1164" s="28"/>
      <c r="R1164" s="28"/>
    </row>
    <row r="1165" spans="1:18" ht="12.75" x14ac:dyDescent="0.35">
      <c r="A1165" s="28" t="s">
        <v>1720</v>
      </c>
      <c r="B1165" s="28" t="s">
        <v>1721</v>
      </c>
      <c r="C1165" s="85" t="s">
        <v>168</v>
      </c>
      <c r="D1165" s="28" t="s">
        <v>1722</v>
      </c>
      <c r="E1165" s="416">
        <v>3000</v>
      </c>
      <c r="F1165" s="417" t="s">
        <v>2508</v>
      </c>
      <c r="G1165" s="418" t="s">
        <v>2509</v>
      </c>
      <c r="H1165" s="418" t="s">
        <v>1725</v>
      </c>
      <c r="I1165" s="234" t="s">
        <v>1726</v>
      </c>
      <c r="J1165" s="28" t="s">
        <v>1727</v>
      </c>
      <c r="K1165" s="419">
        <v>12</v>
      </c>
      <c r="L1165" s="419">
        <v>12</v>
      </c>
      <c r="M1165" s="420">
        <f t="shared" si="34"/>
        <v>36000</v>
      </c>
      <c r="N1165" s="28"/>
      <c r="O1165" s="28"/>
      <c r="P1165" s="28"/>
      <c r="Q1165" s="28"/>
      <c r="R1165" s="28"/>
    </row>
    <row r="1166" spans="1:18" ht="12.75" x14ac:dyDescent="0.35">
      <c r="A1166" s="28" t="s">
        <v>1720</v>
      </c>
      <c r="B1166" s="28" t="s">
        <v>1721</v>
      </c>
      <c r="C1166" s="85" t="s">
        <v>168</v>
      </c>
      <c r="D1166" s="28" t="s">
        <v>1722</v>
      </c>
      <c r="E1166" s="416">
        <v>3000</v>
      </c>
      <c r="F1166" s="417" t="s">
        <v>2510</v>
      </c>
      <c r="G1166" s="418" t="s">
        <v>2511</v>
      </c>
      <c r="H1166" s="418" t="s">
        <v>1725</v>
      </c>
      <c r="I1166" s="234" t="s">
        <v>1726</v>
      </c>
      <c r="J1166" s="28" t="s">
        <v>1727</v>
      </c>
      <c r="K1166" s="419">
        <v>12</v>
      </c>
      <c r="L1166" s="419">
        <v>12</v>
      </c>
      <c r="M1166" s="420">
        <f t="shared" si="34"/>
        <v>36000</v>
      </c>
      <c r="N1166" s="28"/>
      <c r="O1166" s="28"/>
      <c r="P1166" s="28"/>
      <c r="Q1166" s="28"/>
      <c r="R1166" s="28"/>
    </row>
    <row r="1167" spans="1:18" ht="12.75" x14ac:dyDescent="0.35">
      <c r="A1167" s="28" t="s">
        <v>1720</v>
      </c>
      <c r="B1167" s="28" t="s">
        <v>1721</v>
      </c>
      <c r="C1167" s="85" t="s">
        <v>168</v>
      </c>
      <c r="D1167" s="28" t="s">
        <v>1722</v>
      </c>
      <c r="E1167" s="416">
        <v>6000</v>
      </c>
      <c r="F1167" s="417" t="s">
        <v>2512</v>
      </c>
      <c r="G1167" s="418" t="s">
        <v>2513</v>
      </c>
      <c r="H1167" s="418" t="s">
        <v>1737</v>
      </c>
      <c r="I1167" s="234" t="s">
        <v>1726</v>
      </c>
      <c r="J1167" s="28" t="s">
        <v>1734</v>
      </c>
      <c r="K1167" s="419">
        <v>12</v>
      </c>
      <c r="L1167" s="419">
        <v>12</v>
      </c>
      <c r="M1167" s="420">
        <f t="shared" si="34"/>
        <v>72000</v>
      </c>
      <c r="N1167" s="28"/>
      <c r="O1167" s="28"/>
      <c r="P1167" s="28"/>
      <c r="Q1167" s="28"/>
      <c r="R1167" s="28"/>
    </row>
    <row r="1168" spans="1:18" ht="12.75" x14ac:dyDescent="0.35">
      <c r="A1168" s="28" t="s">
        <v>1720</v>
      </c>
      <c r="B1168" s="28" t="s">
        <v>1721</v>
      </c>
      <c r="C1168" s="85" t="s">
        <v>168</v>
      </c>
      <c r="D1168" s="28" t="s">
        <v>1722</v>
      </c>
      <c r="E1168" s="416">
        <v>2700</v>
      </c>
      <c r="F1168" s="417" t="s">
        <v>2514</v>
      </c>
      <c r="G1168" s="418" t="s">
        <v>2515</v>
      </c>
      <c r="H1168" s="418" t="s">
        <v>1737</v>
      </c>
      <c r="I1168" s="234" t="s">
        <v>1726</v>
      </c>
      <c r="J1168" s="28" t="s">
        <v>1734</v>
      </c>
      <c r="K1168" s="419">
        <v>12</v>
      </c>
      <c r="L1168" s="419">
        <v>12</v>
      </c>
      <c r="M1168" s="420">
        <f t="shared" si="34"/>
        <v>32400</v>
      </c>
      <c r="N1168" s="28"/>
      <c r="O1168" s="28"/>
      <c r="P1168" s="28"/>
      <c r="Q1168" s="28"/>
      <c r="R1168" s="28"/>
    </row>
    <row r="1169" spans="1:18" ht="12.75" x14ac:dyDescent="0.35">
      <c r="A1169" s="28" t="s">
        <v>1720</v>
      </c>
      <c r="B1169" s="28" t="s">
        <v>1721</v>
      </c>
      <c r="C1169" s="85" t="s">
        <v>168</v>
      </c>
      <c r="D1169" s="28" t="s">
        <v>1730</v>
      </c>
      <c r="E1169" s="416">
        <v>2000</v>
      </c>
      <c r="F1169" s="417" t="s">
        <v>2516</v>
      </c>
      <c r="G1169" s="418" t="s">
        <v>2517</v>
      </c>
      <c r="H1169" s="418" t="s">
        <v>1748</v>
      </c>
      <c r="I1169" s="234" t="s">
        <v>1726</v>
      </c>
      <c r="J1169" s="28" t="s">
        <v>1734</v>
      </c>
      <c r="K1169" s="419">
        <v>12</v>
      </c>
      <c r="L1169" s="419">
        <v>12</v>
      </c>
      <c r="M1169" s="420">
        <f t="shared" si="34"/>
        <v>24000</v>
      </c>
      <c r="N1169" s="28"/>
      <c r="O1169" s="28"/>
      <c r="P1169" s="28"/>
      <c r="Q1169" s="28"/>
      <c r="R1169" s="28"/>
    </row>
    <row r="1170" spans="1:18" ht="12.75" x14ac:dyDescent="0.35">
      <c r="A1170" s="28" t="s">
        <v>1720</v>
      </c>
      <c r="B1170" s="28" t="s">
        <v>1721</v>
      </c>
      <c r="C1170" s="85" t="s">
        <v>168</v>
      </c>
      <c r="D1170" s="28" t="s">
        <v>1722</v>
      </c>
      <c r="E1170" s="416">
        <v>1500</v>
      </c>
      <c r="F1170" s="417" t="s">
        <v>2518</v>
      </c>
      <c r="G1170" s="418" t="s">
        <v>2519</v>
      </c>
      <c r="H1170" s="418" t="s">
        <v>1325</v>
      </c>
      <c r="I1170" s="234" t="s">
        <v>1726</v>
      </c>
      <c r="J1170" s="28" t="s">
        <v>1760</v>
      </c>
      <c r="K1170" s="419">
        <v>12</v>
      </c>
      <c r="L1170" s="419">
        <v>12</v>
      </c>
      <c r="M1170" s="420">
        <f t="shared" si="34"/>
        <v>18000</v>
      </c>
      <c r="N1170" s="28"/>
      <c r="O1170" s="28"/>
      <c r="P1170" s="28"/>
      <c r="Q1170" s="28"/>
      <c r="R1170" s="28"/>
    </row>
    <row r="1171" spans="1:18" ht="12.75" x14ac:dyDescent="0.35">
      <c r="A1171" s="28" t="s">
        <v>1720</v>
      </c>
      <c r="B1171" s="28" t="s">
        <v>1721</v>
      </c>
      <c r="C1171" s="85" t="s">
        <v>168</v>
      </c>
      <c r="D1171" s="28" t="s">
        <v>1722</v>
      </c>
      <c r="E1171" s="416">
        <v>1500</v>
      </c>
      <c r="F1171" s="417" t="s">
        <v>2520</v>
      </c>
      <c r="G1171" s="418" t="s">
        <v>2521</v>
      </c>
      <c r="H1171" s="418" t="s">
        <v>1325</v>
      </c>
      <c r="I1171" s="234" t="s">
        <v>1726</v>
      </c>
      <c r="J1171" s="28" t="s">
        <v>1760</v>
      </c>
      <c r="K1171" s="419">
        <v>12</v>
      </c>
      <c r="L1171" s="419">
        <v>12</v>
      </c>
      <c r="M1171" s="420">
        <f t="shared" si="34"/>
        <v>18000</v>
      </c>
      <c r="N1171" s="28"/>
      <c r="O1171" s="28"/>
      <c r="P1171" s="28"/>
      <c r="Q1171" s="28"/>
      <c r="R1171" s="28"/>
    </row>
    <row r="1172" spans="1:18" ht="12.75" x14ac:dyDescent="0.35">
      <c r="A1172" s="28" t="s">
        <v>1720</v>
      </c>
      <c r="B1172" s="28" t="s">
        <v>1721</v>
      </c>
      <c r="C1172" s="85" t="s">
        <v>168</v>
      </c>
      <c r="D1172" s="28" t="s">
        <v>1722</v>
      </c>
      <c r="E1172" s="416">
        <v>6000</v>
      </c>
      <c r="F1172" s="417" t="s">
        <v>2522</v>
      </c>
      <c r="G1172" s="418" t="s">
        <v>2523</v>
      </c>
      <c r="H1172" s="418" t="s">
        <v>1745</v>
      </c>
      <c r="I1172" s="234" t="s">
        <v>1726</v>
      </c>
      <c r="J1172" s="28" t="s">
        <v>1734</v>
      </c>
      <c r="K1172" s="419">
        <v>12</v>
      </c>
      <c r="L1172" s="419">
        <v>12</v>
      </c>
      <c r="M1172" s="420">
        <f t="shared" si="34"/>
        <v>72000</v>
      </c>
      <c r="N1172" s="28"/>
      <c r="O1172" s="28"/>
      <c r="P1172" s="28"/>
      <c r="Q1172" s="28"/>
      <c r="R1172" s="28"/>
    </row>
    <row r="1173" spans="1:18" ht="12.75" x14ac:dyDescent="0.35">
      <c r="A1173" s="28" t="s">
        <v>1720</v>
      </c>
      <c r="B1173" s="28" t="s">
        <v>1721</v>
      </c>
      <c r="C1173" s="85" t="s">
        <v>168</v>
      </c>
      <c r="D1173" s="28" t="s">
        <v>1730</v>
      </c>
      <c r="E1173" s="416">
        <v>1200</v>
      </c>
      <c r="F1173" s="417" t="s">
        <v>2524</v>
      </c>
      <c r="G1173" s="418" t="s">
        <v>2525</v>
      </c>
      <c r="H1173" s="418" t="s">
        <v>1794</v>
      </c>
      <c r="I1173" s="234" t="s">
        <v>1726</v>
      </c>
      <c r="J1173" s="28" t="s">
        <v>1727</v>
      </c>
      <c r="K1173" s="419">
        <v>12</v>
      </c>
      <c r="L1173" s="419">
        <v>12</v>
      </c>
      <c r="M1173" s="420">
        <f t="shared" si="34"/>
        <v>14400</v>
      </c>
      <c r="N1173" s="28"/>
      <c r="O1173" s="28"/>
      <c r="P1173" s="28"/>
      <c r="Q1173" s="28"/>
      <c r="R1173" s="28"/>
    </row>
    <row r="1174" spans="1:18" ht="12.75" x14ac:dyDescent="0.35">
      <c r="A1174" s="28" t="s">
        <v>1720</v>
      </c>
      <c r="B1174" s="28" t="s">
        <v>1721</v>
      </c>
      <c r="C1174" s="85" t="s">
        <v>168</v>
      </c>
      <c r="D1174" s="28" t="s">
        <v>1730</v>
      </c>
      <c r="E1174" s="416">
        <v>1500</v>
      </c>
      <c r="F1174" s="417" t="s">
        <v>2526</v>
      </c>
      <c r="G1174" s="418" t="s">
        <v>2527</v>
      </c>
      <c r="H1174" s="418" t="s">
        <v>1855</v>
      </c>
      <c r="I1174" s="234" t="s">
        <v>1726</v>
      </c>
      <c r="J1174" s="28" t="s">
        <v>1760</v>
      </c>
      <c r="K1174" s="419">
        <v>12</v>
      </c>
      <c r="L1174" s="419">
        <v>12</v>
      </c>
      <c r="M1174" s="420">
        <f t="shared" si="34"/>
        <v>18000</v>
      </c>
      <c r="N1174" s="28"/>
      <c r="O1174" s="28"/>
      <c r="P1174" s="28"/>
      <c r="Q1174" s="28"/>
      <c r="R1174" s="28"/>
    </row>
    <row r="1175" spans="1:18" ht="12.75" x14ac:dyDescent="0.35">
      <c r="A1175" s="28" t="s">
        <v>1720</v>
      </c>
      <c r="B1175" s="28" t="s">
        <v>1721</v>
      </c>
      <c r="C1175" s="85" t="s">
        <v>168</v>
      </c>
      <c r="D1175" s="28" t="s">
        <v>1730</v>
      </c>
      <c r="E1175" s="416">
        <v>1500</v>
      </c>
      <c r="F1175" s="417" t="s">
        <v>2528</v>
      </c>
      <c r="G1175" s="418" t="s">
        <v>2529</v>
      </c>
      <c r="H1175" s="418" t="s">
        <v>1794</v>
      </c>
      <c r="I1175" s="234" t="s">
        <v>1726</v>
      </c>
      <c r="J1175" s="28" t="s">
        <v>1727</v>
      </c>
      <c r="K1175" s="419">
        <v>12</v>
      </c>
      <c r="L1175" s="419">
        <v>12</v>
      </c>
      <c r="M1175" s="420">
        <f t="shared" si="34"/>
        <v>18000</v>
      </c>
      <c r="N1175" s="28"/>
      <c r="O1175" s="28"/>
      <c r="P1175" s="28"/>
      <c r="Q1175" s="28"/>
      <c r="R1175" s="28"/>
    </row>
    <row r="1176" spans="1:18" ht="12.75" x14ac:dyDescent="0.35">
      <c r="A1176" s="28" t="s">
        <v>1720</v>
      </c>
      <c r="B1176" s="28" t="s">
        <v>1721</v>
      </c>
      <c r="C1176" s="85" t="s">
        <v>168</v>
      </c>
      <c r="D1176" s="28" t="s">
        <v>1722</v>
      </c>
      <c r="E1176" s="416">
        <v>6000</v>
      </c>
      <c r="F1176" s="417" t="s">
        <v>2530</v>
      </c>
      <c r="G1176" s="418" t="s">
        <v>2531</v>
      </c>
      <c r="H1176" s="418" t="s">
        <v>1810</v>
      </c>
      <c r="I1176" s="234" t="s">
        <v>1726</v>
      </c>
      <c r="J1176" s="28" t="s">
        <v>1727</v>
      </c>
      <c r="K1176" s="419">
        <v>12</v>
      </c>
      <c r="L1176" s="419">
        <v>12</v>
      </c>
      <c r="M1176" s="420">
        <f t="shared" si="34"/>
        <v>72000</v>
      </c>
      <c r="N1176" s="28"/>
      <c r="O1176" s="28"/>
      <c r="P1176" s="28"/>
      <c r="Q1176" s="28"/>
      <c r="R1176" s="28"/>
    </row>
    <row r="1177" spans="1:18" ht="12.75" x14ac:dyDescent="0.35">
      <c r="A1177" s="28" t="s">
        <v>1720</v>
      </c>
      <c r="B1177" s="28" t="s">
        <v>1721</v>
      </c>
      <c r="C1177" s="85" t="s">
        <v>168</v>
      </c>
      <c r="D1177" s="28" t="s">
        <v>1730</v>
      </c>
      <c r="E1177" s="416">
        <v>1500</v>
      </c>
      <c r="F1177" s="417" t="s">
        <v>2532</v>
      </c>
      <c r="G1177" s="418" t="s">
        <v>2533</v>
      </c>
      <c r="H1177" s="418" t="s">
        <v>2429</v>
      </c>
      <c r="I1177" s="234" t="s">
        <v>1726</v>
      </c>
      <c r="J1177" s="28" t="s">
        <v>1727</v>
      </c>
      <c r="K1177" s="419">
        <v>12</v>
      </c>
      <c r="L1177" s="419">
        <v>12</v>
      </c>
      <c r="M1177" s="420">
        <f t="shared" si="34"/>
        <v>18000</v>
      </c>
      <c r="N1177" s="28"/>
      <c r="O1177" s="28"/>
      <c r="P1177" s="28"/>
      <c r="Q1177" s="28"/>
      <c r="R1177" s="28"/>
    </row>
    <row r="1178" spans="1:18" ht="12.75" x14ac:dyDescent="0.35">
      <c r="A1178" s="28" t="s">
        <v>1720</v>
      </c>
      <c r="B1178" s="28" t="s">
        <v>1721</v>
      </c>
      <c r="C1178" s="85" t="s">
        <v>168</v>
      </c>
      <c r="D1178" s="28" t="s">
        <v>1722</v>
      </c>
      <c r="E1178" s="416">
        <v>2500</v>
      </c>
      <c r="F1178" s="417" t="s">
        <v>2534</v>
      </c>
      <c r="G1178" s="418" t="s">
        <v>2535</v>
      </c>
      <c r="H1178" s="418" t="s">
        <v>1725</v>
      </c>
      <c r="I1178" s="234" t="s">
        <v>1726</v>
      </c>
      <c r="J1178" s="28" t="s">
        <v>1727</v>
      </c>
      <c r="K1178" s="419">
        <v>12</v>
      </c>
      <c r="L1178" s="419">
        <v>12</v>
      </c>
      <c r="M1178" s="420">
        <f t="shared" si="34"/>
        <v>30000</v>
      </c>
      <c r="N1178" s="28"/>
      <c r="O1178" s="28"/>
      <c r="P1178" s="28"/>
      <c r="Q1178" s="28"/>
      <c r="R1178" s="28"/>
    </row>
    <row r="1179" spans="1:18" ht="12.75" x14ac:dyDescent="0.35">
      <c r="A1179" s="28" t="s">
        <v>1720</v>
      </c>
      <c r="B1179" s="28" t="s">
        <v>1721</v>
      </c>
      <c r="C1179" s="85" t="s">
        <v>168</v>
      </c>
      <c r="D1179" s="28" t="s">
        <v>1722</v>
      </c>
      <c r="E1179" s="416">
        <v>6000</v>
      </c>
      <c r="F1179" s="417" t="s">
        <v>2536</v>
      </c>
      <c r="G1179" s="418" t="s">
        <v>2537</v>
      </c>
      <c r="H1179" s="418" t="s">
        <v>1783</v>
      </c>
      <c r="I1179" s="234" t="s">
        <v>1726</v>
      </c>
      <c r="J1179" s="28" t="s">
        <v>1734</v>
      </c>
      <c r="K1179" s="419">
        <v>12</v>
      </c>
      <c r="L1179" s="419">
        <v>12</v>
      </c>
      <c r="M1179" s="420">
        <f t="shared" si="34"/>
        <v>72000</v>
      </c>
      <c r="N1179" s="28"/>
      <c r="O1179" s="28"/>
      <c r="P1179" s="28"/>
      <c r="Q1179" s="28"/>
      <c r="R1179" s="28"/>
    </row>
    <row r="1180" spans="1:18" ht="12.75" x14ac:dyDescent="0.35">
      <c r="A1180" s="28" t="s">
        <v>1720</v>
      </c>
      <c r="B1180" s="28" t="s">
        <v>1721</v>
      </c>
      <c r="C1180" s="85" t="s">
        <v>168</v>
      </c>
      <c r="D1180" s="28" t="s">
        <v>1730</v>
      </c>
      <c r="E1180" s="416">
        <v>1400</v>
      </c>
      <c r="F1180" s="417" t="s">
        <v>2538</v>
      </c>
      <c r="G1180" s="418" t="s">
        <v>2539</v>
      </c>
      <c r="H1180" s="418" t="s">
        <v>2257</v>
      </c>
      <c r="I1180" s="234" t="s">
        <v>1726</v>
      </c>
      <c r="J1180" s="28" t="s">
        <v>1727</v>
      </c>
      <c r="K1180" s="419">
        <v>12</v>
      </c>
      <c r="L1180" s="419">
        <v>12</v>
      </c>
      <c r="M1180" s="420">
        <f t="shared" ref="M1180:M1243" si="35">E1180*L1180</f>
        <v>16800</v>
      </c>
      <c r="N1180" s="28"/>
      <c r="O1180" s="28"/>
      <c r="P1180" s="28"/>
      <c r="Q1180" s="28"/>
      <c r="R1180" s="28"/>
    </row>
    <row r="1181" spans="1:18" ht="12.75" x14ac:dyDescent="0.35">
      <c r="A1181" s="28" t="s">
        <v>1720</v>
      </c>
      <c r="B1181" s="28" t="s">
        <v>1721</v>
      </c>
      <c r="C1181" s="85" t="s">
        <v>168</v>
      </c>
      <c r="D1181" s="28" t="s">
        <v>1722</v>
      </c>
      <c r="E1181" s="416">
        <v>5250</v>
      </c>
      <c r="F1181" s="417" t="s">
        <v>2540</v>
      </c>
      <c r="G1181" s="418" t="s">
        <v>2541</v>
      </c>
      <c r="H1181" s="418" t="s">
        <v>1737</v>
      </c>
      <c r="I1181" s="234" t="s">
        <v>1726</v>
      </c>
      <c r="J1181" s="28" t="s">
        <v>1734</v>
      </c>
      <c r="K1181" s="419">
        <v>12</v>
      </c>
      <c r="L1181" s="419">
        <v>12</v>
      </c>
      <c r="M1181" s="420">
        <f t="shared" si="35"/>
        <v>63000</v>
      </c>
      <c r="N1181" s="28"/>
      <c r="O1181" s="28"/>
      <c r="P1181" s="28"/>
      <c r="Q1181" s="28"/>
      <c r="R1181" s="28"/>
    </row>
    <row r="1182" spans="1:18" ht="12.75" x14ac:dyDescent="0.35">
      <c r="A1182" s="28" t="s">
        <v>1720</v>
      </c>
      <c r="B1182" s="28" t="s">
        <v>1721</v>
      </c>
      <c r="C1182" s="85" t="s">
        <v>168</v>
      </c>
      <c r="D1182" s="28" t="s">
        <v>1722</v>
      </c>
      <c r="E1182" s="416">
        <v>2500</v>
      </c>
      <c r="F1182" s="417" t="s">
        <v>2542</v>
      </c>
      <c r="G1182" s="418" t="s">
        <v>2543</v>
      </c>
      <c r="H1182" s="418" t="s">
        <v>1725</v>
      </c>
      <c r="I1182" s="234" t="s">
        <v>1726</v>
      </c>
      <c r="J1182" s="28" t="s">
        <v>1727</v>
      </c>
      <c r="K1182" s="419">
        <v>12</v>
      </c>
      <c r="L1182" s="419">
        <v>12</v>
      </c>
      <c r="M1182" s="420">
        <f t="shared" si="35"/>
        <v>30000</v>
      </c>
      <c r="N1182" s="28"/>
      <c r="O1182" s="28"/>
      <c r="P1182" s="28"/>
      <c r="Q1182" s="28"/>
      <c r="R1182" s="28"/>
    </row>
    <row r="1183" spans="1:18" ht="12.75" x14ac:dyDescent="0.35">
      <c r="A1183" s="28" t="s">
        <v>1720</v>
      </c>
      <c r="B1183" s="28" t="s">
        <v>1721</v>
      </c>
      <c r="C1183" s="85" t="s">
        <v>168</v>
      </c>
      <c r="D1183" s="28" t="s">
        <v>1722</v>
      </c>
      <c r="E1183" s="416">
        <v>10500</v>
      </c>
      <c r="F1183" s="417" t="s">
        <v>2544</v>
      </c>
      <c r="G1183" s="418" t="s">
        <v>2545</v>
      </c>
      <c r="H1183" s="418" t="s">
        <v>1751</v>
      </c>
      <c r="I1183" s="234" t="s">
        <v>1726</v>
      </c>
      <c r="J1183" s="28" t="s">
        <v>1734</v>
      </c>
      <c r="K1183" s="419">
        <v>12</v>
      </c>
      <c r="L1183" s="419">
        <v>12</v>
      </c>
      <c r="M1183" s="420">
        <f t="shared" si="35"/>
        <v>126000</v>
      </c>
      <c r="N1183" s="28"/>
      <c r="O1183" s="28"/>
      <c r="P1183" s="28"/>
      <c r="Q1183" s="28"/>
      <c r="R1183" s="28"/>
    </row>
    <row r="1184" spans="1:18" ht="12.75" x14ac:dyDescent="0.35">
      <c r="A1184" s="28" t="s">
        <v>1720</v>
      </c>
      <c r="B1184" s="28" t="s">
        <v>1721</v>
      </c>
      <c r="C1184" s="85" t="s">
        <v>168</v>
      </c>
      <c r="D1184" s="28" t="s">
        <v>1722</v>
      </c>
      <c r="E1184" s="416">
        <v>3000</v>
      </c>
      <c r="F1184" s="417" t="s">
        <v>2546</v>
      </c>
      <c r="G1184" s="418" t="s">
        <v>2547</v>
      </c>
      <c r="H1184" s="418" t="s">
        <v>1725</v>
      </c>
      <c r="I1184" s="234" t="s">
        <v>1726</v>
      </c>
      <c r="J1184" s="28" t="s">
        <v>1727</v>
      </c>
      <c r="K1184" s="419">
        <v>12</v>
      </c>
      <c r="L1184" s="419">
        <v>12</v>
      </c>
      <c r="M1184" s="420">
        <f t="shared" si="35"/>
        <v>36000</v>
      </c>
      <c r="N1184" s="28"/>
      <c r="O1184" s="28"/>
      <c r="P1184" s="28"/>
      <c r="Q1184" s="28"/>
      <c r="R1184" s="28"/>
    </row>
    <row r="1185" spans="1:18" ht="12.75" x14ac:dyDescent="0.35">
      <c r="A1185" s="28" t="s">
        <v>1720</v>
      </c>
      <c r="B1185" s="28" t="s">
        <v>1721</v>
      </c>
      <c r="C1185" s="85" t="s">
        <v>168</v>
      </c>
      <c r="D1185" s="28" t="s">
        <v>1722</v>
      </c>
      <c r="E1185" s="416">
        <v>3000</v>
      </c>
      <c r="F1185" s="417" t="s">
        <v>2548</v>
      </c>
      <c r="G1185" s="418" t="s">
        <v>2549</v>
      </c>
      <c r="H1185" s="418" t="s">
        <v>1725</v>
      </c>
      <c r="I1185" s="234" t="s">
        <v>1726</v>
      </c>
      <c r="J1185" s="28" t="s">
        <v>1727</v>
      </c>
      <c r="K1185" s="419">
        <v>12</v>
      </c>
      <c r="L1185" s="419">
        <v>12</v>
      </c>
      <c r="M1185" s="420">
        <f t="shared" si="35"/>
        <v>36000</v>
      </c>
      <c r="N1185" s="28"/>
      <c r="O1185" s="28"/>
      <c r="P1185" s="28"/>
      <c r="Q1185" s="28"/>
      <c r="R1185" s="28"/>
    </row>
    <row r="1186" spans="1:18" ht="12.75" x14ac:dyDescent="0.35">
      <c r="A1186" s="28" t="s">
        <v>1720</v>
      </c>
      <c r="B1186" s="28" t="s">
        <v>1721</v>
      </c>
      <c r="C1186" s="85" t="s">
        <v>168</v>
      </c>
      <c r="D1186" s="28" t="s">
        <v>1722</v>
      </c>
      <c r="E1186" s="416">
        <v>5000</v>
      </c>
      <c r="F1186" s="417" t="s">
        <v>2550</v>
      </c>
      <c r="G1186" s="418" t="s">
        <v>2551</v>
      </c>
      <c r="H1186" s="418" t="s">
        <v>2140</v>
      </c>
      <c r="I1186" s="234" t="s">
        <v>1726</v>
      </c>
      <c r="J1186" s="28" t="s">
        <v>1734</v>
      </c>
      <c r="K1186" s="419">
        <v>12</v>
      </c>
      <c r="L1186" s="419">
        <v>12</v>
      </c>
      <c r="M1186" s="420">
        <f t="shared" si="35"/>
        <v>60000</v>
      </c>
      <c r="N1186" s="28"/>
      <c r="O1186" s="28"/>
      <c r="P1186" s="28"/>
      <c r="Q1186" s="28"/>
      <c r="R1186" s="28"/>
    </row>
    <row r="1187" spans="1:18" ht="12.75" x14ac:dyDescent="0.35">
      <c r="A1187" s="28" t="s">
        <v>1720</v>
      </c>
      <c r="B1187" s="28" t="s">
        <v>1721</v>
      </c>
      <c r="C1187" s="85" t="s">
        <v>168</v>
      </c>
      <c r="D1187" s="28" t="s">
        <v>1722</v>
      </c>
      <c r="E1187" s="416">
        <v>8500</v>
      </c>
      <c r="F1187" s="417" t="s">
        <v>2552</v>
      </c>
      <c r="G1187" s="418" t="s">
        <v>2553</v>
      </c>
      <c r="H1187" s="418" t="s">
        <v>1751</v>
      </c>
      <c r="I1187" s="234" t="s">
        <v>1726</v>
      </c>
      <c r="J1187" s="28" t="s">
        <v>1734</v>
      </c>
      <c r="K1187" s="419">
        <v>12</v>
      </c>
      <c r="L1187" s="419">
        <v>12</v>
      </c>
      <c r="M1187" s="420">
        <f t="shared" si="35"/>
        <v>102000</v>
      </c>
      <c r="N1187" s="28"/>
      <c r="O1187" s="28"/>
      <c r="P1187" s="28"/>
      <c r="Q1187" s="28"/>
      <c r="R1187" s="28"/>
    </row>
    <row r="1188" spans="1:18" ht="12.75" x14ac:dyDescent="0.35">
      <c r="A1188" s="28" t="s">
        <v>1720</v>
      </c>
      <c r="B1188" s="28" t="s">
        <v>1721</v>
      </c>
      <c r="C1188" s="85" t="s">
        <v>168</v>
      </c>
      <c r="D1188" s="28" t="s">
        <v>1730</v>
      </c>
      <c r="E1188" s="416">
        <v>1200</v>
      </c>
      <c r="F1188" s="417" t="s">
        <v>2554</v>
      </c>
      <c r="G1188" s="418" t="s">
        <v>2555</v>
      </c>
      <c r="H1188" s="418" t="s">
        <v>1759</v>
      </c>
      <c r="I1188" s="234" t="s">
        <v>1726</v>
      </c>
      <c r="J1188" s="28" t="s">
        <v>1760</v>
      </c>
      <c r="K1188" s="419">
        <v>12</v>
      </c>
      <c r="L1188" s="419">
        <v>12</v>
      </c>
      <c r="M1188" s="420">
        <f t="shared" si="35"/>
        <v>14400</v>
      </c>
      <c r="N1188" s="28"/>
      <c r="O1188" s="28"/>
      <c r="P1188" s="28"/>
      <c r="Q1188" s="28"/>
      <c r="R1188" s="28"/>
    </row>
    <row r="1189" spans="1:18" ht="12.75" x14ac:dyDescent="0.35">
      <c r="A1189" s="28" t="s">
        <v>1720</v>
      </c>
      <c r="B1189" s="28" t="s">
        <v>1721</v>
      </c>
      <c r="C1189" s="85" t="s">
        <v>168</v>
      </c>
      <c r="D1189" s="28" t="s">
        <v>1722</v>
      </c>
      <c r="E1189" s="416">
        <v>8500</v>
      </c>
      <c r="F1189" s="417" t="s">
        <v>2556</v>
      </c>
      <c r="G1189" s="418" t="s">
        <v>2557</v>
      </c>
      <c r="H1189" s="418" t="s">
        <v>1751</v>
      </c>
      <c r="I1189" s="234" t="s">
        <v>1726</v>
      </c>
      <c r="J1189" s="28" t="s">
        <v>1734</v>
      </c>
      <c r="K1189" s="419">
        <v>12</v>
      </c>
      <c r="L1189" s="419">
        <v>12</v>
      </c>
      <c r="M1189" s="420">
        <f t="shared" si="35"/>
        <v>102000</v>
      </c>
      <c r="N1189" s="28"/>
      <c r="O1189" s="28"/>
      <c r="P1189" s="28"/>
      <c r="Q1189" s="28"/>
      <c r="R1189" s="28"/>
    </row>
    <row r="1190" spans="1:18" ht="12.75" x14ac:dyDescent="0.35">
      <c r="A1190" s="28" t="s">
        <v>1720</v>
      </c>
      <c r="B1190" s="28" t="s">
        <v>1721</v>
      </c>
      <c r="C1190" s="85" t="s">
        <v>168</v>
      </c>
      <c r="D1190" s="28" t="s">
        <v>1722</v>
      </c>
      <c r="E1190" s="416">
        <v>9000</v>
      </c>
      <c r="F1190" s="417" t="s">
        <v>2558</v>
      </c>
      <c r="G1190" s="418" t="s">
        <v>2559</v>
      </c>
      <c r="H1190" s="418" t="s">
        <v>1751</v>
      </c>
      <c r="I1190" s="234" t="s">
        <v>1726</v>
      </c>
      <c r="J1190" s="28" t="s">
        <v>1734</v>
      </c>
      <c r="K1190" s="419">
        <v>12</v>
      </c>
      <c r="L1190" s="419">
        <v>12</v>
      </c>
      <c r="M1190" s="420">
        <f t="shared" si="35"/>
        <v>108000</v>
      </c>
      <c r="N1190" s="28"/>
      <c r="O1190" s="28"/>
      <c r="P1190" s="28"/>
      <c r="Q1190" s="28"/>
      <c r="R1190" s="28"/>
    </row>
    <row r="1191" spans="1:18" ht="12.75" x14ac:dyDescent="0.35">
      <c r="A1191" s="28" t="s">
        <v>1720</v>
      </c>
      <c r="B1191" s="28" t="s">
        <v>1721</v>
      </c>
      <c r="C1191" s="85" t="s">
        <v>168</v>
      </c>
      <c r="D1191" s="28" t="s">
        <v>1722</v>
      </c>
      <c r="E1191" s="416">
        <v>10500</v>
      </c>
      <c r="F1191" s="417" t="s">
        <v>2560</v>
      </c>
      <c r="G1191" s="418" t="s">
        <v>2561</v>
      </c>
      <c r="H1191" s="418" t="s">
        <v>1751</v>
      </c>
      <c r="I1191" s="234" t="s">
        <v>1726</v>
      </c>
      <c r="J1191" s="28" t="s">
        <v>1734</v>
      </c>
      <c r="K1191" s="419">
        <v>12</v>
      </c>
      <c r="L1191" s="419">
        <v>12</v>
      </c>
      <c r="M1191" s="420">
        <f t="shared" si="35"/>
        <v>126000</v>
      </c>
      <c r="N1191" s="28"/>
      <c r="O1191" s="28"/>
      <c r="P1191" s="28"/>
      <c r="Q1191" s="28"/>
      <c r="R1191" s="28"/>
    </row>
    <row r="1192" spans="1:18" ht="12.75" x14ac:dyDescent="0.35">
      <c r="A1192" s="28" t="s">
        <v>1720</v>
      </c>
      <c r="B1192" s="28" t="s">
        <v>1721</v>
      </c>
      <c r="C1192" s="85" t="s">
        <v>168</v>
      </c>
      <c r="D1192" s="28" t="s">
        <v>1722</v>
      </c>
      <c r="E1192" s="416">
        <v>6000</v>
      </c>
      <c r="F1192" s="417" t="s">
        <v>2562</v>
      </c>
      <c r="G1192" s="418" t="s">
        <v>2563</v>
      </c>
      <c r="H1192" s="418" t="s">
        <v>1737</v>
      </c>
      <c r="I1192" s="234" t="s">
        <v>1726</v>
      </c>
      <c r="J1192" s="28" t="s">
        <v>1734</v>
      </c>
      <c r="K1192" s="419">
        <v>12</v>
      </c>
      <c r="L1192" s="419">
        <v>12</v>
      </c>
      <c r="M1192" s="420">
        <f t="shared" si="35"/>
        <v>72000</v>
      </c>
      <c r="N1192" s="28"/>
      <c r="O1192" s="28"/>
      <c r="P1192" s="28"/>
      <c r="Q1192" s="28"/>
      <c r="R1192" s="28"/>
    </row>
    <row r="1193" spans="1:18" ht="12.75" x14ac:dyDescent="0.35">
      <c r="A1193" s="28" t="s">
        <v>1720</v>
      </c>
      <c r="B1193" s="28" t="s">
        <v>1721</v>
      </c>
      <c r="C1193" s="85" t="s">
        <v>168</v>
      </c>
      <c r="D1193" s="28" t="s">
        <v>1722</v>
      </c>
      <c r="E1193" s="416">
        <v>3000</v>
      </c>
      <c r="F1193" s="417" t="s">
        <v>2564</v>
      </c>
      <c r="G1193" s="418" t="s">
        <v>2565</v>
      </c>
      <c r="H1193" s="418" t="s">
        <v>1756</v>
      </c>
      <c r="I1193" s="234" t="s">
        <v>1726</v>
      </c>
      <c r="J1193" s="28" t="s">
        <v>1734</v>
      </c>
      <c r="K1193" s="419">
        <v>12</v>
      </c>
      <c r="L1193" s="419">
        <v>12</v>
      </c>
      <c r="M1193" s="420">
        <f t="shared" si="35"/>
        <v>36000</v>
      </c>
      <c r="N1193" s="28"/>
      <c r="O1193" s="28"/>
      <c r="P1193" s="28"/>
      <c r="Q1193" s="28"/>
      <c r="R1193" s="28"/>
    </row>
    <row r="1194" spans="1:18" ht="12.75" x14ac:dyDescent="0.35">
      <c r="A1194" s="28" t="s">
        <v>1720</v>
      </c>
      <c r="B1194" s="28" t="s">
        <v>1721</v>
      </c>
      <c r="C1194" s="85" t="s">
        <v>168</v>
      </c>
      <c r="D1194" s="28" t="s">
        <v>1722</v>
      </c>
      <c r="E1194" s="416">
        <v>12500</v>
      </c>
      <c r="F1194" s="417" t="s">
        <v>2566</v>
      </c>
      <c r="G1194" s="418" t="s">
        <v>2567</v>
      </c>
      <c r="H1194" s="418" t="s">
        <v>1751</v>
      </c>
      <c r="I1194" s="234" t="s">
        <v>1726</v>
      </c>
      <c r="J1194" s="28" t="s">
        <v>1734</v>
      </c>
      <c r="K1194" s="419">
        <v>12</v>
      </c>
      <c r="L1194" s="419">
        <v>12</v>
      </c>
      <c r="M1194" s="420">
        <f t="shared" si="35"/>
        <v>150000</v>
      </c>
      <c r="N1194" s="28"/>
      <c r="O1194" s="28"/>
      <c r="P1194" s="28"/>
      <c r="Q1194" s="28"/>
      <c r="R1194" s="28"/>
    </row>
    <row r="1195" spans="1:18" ht="12.75" x14ac:dyDescent="0.35">
      <c r="A1195" s="28" t="s">
        <v>1720</v>
      </c>
      <c r="B1195" s="28" t="s">
        <v>1721</v>
      </c>
      <c r="C1195" s="85" t="s">
        <v>168</v>
      </c>
      <c r="D1195" s="28" t="s">
        <v>1722</v>
      </c>
      <c r="E1195" s="416">
        <v>2500</v>
      </c>
      <c r="F1195" s="417" t="s">
        <v>2568</v>
      </c>
      <c r="G1195" s="418" t="s">
        <v>2569</v>
      </c>
      <c r="H1195" s="418" t="s">
        <v>1737</v>
      </c>
      <c r="I1195" s="234" t="s">
        <v>1726</v>
      </c>
      <c r="J1195" s="28" t="s">
        <v>1734</v>
      </c>
      <c r="K1195" s="419">
        <v>12</v>
      </c>
      <c r="L1195" s="419">
        <v>12</v>
      </c>
      <c r="M1195" s="420">
        <f t="shared" si="35"/>
        <v>30000</v>
      </c>
      <c r="N1195" s="28"/>
      <c r="O1195" s="28"/>
      <c r="P1195" s="28"/>
      <c r="Q1195" s="28"/>
      <c r="R1195" s="28"/>
    </row>
    <row r="1196" spans="1:18" ht="12.75" x14ac:dyDescent="0.35">
      <c r="A1196" s="28" t="s">
        <v>1720</v>
      </c>
      <c r="B1196" s="28" t="s">
        <v>1721</v>
      </c>
      <c r="C1196" s="85" t="s">
        <v>168</v>
      </c>
      <c r="D1196" s="28" t="s">
        <v>1722</v>
      </c>
      <c r="E1196" s="416">
        <v>5000</v>
      </c>
      <c r="F1196" s="417" t="s">
        <v>2570</v>
      </c>
      <c r="G1196" s="418" t="s">
        <v>2571</v>
      </c>
      <c r="H1196" s="418" t="s">
        <v>1882</v>
      </c>
      <c r="I1196" s="234" t="s">
        <v>1726</v>
      </c>
      <c r="J1196" s="28" t="s">
        <v>1734</v>
      </c>
      <c r="K1196" s="419">
        <v>12</v>
      </c>
      <c r="L1196" s="419">
        <v>12</v>
      </c>
      <c r="M1196" s="420">
        <f t="shared" si="35"/>
        <v>60000</v>
      </c>
      <c r="N1196" s="28"/>
      <c r="O1196" s="28"/>
      <c r="P1196" s="28"/>
      <c r="Q1196" s="28"/>
      <c r="R1196" s="28"/>
    </row>
    <row r="1197" spans="1:18" ht="12.75" x14ac:dyDescent="0.35">
      <c r="A1197" s="28" t="s">
        <v>1720</v>
      </c>
      <c r="B1197" s="28" t="s">
        <v>1721</v>
      </c>
      <c r="C1197" s="85" t="s">
        <v>168</v>
      </c>
      <c r="D1197" s="28" t="s">
        <v>1722</v>
      </c>
      <c r="E1197" s="416">
        <v>6500</v>
      </c>
      <c r="F1197" s="417" t="s">
        <v>2572</v>
      </c>
      <c r="G1197" s="418" t="s">
        <v>2573</v>
      </c>
      <c r="H1197" s="418" t="s">
        <v>1783</v>
      </c>
      <c r="I1197" s="234" t="s">
        <v>1726</v>
      </c>
      <c r="J1197" s="28" t="s">
        <v>1734</v>
      </c>
      <c r="K1197" s="419">
        <v>12</v>
      </c>
      <c r="L1197" s="419">
        <v>12</v>
      </c>
      <c r="M1197" s="420">
        <f t="shared" si="35"/>
        <v>78000</v>
      </c>
      <c r="N1197" s="28"/>
      <c r="O1197" s="28"/>
      <c r="P1197" s="28"/>
      <c r="Q1197" s="28"/>
      <c r="R1197" s="28"/>
    </row>
    <row r="1198" spans="1:18" ht="12.75" x14ac:dyDescent="0.35">
      <c r="A1198" s="28" t="s">
        <v>1720</v>
      </c>
      <c r="B1198" s="28" t="s">
        <v>1721</v>
      </c>
      <c r="C1198" s="85" t="s">
        <v>168</v>
      </c>
      <c r="D1198" s="28" t="s">
        <v>1730</v>
      </c>
      <c r="E1198" s="416">
        <v>1500</v>
      </c>
      <c r="F1198" s="417" t="s">
        <v>2574</v>
      </c>
      <c r="G1198" s="418" t="s">
        <v>2575</v>
      </c>
      <c r="H1198" s="418" t="s">
        <v>1954</v>
      </c>
      <c r="I1198" s="234" t="s">
        <v>1726</v>
      </c>
      <c r="J1198" s="28" t="s">
        <v>1727</v>
      </c>
      <c r="K1198" s="419">
        <v>12</v>
      </c>
      <c r="L1198" s="419">
        <v>12</v>
      </c>
      <c r="M1198" s="420">
        <f t="shared" si="35"/>
        <v>18000</v>
      </c>
      <c r="N1198" s="28"/>
      <c r="O1198" s="28"/>
      <c r="P1198" s="28"/>
      <c r="Q1198" s="28"/>
      <c r="R1198" s="28"/>
    </row>
    <row r="1199" spans="1:18" ht="12.75" x14ac:dyDescent="0.35">
      <c r="A1199" s="28" t="s">
        <v>1720</v>
      </c>
      <c r="B1199" s="28" t="s">
        <v>1721</v>
      </c>
      <c r="C1199" s="85" t="s">
        <v>168</v>
      </c>
      <c r="D1199" s="28" t="s">
        <v>1722</v>
      </c>
      <c r="E1199" s="416">
        <v>5000</v>
      </c>
      <c r="F1199" s="417" t="s">
        <v>2576</v>
      </c>
      <c r="G1199" s="418" t="s">
        <v>2577</v>
      </c>
      <c r="H1199" s="418" t="s">
        <v>1737</v>
      </c>
      <c r="I1199" s="234" t="s">
        <v>1726</v>
      </c>
      <c r="J1199" s="28" t="s">
        <v>1734</v>
      </c>
      <c r="K1199" s="419">
        <v>12</v>
      </c>
      <c r="L1199" s="419">
        <v>12</v>
      </c>
      <c r="M1199" s="420">
        <f t="shared" si="35"/>
        <v>60000</v>
      </c>
      <c r="N1199" s="28"/>
      <c r="O1199" s="28"/>
      <c r="P1199" s="28"/>
      <c r="Q1199" s="28"/>
      <c r="R1199" s="28"/>
    </row>
    <row r="1200" spans="1:18" ht="12.75" x14ac:dyDescent="0.35">
      <c r="A1200" s="28" t="s">
        <v>1720</v>
      </c>
      <c r="B1200" s="28" t="s">
        <v>1721</v>
      </c>
      <c r="C1200" s="85" t="s">
        <v>168</v>
      </c>
      <c r="D1200" s="28" t="s">
        <v>1722</v>
      </c>
      <c r="E1200" s="416">
        <v>3000</v>
      </c>
      <c r="F1200" s="417" t="s">
        <v>2578</v>
      </c>
      <c r="G1200" s="418" t="s">
        <v>2579</v>
      </c>
      <c r="H1200" s="418" t="s">
        <v>1725</v>
      </c>
      <c r="I1200" s="234" t="s">
        <v>1726</v>
      </c>
      <c r="J1200" s="28" t="s">
        <v>1727</v>
      </c>
      <c r="K1200" s="419">
        <v>12</v>
      </c>
      <c r="L1200" s="419">
        <v>12</v>
      </c>
      <c r="M1200" s="420">
        <f t="shared" si="35"/>
        <v>36000</v>
      </c>
      <c r="N1200" s="28"/>
      <c r="O1200" s="28"/>
      <c r="P1200" s="28"/>
      <c r="Q1200" s="28"/>
      <c r="R1200" s="28"/>
    </row>
    <row r="1201" spans="1:18" ht="12.75" x14ac:dyDescent="0.35">
      <c r="A1201" s="28" t="s">
        <v>1720</v>
      </c>
      <c r="B1201" s="28" t="s">
        <v>1721</v>
      </c>
      <c r="C1201" s="85" t="s">
        <v>168</v>
      </c>
      <c r="D1201" s="28" t="s">
        <v>1722</v>
      </c>
      <c r="E1201" s="416">
        <v>9000</v>
      </c>
      <c r="F1201" s="417" t="s">
        <v>2580</v>
      </c>
      <c r="G1201" s="418" t="s">
        <v>2581</v>
      </c>
      <c r="H1201" s="418" t="s">
        <v>1751</v>
      </c>
      <c r="I1201" s="234" t="s">
        <v>1726</v>
      </c>
      <c r="J1201" s="28" t="s">
        <v>1734</v>
      </c>
      <c r="K1201" s="419">
        <v>12</v>
      </c>
      <c r="L1201" s="419">
        <v>12</v>
      </c>
      <c r="M1201" s="420">
        <f t="shared" si="35"/>
        <v>108000</v>
      </c>
      <c r="N1201" s="28"/>
      <c r="O1201" s="28"/>
      <c r="P1201" s="28"/>
      <c r="Q1201" s="28"/>
      <c r="R1201" s="28"/>
    </row>
    <row r="1202" spans="1:18" ht="12.75" x14ac:dyDescent="0.35">
      <c r="A1202" s="28" t="s">
        <v>1720</v>
      </c>
      <c r="B1202" s="28" t="s">
        <v>1721</v>
      </c>
      <c r="C1202" s="85" t="s">
        <v>168</v>
      </c>
      <c r="D1202" s="28" t="s">
        <v>1722</v>
      </c>
      <c r="E1202" s="416">
        <v>12500</v>
      </c>
      <c r="F1202" s="417" t="s">
        <v>2582</v>
      </c>
      <c r="G1202" s="418" t="s">
        <v>2583</v>
      </c>
      <c r="H1202" s="418" t="s">
        <v>1803</v>
      </c>
      <c r="I1202" s="234" t="s">
        <v>1726</v>
      </c>
      <c r="J1202" s="28" t="s">
        <v>1734</v>
      </c>
      <c r="K1202" s="419">
        <v>12</v>
      </c>
      <c r="L1202" s="419">
        <v>12</v>
      </c>
      <c r="M1202" s="420">
        <f t="shared" si="35"/>
        <v>150000</v>
      </c>
      <c r="N1202" s="28"/>
      <c r="O1202" s="28"/>
      <c r="P1202" s="28"/>
      <c r="Q1202" s="28"/>
      <c r="R1202" s="28"/>
    </row>
    <row r="1203" spans="1:18" ht="12.75" x14ac:dyDescent="0.35">
      <c r="A1203" s="28" t="s">
        <v>1720</v>
      </c>
      <c r="B1203" s="28" t="s">
        <v>1721</v>
      </c>
      <c r="C1203" s="85" t="s">
        <v>168</v>
      </c>
      <c r="D1203" s="28" t="s">
        <v>1722</v>
      </c>
      <c r="E1203" s="416">
        <v>6500</v>
      </c>
      <c r="F1203" s="417" t="s">
        <v>2584</v>
      </c>
      <c r="G1203" s="418" t="s">
        <v>2585</v>
      </c>
      <c r="H1203" s="418" t="s">
        <v>1737</v>
      </c>
      <c r="I1203" s="234" t="s">
        <v>1726</v>
      </c>
      <c r="J1203" s="28" t="s">
        <v>1734</v>
      </c>
      <c r="K1203" s="419">
        <v>12</v>
      </c>
      <c r="L1203" s="419">
        <v>12</v>
      </c>
      <c r="M1203" s="420">
        <f t="shared" si="35"/>
        <v>78000</v>
      </c>
      <c r="N1203" s="28"/>
      <c r="O1203" s="28"/>
      <c r="P1203" s="28"/>
      <c r="Q1203" s="28"/>
      <c r="R1203" s="28"/>
    </row>
    <row r="1204" spans="1:18" ht="12.75" x14ac:dyDescent="0.35">
      <c r="A1204" s="28" t="s">
        <v>1720</v>
      </c>
      <c r="B1204" s="28" t="s">
        <v>1721</v>
      </c>
      <c r="C1204" s="85" t="s">
        <v>168</v>
      </c>
      <c r="D1204" s="28" t="s">
        <v>1730</v>
      </c>
      <c r="E1204" s="416">
        <v>1500</v>
      </c>
      <c r="F1204" s="417" t="s">
        <v>2586</v>
      </c>
      <c r="G1204" s="418" t="s">
        <v>2587</v>
      </c>
      <c r="H1204" s="418" t="s">
        <v>1855</v>
      </c>
      <c r="I1204" s="234" t="s">
        <v>1726</v>
      </c>
      <c r="J1204" s="28" t="s">
        <v>1760</v>
      </c>
      <c r="K1204" s="419">
        <v>12</v>
      </c>
      <c r="L1204" s="419">
        <v>12</v>
      </c>
      <c r="M1204" s="420">
        <f t="shared" si="35"/>
        <v>18000</v>
      </c>
      <c r="N1204" s="28"/>
      <c r="O1204" s="28"/>
      <c r="P1204" s="28"/>
      <c r="Q1204" s="28"/>
      <c r="R1204" s="28"/>
    </row>
    <row r="1205" spans="1:18" ht="12.75" x14ac:dyDescent="0.35">
      <c r="A1205" s="28" t="s">
        <v>1720</v>
      </c>
      <c r="B1205" s="28" t="s">
        <v>1721</v>
      </c>
      <c r="C1205" s="85" t="s">
        <v>168</v>
      </c>
      <c r="D1205" s="28" t="s">
        <v>1722</v>
      </c>
      <c r="E1205" s="416">
        <v>6500</v>
      </c>
      <c r="F1205" s="417" t="s">
        <v>2588</v>
      </c>
      <c r="G1205" s="418" t="s">
        <v>2589</v>
      </c>
      <c r="H1205" s="418" t="s">
        <v>1751</v>
      </c>
      <c r="I1205" s="234" t="s">
        <v>1726</v>
      </c>
      <c r="J1205" s="28" t="s">
        <v>1734</v>
      </c>
      <c r="K1205" s="419">
        <v>12</v>
      </c>
      <c r="L1205" s="419">
        <v>12</v>
      </c>
      <c r="M1205" s="420">
        <f t="shared" si="35"/>
        <v>78000</v>
      </c>
      <c r="N1205" s="28"/>
      <c r="O1205" s="28"/>
      <c r="P1205" s="28"/>
      <c r="Q1205" s="28"/>
      <c r="R1205" s="28"/>
    </row>
    <row r="1206" spans="1:18" ht="12.75" x14ac:dyDescent="0.35">
      <c r="A1206" s="28" t="s">
        <v>1720</v>
      </c>
      <c r="B1206" s="28" t="s">
        <v>1721</v>
      </c>
      <c r="C1206" s="85" t="s">
        <v>168</v>
      </c>
      <c r="D1206" s="28" t="s">
        <v>1722</v>
      </c>
      <c r="E1206" s="416">
        <v>1800</v>
      </c>
      <c r="F1206" s="417" t="s">
        <v>2590</v>
      </c>
      <c r="G1206" s="418" t="s">
        <v>2591</v>
      </c>
      <c r="H1206" s="418" t="s">
        <v>1737</v>
      </c>
      <c r="I1206" s="234" t="s">
        <v>1726</v>
      </c>
      <c r="J1206" s="28" t="s">
        <v>1734</v>
      </c>
      <c r="K1206" s="419">
        <v>12</v>
      </c>
      <c r="L1206" s="419">
        <v>12</v>
      </c>
      <c r="M1206" s="420">
        <f t="shared" si="35"/>
        <v>21600</v>
      </c>
      <c r="N1206" s="28"/>
      <c r="O1206" s="28"/>
      <c r="P1206" s="28"/>
      <c r="Q1206" s="28"/>
      <c r="R1206" s="28"/>
    </row>
    <row r="1207" spans="1:18" ht="12.75" x14ac:dyDescent="0.35">
      <c r="A1207" s="28" t="s">
        <v>1720</v>
      </c>
      <c r="B1207" s="28" t="s">
        <v>1721</v>
      </c>
      <c r="C1207" s="85" t="s">
        <v>168</v>
      </c>
      <c r="D1207" s="28" t="s">
        <v>1722</v>
      </c>
      <c r="E1207" s="416">
        <v>1800</v>
      </c>
      <c r="F1207" s="417" t="s">
        <v>2592</v>
      </c>
      <c r="G1207" s="418" t="s">
        <v>2593</v>
      </c>
      <c r="H1207" s="418" t="s">
        <v>1756</v>
      </c>
      <c r="I1207" s="234" t="s">
        <v>1726</v>
      </c>
      <c r="J1207" s="28" t="s">
        <v>1734</v>
      </c>
      <c r="K1207" s="419">
        <v>12</v>
      </c>
      <c r="L1207" s="419">
        <v>12</v>
      </c>
      <c r="M1207" s="420">
        <f t="shared" si="35"/>
        <v>21600</v>
      </c>
      <c r="N1207" s="28"/>
      <c r="O1207" s="28"/>
      <c r="P1207" s="28"/>
      <c r="Q1207" s="28"/>
      <c r="R1207" s="28"/>
    </row>
    <row r="1208" spans="1:18" ht="12.75" x14ac:dyDescent="0.35">
      <c r="A1208" s="28" t="s">
        <v>1720</v>
      </c>
      <c r="B1208" s="28" t="s">
        <v>1721</v>
      </c>
      <c r="C1208" s="85" t="s">
        <v>168</v>
      </c>
      <c r="D1208" s="28" t="s">
        <v>1730</v>
      </c>
      <c r="E1208" s="416">
        <v>1500</v>
      </c>
      <c r="F1208" s="417" t="s">
        <v>2594</v>
      </c>
      <c r="G1208" s="418" t="s">
        <v>2595</v>
      </c>
      <c r="H1208" s="418" t="s">
        <v>1794</v>
      </c>
      <c r="I1208" s="234" t="s">
        <v>1726</v>
      </c>
      <c r="J1208" s="28" t="s">
        <v>1727</v>
      </c>
      <c r="K1208" s="419">
        <v>12</v>
      </c>
      <c r="L1208" s="419">
        <v>12</v>
      </c>
      <c r="M1208" s="420">
        <f t="shared" si="35"/>
        <v>18000</v>
      </c>
      <c r="N1208" s="28"/>
      <c r="O1208" s="28"/>
      <c r="P1208" s="28"/>
      <c r="Q1208" s="28"/>
      <c r="R1208" s="28"/>
    </row>
    <row r="1209" spans="1:18" ht="12.75" x14ac:dyDescent="0.35">
      <c r="A1209" s="28" t="s">
        <v>1720</v>
      </c>
      <c r="B1209" s="28" t="s">
        <v>1721</v>
      </c>
      <c r="C1209" s="85" t="s">
        <v>168</v>
      </c>
      <c r="D1209" s="28" t="s">
        <v>1730</v>
      </c>
      <c r="E1209" s="416">
        <v>1800</v>
      </c>
      <c r="F1209" s="417" t="s">
        <v>2596</v>
      </c>
      <c r="G1209" s="418" t="s">
        <v>2597</v>
      </c>
      <c r="H1209" s="418" t="s">
        <v>1836</v>
      </c>
      <c r="I1209" s="234" t="s">
        <v>1726</v>
      </c>
      <c r="J1209" s="28" t="s">
        <v>1727</v>
      </c>
      <c r="K1209" s="419">
        <v>12</v>
      </c>
      <c r="L1209" s="419">
        <v>12</v>
      </c>
      <c r="M1209" s="420">
        <f t="shared" si="35"/>
        <v>21600</v>
      </c>
      <c r="N1209" s="28"/>
      <c r="O1209" s="28"/>
      <c r="P1209" s="28"/>
      <c r="Q1209" s="28"/>
      <c r="R1209" s="28"/>
    </row>
    <row r="1210" spans="1:18" ht="12.75" x14ac:dyDescent="0.35">
      <c r="A1210" s="28" t="s">
        <v>1720</v>
      </c>
      <c r="B1210" s="28" t="s">
        <v>1721</v>
      </c>
      <c r="C1210" s="85" t="s">
        <v>168</v>
      </c>
      <c r="D1210" s="28" t="s">
        <v>1730</v>
      </c>
      <c r="E1210" s="416">
        <v>2500</v>
      </c>
      <c r="F1210" s="417" t="s">
        <v>2598</v>
      </c>
      <c r="G1210" s="418" t="s">
        <v>2599</v>
      </c>
      <c r="H1210" s="418" t="s">
        <v>2600</v>
      </c>
      <c r="I1210" s="234" t="s">
        <v>1726</v>
      </c>
      <c r="J1210" s="28" t="s">
        <v>1734</v>
      </c>
      <c r="K1210" s="419">
        <v>12</v>
      </c>
      <c r="L1210" s="419">
        <v>12</v>
      </c>
      <c r="M1210" s="420">
        <f t="shared" si="35"/>
        <v>30000</v>
      </c>
      <c r="N1210" s="28"/>
      <c r="O1210" s="28"/>
      <c r="P1210" s="28"/>
      <c r="Q1210" s="28"/>
      <c r="R1210" s="28"/>
    </row>
    <row r="1211" spans="1:18" ht="12.75" x14ac:dyDescent="0.35">
      <c r="A1211" s="28" t="s">
        <v>1720</v>
      </c>
      <c r="B1211" s="28" t="s">
        <v>1721</v>
      </c>
      <c r="C1211" s="85" t="s">
        <v>168</v>
      </c>
      <c r="D1211" s="28" t="s">
        <v>1730</v>
      </c>
      <c r="E1211" s="416">
        <v>5000</v>
      </c>
      <c r="F1211" s="417" t="s">
        <v>2601</v>
      </c>
      <c r="G1211" s="418" t="s">
        <v>2602</v>
      </c>
      <c r="H1211" s="418" t="s">
        <v>2603</v>
      </c>
      <c r="I1211" s="234" t="s">
        <v>1726</v>
      </c>
      <c r="J1211" s="28" t="s">
        <v>1734</v>
      </c>
      <c r="K1211" s="419">
        <v>12</v>
      </c>
      <c r="L1211" s="419">
        <v>12</v>
      </c>
      <c r="M1211" s="420">
        <f t="shared" si="35"/>
        <v>60000</v>
      </c>
      <c r="N1211" s="28"/>
      <c r="O1211" s="28"/>
      <c r="P1211" s="28"/>
      <c r="Q1211" s="28"/>
      <c r="R1211" s="28"/>
    </row>
    <row r="1212" spans="1:18" ht="12.75" x14ac:dyDescent="0.35">
      <c r="A1212" s="28" t="s">
        <v>1720</v>
      </c>
      <c r="B1212" s="28" t="s">
        <v>1721</v>
      </c>
      <c r="C1212" s="85" t="s">
        <v>168</v>
      </c>
      <c r="D1212" s="28" t="s">
        <v>1722</v>
      </c>
      <c r="E1212" s="416">
        <v>3100</v>
      </c>
      <c r="F1212" s="417" t="s">
        <v>2604</v>
      </c>
      <c r="G1212" s="418" t="s">
        <v>2605</v>
      </c>
      <c r="H1212" s="418" t="s">
        <v>1756</v>
      </c>
      <c r="I1212" s="234" t="s">
        <v>1726</v>
      </c>
      <c r="J1212" s="28" t="s">
        <v>1734</v>
      </c>
      <c r="K1212" s="419">
        <v>12</v>
      </c>
      <c r="L1212" s="419">
        <v>12</v>
      </c>
      <c r="M1212" s="420">
        <f t="shared" si="35"/>
        <v>37200</v>
      </c>
      <c r="N1212" s="28"/>
      <c r="O1212" s="28"/>
      <c r="P1212" s="28"/>
      <c r="Q1212" s="28"/>
      <c r="R1212" s="28"/>
    </row>
    <row r="1213" spans="1:18" ht="12.75" x14ac:dyDescent="0.35">
      <c r="A1213" s="28" t="s">
        <v>1720</v>
      </c>
      <c r="B1213" s="28" t="s">
        <v>1721</v>
      </c>
      <c r="C1213" s="85" t="s">
        <v>168</v>
      </c>
      <c r="D1213" s="28" t="s">
        <v>1722</v>
      </c>
      <c r="E1213" s="416">
        <v>6000</v>
      </c>
      <c r="F1213" s="417" t="s">
        <v>2606</v>
      </c>
      <c r="G1213" s="418" t="s">
        <v>2607</v>
      </c>
      <c r="H1213" s="418" t="s">
        <v>1737</v>
      </c>
      <c r="I1213" s="234" t="s">
        <v>1726</v>
      </c>
      <c r="J1213" s="28" t="s">
        <v>1734</v>
      </c>
      <c r="K1213" s="419">
        <v>12</v>
      </c>
      <c r="L1213" s="419">
        <v>12</v>
      </c>
      <c r="M1213" s="420">
        <f t="shared" si="35"/>
        <v>72000</v>
      </c>
      <c r="N1213" s="28"/>
      <c r="O1213" s="28"/>
      <c r="P1213" s="28"/>
      <c r="Q1213" s="28"/>
      <c r="R1213" s="28"/>
    </row>
    <row r="1214" spans="1:18" ht="12.75" x14ac:dyDescent="0.35">
      <c r="A1214" s="28" t="s">
        <v>1720</v>
      </c>
      <c r="B1214" s="28" t="s">
        <v>1721</v>
      </c>
      <c r="C1214" s="85" t="s">
        <v>168</v>
      </c>
      <c r="D1214" s="28" t="s">
        <v>1722</v>
      </c>
      <c r="E1214" s="416">
        <v>3500</v>
      </c>
      <c r="F1214" s="417" t="s">
        <v>2608</v>
      </c>
      <c r="G1214" s="418" t="s">
        <v>2609</v>
      </c>
      <c r="H1214" s="418" t="s">
        <v>2140</v>
      </c>
      <c r="I1214" s="234" t="s">
        <v>1726</v>
      </c>
      <c r="J1214" s="28" t="s">
        <v>1734</v>
      </c>
      <c r="K1214" s="419">
        <v>12</v>
      </c>
      <c r="L1214" s="419">
        <v>12</v>
      </c>
      <c r="M1214" s="420">
        <f t="shared" si="35"/>
        <v>42000</v>
      </c>
      <c r="N1214" s="28"/>
      <c r="O1214" s="28"/>
      <c r="P1214" s="28"/>
      <c r="Q1214" s="28"/>
      <c r="R1214" s="28"/>
    </row>
    <row r="1215" spans="1:18" ht="12.75" x14ac:dyDescent="0.35">
      <c r="A1215" s="28" t="s">
        <v>1720</v>
      </c>
      <c r="B1215" s="28" t="s">
        <v>1721</v>
      </c>
      <c r="C1215" s="85" t="s">
        <v>168</v>
      </c>
      <c r="D1215" s="28" t="s">
        <v>1722</v>
      </c>
      <c r="E1215" s="416">
        <v>3000</v>
      </c>
      <c r="F1215" s="417" t="s">
        <v>2610</v>
      </c>
      <c r="G1215" s="418" t="s">
        <v>2611</v>
      </c>
      <c r="H1215" s="418" t="s">
        <v>1725</v>
      </c>
      <c r="I1215" s="234" t="s">
        <v>1726</v>
      </c>
      <c r="J1215" s="28" t="s">
        <v>1727</v>
      </c>
      <c r="K1215" s="419">
        <v>12</v>
      </c>
      <c r="L1215" s="419">
        <v>12</v>
      </c>
      <c r="M1215" s="420">
        <f t="shared" si="35"/>
        <v>36000</v>
      </c>
      <c r="N1215" s="28"/>
      <c r="O1215" s="28"/>
      <c r="P1215" s="28"/>
      <c r="Q1215" s="28"/>
      <c r="R1215" s="28"/>
    </row>
    <row r="1216" spans="1:18" ht="12.75" x14ac:dyDescent="0.35">
      <c r="A1216" s="28" t="s">
        <v>1720</v>
      </c>
      <c r="B1216" s="28" t="s">
        <v>1721</v>
      </c>
      <c r="C1216" s="85" t="s">
        <v>168</v>
      </c>
      <c r="D1216" s="28" t="s">
        <v>1730</v>
      </c>
      <c r="E1216" s="416">
        <v>1800</v>
      </c>
      <c r="F1216" s="417" t="s">
        <v>2612</v>
      </c>
      <c r="G1216" s="418" t="s">
        <v>2613</v>
      </c>
      <c r="H1216" s="418" t="s">
        <v>1794</v>
      </c>
      <c r="I1216" s="234" t="s">
        <v>1726</v>
      </c>
      <c r="J1216" s="28" t="s">
        <v>1727</v>
      </c>
      <c r="K1216" s="419">
        <v>12</v>
      </c>
      <c r="L1216" s="419">
        <v>12</v>
      </c>
      <c r="M1216" s="420">
        <f t="shared" si="35"/>
        <v>21600</v>
      </c>
      <c r="N1216" s="28"/>
      <c r="O1216" s="28"/>
      <c r="P1216" s="28"/>
      <c r="Q1216" s="28"/>
      <c r="R1216" s="28"/>
    </row>
    <row r="1217" spans="1:18" ht="12.75" x14ac:dyDescent="0.35">
      <c r="A1217" s="28" t="s">
        <v>1720</v>
      </c>
      <c r="B1217" s="28" t="s">
        <v>1721</v>
      </c>
      <c r="C1217" s="85" t="s">
        <v>168</v>
      </c>
      <c r="D1217" s="28" t="s">
        <v>1722</v>
      </c>
      <c r="E1217" s="416">
        <v>6000</v>
      </c>
      <c r="F1217" s="417" t="s">
        <v>2614</v>
      </c>
      <c r="G1217" s="418" t="s">
        <v>2615</v>
      </c>
      <c r="H1217" s="418" t="s">
        <v>1783</v>
      </c>
      <c r="I1217" s="234" t="s">
        <v>1726</v>
      </c>
      <c r="J1217" s="28" t="s">
        <v>1734</v>
      </c>
      <c r="K1217" s="419">
        <v>12</v>
      </c>
      <c r="L1217" s="419">
        <v>12</v>
      </c>
      <c r="M1217" s="420">
        <f t="shared" si="35"/>
        <v>72000</v>
      </c>
      <c r="N1217" s="28"/>
      <c r="O1217" s="28"/>
      <c r="P1217" s="28"/>
      <c r="Q1217" s="28"/>
      <c r="R1217" s="28"/>
    </row>
    <row r="1218" spans="1:18" ht="12.75" x14ac:dyDescent="0.35">
      <c r="A1218" s="28" t="s">
        <v>1720</v>
      </c>
      <c r="B1218" s="28" t="s">
        <v>1721</v>
      </c>
      <c r="C1218" s="85" t="s">
        <v>168</v>
      </c>
      <c r="D1218" s="28" t="s">
        <v>1730</v>
      </c>
      <c r="E1218" s="416">
        <v>2500</v>
      </c>
      <c r="F1218" s="417" t="s">
        <v>2616</v>
      </c>
      <c r="G1218" s="418" t="s">
        <v>2617</v>
      </c>
      <c r="H1218" s="418" t="s">
        <v>2618</v>
      </c>
      <c r="I1218" s="234" t="s">
        <v>1726</v>
      </c>
      <c r="J1218" s="28" t="s">
        <v>1734</v>
      </c>
      <c r="K1218" s="419">
        <v>12</v>
      </c>
      <c r="L1218" s="419">
        <v>12</v>
      </c>
      <c r="M1218" s="420">
        <f t="shared" si="35"/>
        <v>30000</v>
      </c>
      <c r="N1218" s="28"/>
      <c r="O1218" s="28"/>
      <c r="P1218" s="28"/>
      <c r="Q1218" s="28"/>
      <c r="R1218" s="28"/>
    </row>
    <row r="1219" spans="1:18" ht="12.75" x14ac:dyDescent="0.35">
      <c r="A1219" s="28" t="s">
        <v>1720</v>
      </c>
      <c r="B1219" s="28" t="s">
        <v>1721</v>
      </c>
      <c r="C1219" s="85" t="s">
        <v>168</v>
      </c>
      <c r="D1219" s="28" t="s">
        <v>1722</v>
      </c>
      <c r="E1219" s="416">
        <v>5250</v>
      </c>
      <c r="F1219" s="417" t="s">
        <v>2619</v>
      </c>
      <c r="G1219" s="418" t="s">
        <v>2620</v>
      </c>
      <c r="H1219" s="418" t="s">
        <v>1737</v>
      </c>
      <c r="I1219" s="234" t="s">
        <v>1726</v>
      </c>
      <c r="J1219" s="28" t="s">
        <v>1734</v>
      </c>
      <c r="K1219" s="419">
        <v>12</v>
      </c>
      <c r="L1219" s="419">
        <v>12</v>
      </c>
      <c r="M1219" s="420">
        <f t="shared" si="35"/>
        <v>63000</v>
      </c>
      <c r="N1219" s="28"/>
      <c r="O1219" s="28"/>
      <c r="P1219" s="28"/>
      <c r="Q1219" s="28"/>
      <c r="R1219" s="28"/>
    </row>
    <row r="1220" spans="1:18" ht="12.75" x14ac:dyDescent="0.35">
      <c r="A1220" s="28" t="s">
        <v>1720</v>
      </c>
      <c r="B1220" s="28" t="s">
        <v>1721</v>
      </c>
      <c r="C1220" s="85" t="s">
        <v>168</v>
      </c>
      <c r="D1220" s="28" t="s">
        <v>1722</v>
      </c>
      <c r="E1220" s="416">
        <v>3500</v>
      </c>
      <c r="F1220" s="417" t="s">
        <v>2621</v>
      </c>
      <c r="G1220" s="418" t="s">
        <v>2622</v>
      </c>
      <c r="H1220" s="418" t="s">
        <v>1725</v>
      </c>
      <c r="I1220" s="234" t="s">
        <v>1726</v>
      </c>
      <c r="J1220" s="28" t="s">
        <v>1727</v>
      </c>
      <c r="K1220" s="419">
        <v>12</v>
      </c>
      <c r="L1220" s="419">
        <v>12</v>
      </c>
      <c r="M1220" s="420">
        <f t="shared" si="35"/>
        <v>42000</v>
      </c>
      <c r="N1220" s="28"/>
      <c r="O1220" s="28"/>
      <c r="P1220" s="28"/>
      <c r="Q1220" s="28"/>
      <c r="R1220" s="28"/>
    </row>
    <row r="1221" spans="1:18" ht="12.75" x14ac:dyDescent="0.35">
      <c r="A1221" s="28" t="s">
        <v>1720</v>
      </c>
      <c r="B1221" s="28" t="s">
        <v>1721</v>
      </c>
      <c r="C1221" s="85" t="s">
        <v>168</v>
      </c>
      <c r="D1221" s="28" t="s">
        <v>1730</v>
      </c>
      <c r="E1221" s="416">
        <v>1800</v>
      </c>
      <c r="F1221" s="417" t="s">
        <v>2623</v>
      </c>
      <c r="G1221" s="418" t="s">
        <v>2624</v>
      </c>
      <c r="H1221" s="418" t="s">
        <v>1748</v>
      </c>
      <c r="I1221" s="234" t="s">
        <v>1726</v>
      </c>
      <c r="J1221" s="28" t="s">
        <v>1734</v>
      </c>
      <c r="K1221" s="419">
        <v>12</v>
      </c>
      <c r="L1221" s="419">
        <v>12</v>
      </c>
      <c r="M1221" s="420">
        <f t="shared" si="35"/>
        <v>21600</v>
      </c>
      <c r="N1221" s="28"/>
      <c r="O1221" s="28"/>
      <c r="P1221" s="28"/>
      <c r="Q1221" s="28"/>
      <c r="R1221" s="28"/>
    </row>
    <row r="1222" spans="1:18" ht="12.75" x14ac:dyDescent="0.35">
      <c r="A1222" s="28" t="s">
        <v>1720</v>
      </c>
      <c r="B1222" s="28" t="s">
        <v>1721</v>
      </c>
      <c r="C1222" s="85" t="s">
        <v>168</v>
      </c>
      <c r="D1222" s="28" t="s">
        <v>1722</v>
      </c>
      <c r="E1222" s="416">
        <v>1200</v>
      </c>
      <c r="F1222" s="417" t="s">
        <v>2625</v>
      </c>
      <c r="G1222" s="418" t="s">
        <v>2626</v>
      </c>
      <c r="H1222" s="418" t="s">
        <v>1774</v>
      </c>
      <c r="I1222" s="234" t="s">
        <v>1726</v>
      </c>
      <c r="J1222" s="28" t="s">
        <v>1760</v>
      </c>
      <c r="K1222" s="419">
        <v>12</v>
      </c>
      <c r="L1222" s="419">
        <v>12</v>
      </c>
      <c r="M1222" s="420">
        <f t="shared" si="35"/>
        <v>14400</v>
      </c>
      <c r="N1222" s="28"/>
      <c r="O1222" s="28"/>
      <c r="P1222" s="28"/>
      <c r="Q1222" s="28"/>
      <c r="R1222" s="28"/>
    </row>
    <row r="1223" spans="1:18" ht="12.75" x14ac:dyDescent="0.35">
      <c r="A1223" s="28" t="s">
        <v>1720</v>
      </c>
      <c r="B1223" s="28" t="s">
        <v>1721</v>
      </c>
      <c r="C1223" s="85" t="s">
        <v>168</v>
      </c>
      <c r="D1223" s="28" t="s">
        <v>1730</v>
      </c>
      <c r="E1223" s="416">
        <v>1200</v>
      </c>
      <c r="F1223" s="417" t="s">
        <v>2627</v>
      </c>
      <c r="G1223" s="418" t="s">
        <v>2628</v>
      </c>
      <c r="H1223" s="418" t="s">
        <v>1954</v>
      </c>
      <c r="I1223" s="234" t="s">
        <v>1726</v>
      </c>
      <c r="J1223" s="28" t="s">
        <v>1727</v>
      </c>
      <c r="K1223" s="419">
        <v>12</v>
      </c>
      <c r="L1223" s="419">
        <v>12</v>
      </c>
      <c r="M1223" s="420">
        <f t="shared" si="35"/>
        <v>14400</v>
      </c>
      <c r="N1223" s="28"/>
      <c r="O1223" s="28"/>
      <c r="P1223" s="28"/>
      <c r="Q1223" s="28"/>
      <c r="R1223" s="28"/>
    </row>
    <row r="1224" spans="1:18" ht="12.75" x14ac:dyDescent="0.35">
      <c r="A1224" s="28" t="s">
        <v>1720</v>
      </c>
      <c r="B1224" s="28" t="s">
        <v>1721</v>
      </c>
      <c r="C1224" s="85" t="s">
        <v>168</v>
      </c>
      <c r="D1224" s="28" t="s">
        <v>1722</v>
      </c>
      <c r="E1224" s="416">
        <v>2500</v>
      </c>
      <c r="F1224" s="417" t="s">
        <v>2629</v>
      </c>
      <c r="G1224" s="418" t="s">
        <v>2630</v>
      </c>
      <c r="H1224" s="418" t="s">
        <v>1756</v>
      </c>
      <c r="I1224" s="234" t="s">
        <v>1726</v>
      </c>
      <c r="J1224" s="28" t="s">
        <v>1734</v>
      </c>
      <c r="K1224" s="419">
        <v>12</v>
      </c>
      <c r="L1224" s="419">
        <v>12</v>
      </c>
      <c r="M1224" s="420">
        <f t="shared" si="35"/>
        <v>30000</v>
      </c>
      <c r="N1224" s="28"/>
      <c r="O1224" s="28"/>
      <c r="P1224" s="28"/>
      <c r="Q1224" s="28"/>
      <c r="R1224" s="28"/>
    </row>
    <row r="1225" spans="1:18" ht="12.75" x14ac:dyDescent="0.35">
      <c r="A1225" s="28" t="s">
        <v>1720</v>
      </c>
      <c r="B1225" s="28" t="s">
        <v>1721</v>
      </c>
      <c r="C1225" s="85" t="s">
        <v>168</v>
      </c>
      <c r="D1225" s="28" t="s">
        <v>1722</v>
      </c>
      <c r="E1225" s="416">
        <v>3000</v>
      </c>
      <c r="F1225" s="417" t="s">
        <v>2631</v>
      </c>
      <c r="G1225" s="418" t="s">
        <v>2632</v>
      </c>
      <c r="H1225" s="418" t="s">
        <v>1725</v>
      </c>
      <c r="I1225" s="234" t="s">
        <v>1726</v>
      </c>
      <c r="J1225" s="28" t="s">
        <v>1727</v>
      </c>
      <c r="K1225" s="419">
        <v>12</v>
      </c>
      <c r="L1225" s="419">
        <v>12</v>
      </c>
      <c r="M1225" s="420">
        <f t="shared" si="35"/>
        <v>36000</v>
      </c>
      <c r="N1225" s="28"/>
      <c r="O1225" s="28"/>
      <c r="P1225" s="28"/>
      <c r="Q1225" s="28"/>
      <c r="R1225" s="28"/>
    </row>
    <row r="1226" spans="1:18" ht="12.75" x14ac:dyDescent="0.35">
      <c r="A1226" s="28" t="s">
        <v>1720</v>
      </c>
      <c r="B1226" s="28" t="s">
        <v>1721</v>
      </c>
      <c r="C1226" s="85" t="s">
        <v>168</v>
      </c>
      <c r="D1226" s="28" t="s">
        <v>1722</v>
      </c>
      <c r="E1226" s="416">
        <v>1500</v>
      </c>
      <c r="F1226" s="417" t="s">
        <v>2633</v>
      </c>
      <c r="G1226" s="418" t="s">
        <v>2634</v>
      </c>
      <c r="H1226" s="418" t="s">
        <v>1325</v>
      </c>
      <c r="I1226" s="234" t="s">
        <v>1726</v>
      </c>
      <c r="J1226" s="28" t="s">
        <v>1760</v>
      </c>
      <c r="K1226" s="419">
        <v>12</v>
      </c>
      <c r="L1226" s="419">
        <v>12</v>
      </c>
      <c r="M1226" s="420">
        <f t="shared" si="35"/>
        <v>18000</v>
      </c>
      <c r="N1226" s="28"/>
      <c r="O1226" s="28"/>
      <c r="P1226" s="28"/>
      <c r="Q1226" s="28"/>
      <c r="R1226" s="28"/>
    </row>
    <row r="1227" spans="1:18" ht="12.75" x14ac:dyDescent="0.35">
      <c r="A1227" s="28" t="s">
        <v>1720</v>
      </c>
      <c r="B1227" s="28" t="s">
        <v>1721</v>
      </c>
      <c r="C1227" s="85" t="s">
        <v>168</v>
      </c>
      <c r="D1227" s="28" t="s">
        <v>1722</v>
      </c>
      <c r="E1227" s="416">
        <v>1800</v>
      </c>
      <c r="F1227" s="417" t="s">
        <v>2635</v>
      </c>
      <c r="G1227" s="418" t="s">
        <v>2636</v>
      </c>
      <c r="H1227" s="418" t="s">
        <v>1756</v>
      </c>
      <c r="I1227" s="234" t="s">
        <v>1726</v>
      </c>
      <c r="J1227" s="28" t="s">
        <v>1734</v>
      </c>
      <c r="K1227" s="419">
        <v>12</v>
      </c>
      <c r="L1227" s="419">
        <v>12</v>
      </c>
      <c r="M1227" s="420">
        <f t="shared" si="35"/>
        <v>21600</v>
      </c>
      <c r="N1227" s="28"/>
      <c r="O1227" s="28"/>
      <c r="P1227" s="28"/>
      <c r="Q1227" s="28"/>
      <c r="R1227" s="28"/>
    </row>
    <row r="1228" spans="1:18" ht="12.75" x14ac:dyDescent="0.35">
      <c r="A1228" s="28" t="s">
        <v>1720</v>
      </c>
      <c r="B1228" s="28" t="s">
        <v>1721</v>
      </c>
      <c r="C1228" s="85" t="s">
        <v>168</v>
      </c>
      <c r="D1228" s="28" t="s">
        <v>1722</v>
      </c>
      <c r="E1228" s="416">
        <v>7500</v>
      </c>
      <c r="F1228" s="417" t="s">
        <v>2637</v>
      </c>
      <c r="G1228" s="418" t="s">
        <v>2638</v>
      </c>
      <c r="H1228" s="418" t="s">
        <v>1737</v>
      </c>
      <c r="I1228" s="234" t="s">
        <v>1726</v>
      </c>
      <c r="J1228" s="28" t="s">
        <v>1734</v>
      </c>
      <c r="K1228" s="419">
        <v>12</v>
      </c>
      <c r="L1228" s="419">
        <v>12</v>
      </c>
      <c r="M1228" s="420">
        <f t="shared" si="35"/>
        <v>90000</v>
      </c>
      <c r="N1228" s="28"/>
      <c r="O1228" s="28"/>
      <c r="P1228" s="28"/>
      <c r="Q1228" s="28"/>
      <c r="R1228" s="28"/>
    </row>
    <row r="1229" spans="1:18" ht="12.75" x14ac:dyDescent="0.35">
      <c r="A1229" s="28" t="s">
        <v>1720</v>
      </c>
      <c r="B1229" s="28" t="s">
        <v>1721</v>
      </c>
      <c r="C1229" s="85" t="s">
        <v>168</v>
      </c>
      <c r="D1229" s="28" t="s">
        <v>1722</v>
      </c>
      <c r="E1229" s="416">
        <v>2000</v>
      </c>
      <c r="F1229" s="417" t="s">
        <v>2639</v>
      </c>
      <c r="G1229" s="418" t="s">
        <v>2640</v>
      </c>
      <c r="H1229" s="418" t="s">
        <v>1725</v>
      </c>
      <c r="I1229" s="234" t="s">
        <v>1726</v>
      </c>
      <c r="J1229" s="28" t="s">
        <v>1727</v>
      </c>
      <c r="K1229" s="419">
        <v>12</v>
      </c>
      <c r="L1229" s="419">
        <v>12</v>
      </c>
      <c r="M1229" s="420">
        <f t="shared" si="35"/>
        <v>24000</v>
      </c>
      <c r="N1229" s="28"/>
      <c r="O1229" s="28"/>
      <c r="P1229" s="28"/>
      <c r="Q1229" s="28"/>
      <c r="R1229" s="28"/>
    </row>
    <row r="1230" spans="1:18" ht="12.75" x14ac:dyDescent="0.35">
      <c r="A1230" s="28" t="s">
        <v>1720</v>
      </c>
      <c r="B1230" s="28" t="s">
        <v>1721</v>
      </c>
      <c r="C1230" s="85" t="s">
        <v>168</v>
      </c>
      <c r="D1230" s="28" t="s">
        <v>1722</v>
      </c>
      <c r="E1230" s="416">
        <v>1800</v>
      </c>
      <c r="F1230" s="417" t="s">
        <v>2641</v>
      </c>
      <c r="G1230" s="418" t="s">
        <v>2642</v>
      </c>
      <c r="H1230" s="418" t="s">
        <v>1774</v>
      </c>
      <c r="I1230" s="234" t="s">
        <v>1726</v>
      </c>
      <c r="J1230" s="28" t="s">
        <v>1760</v>
      </c>
      <c r="K1230" s="419">
        <v>12</v>
      </c>
      <c r="L1230" s="419">
        <v>12</v>
      </c>
      <c r="M1230" s="420">
        <f t="shared" si="35"/>
        <v>21600</v>
      </c>
      <c r="N1230" s="28"/>
      <c r="O1230" s="28"/>
      <c r="P1230" s="28"/>
      <c r="Q1230" s="28"/>
      <c r="R1230" s="28"/>
    </row>
    <row r="1231" spans="1:18" ht="12.75" x14ac:dyDescent="0.35">
      <c r="A1231" s="28" t="s">
        <v>1720</v>
      </c>
      <c r="B1231" s="28" t="s">
        <v>2147</v>
      </c>
      <c r="C1231" s="85" t="s">
        <v>168</v>
      </c>
      <c r="D1231" s="28" t="s">
        <v>1722</v>
      </c>
      <c r="E1231" s="416">
        <v>2000</v>
      </c>
      <c r="F1231" s="417" t="s">
        <v>2643</v>
      </c>
      <c r="G1231" s="418" t="s">
        <v>2644</v>
      </c>
      <c r="H1231" s="418" t="s">
        <v>1745</v>
      </c>
      <c r="I1231" s="234" t="s">
        <v>1726</v>
      </c>
      <c r="J1231" s="28" t="s">
        <v>1734</v>
      </c>
      <c r="K1231" s="419">
        <v>12</v>
      </c>
      <c r="L1231" s="419">
        <v>12</v>
      </c>
      <c r="M1231" s="420">
        <f t="shared" si="35"/>
        <v>24000</v>
      </c>
      <c r="N1231" s="28"/>
      <c r="O1231" s="28"/>
      <c r="P1231" s="28"/>
      <c r="Q1231" s="28"/>
      <c r="R1231" s="28"/>
    </row>
    <row r="1232" spans="1:18" ht="12.75" x14ac:dyDescent="0.35">
      <c r="A1232" s="28" t="s">
        <v>1720</v>
      </c>
      <c r="B1232" s="28" t="s">
        <v>1721</v>
      </c>
      <c r="C1232" s="85" t="s">
        <v>168</v>
      </c>
      <c r="D1232" s="28" t="s">
        <v>1722</v>
      </c>
      <c r="E1232" s="416">
        <v>1500</v>
      </c>
      <c r="F1232" s="417" t="s">
        <v>2645</v>
      </c>
      <c r="G1232" s="418" t="s">
        <v>2646</v>
      </c>
      <c r="H1232" s="418" t="s">
        <v>1325</v>
      </c>
      <c r="I1232" s="234" t="s">
        <v>1726</v>
      </c>
      <c r="J1232" s="28" t="s">
        <v>1760</v>
      </c>
      <c r="K1232" s="419">
        <v>12</v>
      </c>
      <c r="L1232" s="419">
        <v>12</v>
      </c>
      <c r="M1232" s="420">
        <f t="shared" si="35"/>
        <v>18000</v>
      </c>
      <c r="N1232" s="28"/>
      <c r="O1232" s="28"/>
      <c r="P1232" s="28"/>
      <c r="Q1232" s="28"/>
      <c r="R1232" s="28"/>
    </row>
    <row r="1233" spans="1:18" ht="12.75" x14ac:dyDescent="0.35">
      <c r="A1233" s="28" t="s">
        <v>1720</v>
      </c>
      <c r="B1233" s="28" t="s">
        <v>1721</v>
      </c>
      <c r="C1233" s="85" t="s">
        <v>168</v>
      </c>
      <c r="D1233" s="28" t="s">
        <v>1722</v>
      </c>
      <c r="E1233" s="416">
        <v>3000</v>
      </c>
      <c r="F1233" s="417" t="s">
        <v>2647</v>
      </c>
      <c r="G1233" s="418" t="s">
        <v>2648</v>
      </c>
      <c r="H1233" s="418" t="s">
        <v>1725</v>
      </c>
      <c r="I1233" s="234" t="s">
        <v>1726</v>
      </c>
      <c r="J1233" s="28" t="s">
        <v>1727</v>
      </c>
      <c r="K1233" s="419">
        <v>12</v>
      </c>
      <c r="L1233" s="419">
        <v>12</v>
      </c>
      <c r="M1233" s="420">
        <f t="shared" si="35"/>
        <v>36000</v>
      </c>
      <c r="N1233" s="28"/>
      <c r="O1233" s="28"/>
      <c r="P1233" s="28"/>
      <c r="Q1233" s="28"/>
      <c r="R1233" s="28"/>
    </row>
    <row r="1234" spans="1:18" ht="12.75" x14ac:dyDescent="0.35">
      <c r="A1234" s="28" t="s">
        <v>1720</v>
      </c>
      <c r="B1234" s="28" t="s">
        <v>1721</v>
      </c>
      <c r="C1234" s="85" t="s">
        <v>168</v>
      </c>
      <c r="D1234" s="28" t="s">
        <v>1722</v>
      </c>
      <c r="E1234" s="416">
        <v>1500</v>
      </c>
      <c r="F1234" s="417" t="s">
        <v>2649</v>
      </c>
      <c r="G1234" s="418" t="s">
        <v>2650</v>
      </c>
      <c r="H1234" s="418" t="s">
        <v>1325</v>
      </c>
      <c r="I1234" s="234" t="s">
        <v>1726</v>
      </c>
      <c r="J1234" s="28" t="s">
        <v>1760</v>
      </c>
      <c r="K1234" s="419">
        <v>12</v>
      </c>
      <c r="L1234" s="419">
        <v>12</v>
      </c>
      <c r="M1234" s="420">
        <f t="shared" si="35"/>
        <v>18000</v>
      </c>
      <c r="N1234" s="28"/>
      <c r="O1234" s="28"/>
      <c r="P1234" s="28"/>
      <c r="Q1234" s="28"/>
      <c r="R1234" s="28"/>
    </row>
    <row r="1235" spans="1:18" ht="12.75" x14ac:dyDescent="0.35">
      <c r="A1235" s="28" t="s">
        <v>1720</v>
      </c>
      <c r="B1235" s="28" t="s">
        <v>1721</v>
      </c>
      <c r="C1235" s="85" t="s">
        <v>168</v>
      </c>
      <c r="D1235" s="28" t="s">
        <v>1722</v>
      </c>
      <c r="E1235" s="416">
        <v>3000</v>
      </c>
      <c r="F1235" s="417" t="s">
        <v>2651</v>
      </c>
      <c r="G1235" s="418" t="s">
        <v>2652</v>
      </c>
      <c r="H1235" s="418" t="s">
        <v>1725</v>
      </c>
      <c r="I1235" s="234" t="s">
        <v>1726</v>
      </c>
      <c r="J1235" s="28" t="s">
        <v>1727</v>
      </c>
      <c r="K1235" s="419">
        <v>12</v>
      </c>
      <c r="L1235" s="419">
        <v>12</v>
      </c>
      <c r="M1235" s="420">
        <f t="shared" si="35"/>
        <v>36000</v>
      </c>
      <c r="N1235" s="28"/>
      <c r="O1235" s="28"/>
      <c r="P1235" s="28"/>
      <c r="Q1235" s="28"/>
      <c r="R1235" s="28"/>
    </row>
    <row r="1236" spans="1:18" ht="12.75" x14ac:dyDescent="0.35">
      <c r="A1236" s="28" t="s">
        <v>1720</v>
      </c>
      <c r="B1236" s="28" t="s">
        <v>1721</v>
      </c>
      <c r="C1236" s="85" t="s">
        <v>168</v>
      </c>
      <c r="D1236" s="28" t="s">
        <v>1722</v>
      </c>
      <c r="E1236" s="416">
        <v>1200</v>
      </c>
      <c r="F1236" s="417" t="s">
        <v>2653</v>
      </c>
      <c r="G1236" s="418" t="s">
        <v>2654</v>
      </c>
      <c r="H1236" s="418" t="s">
        <v>1325</v>
      </c>
      <c r="I1236" s="234" t="s">
        <v>1726</v>
      </c>
      <c r="J1236" s="28" t="s">
        <v>1760</v>
      </c>
      <c r="K1236" s="419">
        <v>12</v>
      </c>
      <c r="L1236" s="419">
        <v>12</v>
      </c>
      <c r="M1236" s="420">
        <f t="shared" si="35"/>
        <v>14400</v>
      </c>
      <c r="N1236" s="28"/>
      <c r="O1236" s="28"/>
      <c r="P1236" s="28"/>
      <c r="Q1236" s="28"/>
      <c r="R1236" s="28"/>
    </row>
    <row r="1237" spans="1:18" ht="12.75" x14ac:dyDescent="0.35">
      <c r="A1237" s="28" t="s">
        <v>1720</v>
      </c>
      <c r="B1237" s="28" t="s">
        <v>1721</v>
      </c>
      <c r="C1237" s="85" t="s">
        <v>168</v>
      </c>
      <c r="D1237" s="28" t="s">
        <v>1722</v>
      </c>
      <c r="E1237" s="416">
        <v>1200</v>
      </c>
      <c r="F1237" s="417" t="s">
        <v>2655</v>
      </c>
      <c r="G1237" s="418" t="s">
        <v>2656</v>
      </c>
      <c r="H1237" s="418" t="s">
        <v>1774</v>
      </c>
      <c r="I1237" s="234" t="s">
        <v>1726</v>
      </c>
      <c r="J1237" s="28" t="s">
        <v>1760</v>
      </c>
      <c r="K1237" s="419">
        <v>12</v>
      </c>
      <c r="L1237" s="419">
        <v>12</v>
      </c>
      <c r="M1237" s="420">
        <f t="shared" si="35"/>
        <v>14400</v>
      </c>
      <c r="N1237" s="28"/>
      <c r="O1237" s="28"/>
      <c r="P1237" s="28"/>
      <c r="Q1237" s="28"/>
      <c r="R1237" s="28"/>
    </row>
    <row r="1238" spans="1:18" ht="12.75" x14ac:dyDescent="0.35">
      <c r="A1238" s="28" t="s">
        <v>1720</v>
      </c>
      <c r="B1238" s="28" t="s">
        <v>1721</v>
      </c>
      <c r="C1238" s="85" t="s">
        <v>168</v>
      </c>
      <c r="D1238" s="28" t="s">
        <v>1722</v>
      </c>
      <c r="E1238" s="416">
        <v>12500</v>
      </c>
      <c r="F1238" s="417" t="s">
        <v>2657</v>
      </c>
      <c r="G1238" s="418" t="s">
        <v>2658</v>
      </c>
      <c r="H1238" s="418" t="s">
        <v>1829</v>
      </c>
      <c r="I1238" s="234" t="s">
        <v>1726</v>
      </c>
      <c r="J1238" s="28" t="s">
        <v>1734</v>
      </c>
      <c r="K1238" s="419">
        <v>12</v>
      </c>
      <c r="L1238" s="419">
        <v>12</v>
      </c>
      <c r="M1238" s="420">
        <f t="shared" si="35"/>
        <v>150000</v>
      </c>
      <c r="N1238" s="28"/>
      <c r="O1238" s="28"/>
      <c r="P1238" s="28"/>
      <c r="Q1238" s="28"/>
      <c r="R1238" s="28"/>
    </row>
    <row r="1239" spans="1:18" ht="12.75" x14ac:dyDescent="0.35">
      <c r="A1239" s="28" t="s">
        <v>1720</v>
      </c>
      <c r="B1239" s="28" t="s">
        <v>1721</v>
      </c>
      <c r="C1239" s="85" t="s">
        <v>168</v>
      </c>
      <c r="D1239" s="28" t="s">
        <v>1722</v>
      </c>
      <c r="E1239" s="416">
        <v>6500</v>
      </c>
      <c r="F1239" s="417" t="s">
        <v>2659</v>
      </c>
      <c r="G1239" s="418" t="s">
        <v>2660</v>
      </c>
      <c r="H1239" s="418" t="s">
        <v>1737</v>
      </c>
      <c r="I1239" s="234" t="s">
        <v>1726</v>
      </c>
      <c r="J1239" s="28" t="s">
        <v>1734</v>
      </c>
      <c r="K1239" s="419">
        <v>12</v>
      </c>
      <c r="L1239" s="419">
        <v>12</v>
      </c>
      <c r="M1239" s="420">
        <f t="shared" si="35"/>
        <v>78000</v>
      </c>
      <c r="N1239" s="28"/>
      <c r="O1239" s="28"/>
      <c r="P1239" s="28"/>
      <c r="Q1239" s="28"/>
      <c r="R1239" s="28"/>
    </row>
    <row r="1240" spans="1:18" ht="12.75" x14ac:dyDescent="0.35">
      <c r="A1240" s="28" t="s">
        <v>1720</v>
      </c>
      <c r="B1240" s="28" t="s">
        <v>1721</v>
      </c>
      <c r="C1240" s="85" t="s">
        <v>168</v>
      </c>
      <c r="D1240" s="28" t="s">
        <v>1722</v>
      </c>
      <c r="E1240" s="416">
        <v>6000</v>
      </c>
      <c r="F1240" s="417" t="s">
        <v>2661</v>
      </c>
      <c r="G1240" s="418" t="s">
        <v>2662</v>
      </c>
      <c r="H1240" s="418" t="s">
        <v>2093</v>
      </c>
      <c r="I1240" s="234" t="s">
        <v>1726</v>
      </c>
      <c r="J1240" s="28" t="s">
        <v>1734</v>
      </c>
      <c r="K1240" s="419">
        <v>12</v>
      </c>
      <c r="L1240" s="419">
        <v>12</v>
      </c>
      <c r="M1240" s="420">
        <f t="shared" si="35"/>
        <v>72000</v>
      </c>
      <c r="N1240" s="28"/>
      <c r="O1240" s="28"/>
      <c r="P1240" s="28"/>
      <c r="Q1240" s="28"/>
      <c r="R1240" s="28"/>
    </row>
    <row r="1241" spans="1:18" ht="12.75" x14ac:dyDescent="0.35">
      <c r="A1241" s="28" t="s">
        <v>1720</v>
      </c>
      <c r="B1241" s="28" t="s">
        <v>1721</v>
      </c>
      <c r="C1241" s="85" t="s">
        <v>168</v>
      </c>
      <c r="D1241" s="28" t="s">
        <v>1722</v>
      </c>
      <c r="E1241" s="416">
        <v>1200</v>
      </c>
      <c r="F1241" s="417" t="s">
        <v>2663</v>
      </c>
      <c r="G1241" s="418" t="s">
        <v>2664</v>
      </c>
      <c r="H1241" s="418" t="s">
        <v>1725</v>
      </c>
      <c r="I1241" s="234" t="s">
        <v>1726</v>
      </c>
      <c r="J1241" s="28" t="s">
        <v>1727</v>
      </c>
      <c r="K1241" s="419">
        <v>12</v>
      </c>
      <c r="L1241" s="419">
        <v>12</v>
      </c>
      <c r="M1241" s="420">
        <f t="shared" si="35"/>
        <v>14400</v>
      </c>
      <c r="N1241" s="28"/>
      <c r="O1241" s="28"/>
      <c r="P1241" s="28"/>
      <c r="Q1241" s="28"/>
      <c r="R1241" s="28"/>
    </row>
    <row r="1242" spans="1:18" ht="12.75" x14ac:dyDescent="0.35">
      <c r="A1242" s="28" t="s">
        <v>1720</v>
      </c>
      <c r="B1242" s="28" t="s">
        <v>1721</v>
      </c>
      <c r="C1242" s="85" t="s">
        <v>168</v>
      </c>
      <c r="D1242" s="28" t="s">
        <v>1722</v>
      </c>
      <c r="E1242" s="416">
        <v>6000</v>
      </c>
      <c r="F1242" s="417" t="s">
        <v>2665</v>
      </c>
      <c r="G1242" s="418" t="s">
        <v>2666</v>
      </c>
      <c r="H1242" s="418" t="s">
        <v>1810</v>
      </c>
      <c r="I1242" s="234" t="s">
        <v>1726</v>
      </c>
      <c r="J1242" s="28" t="s">
        <v>1727</v>
      </c>
      <c r="K1242" s="419">
        <v>12</v>
      </c>
      <c r="L1242" s="419">
        <v>12</v>
      </c>
      <c r="M1242" s="420">
        <f t="shared" si="35"/>
        <v>72000</v>
      </c>
      <c r="N1242" s="28"/>
      <c r="O1242" s="28"/>
      <c r="P1242" s="28"/>
      <c r="Q1242" s="28"/>
      <c r="R1242" s="28"/>
    </row>
    <row r="1243" spans="1:18" ht="12.75" x14ac:dyDescent="0.35">
      <c r="A1243" s="28" t="s">
        <v>1720</v>
      </c>
      <c r="B1243" s="28" t="s">
        <v>1721</v>
      </c>
      <c r="C1243" s="85" t="s">
        <v>168</v>
      </c>
      <c r="D1243" s="28" t="s">
        <v>1722</v>
      </c>
      <c r="E1243" s="416">
        <v>3000</v>
      </c>
      <c r="F1243" s="417" t="s">
        <v>2667</v>
      </c>
      <c r="G1243" s="418" t="s">
        <v>2668</v>
      </c>
      <c r="H1243" s="418" t="s">
        <v>1725</v>
      </c>
      <c r="I1243" s="234" t="s">
        <v>1726</v>
      </c>
      <c r="J1243" s="28" t="s">
        <v>1727</v>
      </c>
      <c r="K1243" s="419">
        <v>12</v>
      </c>
      <c r="L1243" s="419">
        <v>12</v>
      </c>
      <c r="M1243" s="420">
        <f t="shared" si="35"/>
        <v>36000</v>
      </c>
      <c r="N1243" s="28"/>
      <c r="O1243" s="28"/>
      <c r="P1243" s="28"/>
      <c r="Q1243" s="28"/>
      <c r="R1243" s="28"/>
    </row>
    <row r="1244" spans="1:18" ht="12.75" x14ac:dyDescent="0.35">
      <c r="A1244" s="28" t="s">
        <v>1720</v>
      </c>
      <c r="B1244" s="28" t="s">
        <v>1721</v>
      </c>
      <c r="C1244" s="85" t="s">
        <v>168</v>
      </c>
      <c r="D1244" s="28" t="s">
        <v>1722</v>
      </c>
      <c r="E1244" s="416">
        <v>6500</v>
      </c>
      <c r="F1244" s="417" t="s">
        <v>2669</v>
      </c>
      <c r="G1244" s="418" t="s">
        <v>2670</v>
      </c>
      <c r="H1244" s="418" t="s">
        <v>1737</v>
      </c>
      <c r="I1244" s="234" t="s">
        <v>1726</v>
      </c>
      <c r="J1244" s="28" t="s">
        <v>1734</v>
      </c>
      <c r="K1244" s="419">
        <v>12</v>
      </c>
      <c r="L1244" s="419">
        <v>12</v>
      </c>
      <c r="M1244" s="420">
        <f t="shared" ref="M1244:M1307" si="36">E1244*L1244</f>
        <v>78000</v>
      </c>
      <c r="N1244" s="28"/>
      <c r="O1244" s="28"/>
      <c r="P1244" s="28"/>
      <c r="Q1244" s="28"/>
      <c r="R1244" s="28"/>
    </row>
    <row r="1245" spans="1:18" ht="12.75" x14ac:dyDescent="0.35">
      <c r="A1245" s="28" t="s">
        <v>1720</v>
      </c>
      <c r="B1245" s="28" t="s">
        <v>1721</v>
      </c>
      <c r="C1245" s="85" t="s">
        <v>168</v>
      </c>
      <c r="D1245" s="28" t="s">
        <v>1722</v>
      </c>
      <c r="E1245" s="416">
        <v>4000</v>
      </c>
      <c r="F1245" s="417" t="s">
        <v>2671</v>
      </c>
      <c r="G1245" s="418" t="s">
        <v>2672</v>
      </c>
      <c r="H1245" s="418" t="s">
        <v>1751</v>
      </c>
      <c r="I1245" s="234" t="s">
        <v>1726</v>
      </c>
      <c r="J1245" s="28" t="s">
        <v>1734</v>
      </c>
      <c r="K1245" s="419">
        <v>12</v>
      </c>
      <c r="L1245" s="419">
        <v>12</v>
      </c>
      <c r="M1245" s="420">
        <f t="shared" si="36"/>
        <v>48000</v>
      </c>
      <c r="N1245" s="28"/>
      <c r="O1245" s="28"/>
      <c r="P1245" s="28"/>
      <c r="Q1245" s="28"/>
      <c r="R1245" s="28"/>
    </row>
    <row r="1246" spans="1:18" ht="12.75" x14ac:dyDescent="0.35">
      <c r="A1246" s="28" t="s">
        <v>1720</v>
      </c>
      <c r="B1246" s="28" t="s">
        <v>1721</v>
      </c>
      <c r="C1246" s="85" t="s">
        <v>168</v>
      </c>
      <c r="D1246" s="28" t="s">
        <v>1722</v>
      </c>
      <c r="E1246" s="416">
        <v>2750</v>
      </c>
      <c r="F1246" s="417" t="s">
        <v>2673</v>
      </c>
      <c r="G1246" s="418" t="s">
        <v>2674</v>
      </c>
      <c r="H1246" s="418" t="s">
        <v>1725</v>
      </c>
      <c r="I1246" s="234" t="s">
        <v>1726</v>
      </c>
      <c r="J1246" s="28" t="s">
        <v>1727</v>
      </c>
      <c r="K1246" s="419">
        <v>12</v>
      </c>
      <c r="L1246" s="419">
        <v>12</v>
      </c>
      <c r="M1246" s="420">
        <f t="shared" si="36"/>
        <v>33000</v>
      </c>
      <c r="N1246" s="28"/>
      <c r="O1246" s="28"/>
      <c r="P1246" s="28"/>
      <c r="Q1246" s="28"/>
      <c r="R1246" s="28"/>
    </row>
    <row r="1247" spans="1:18" ht="12.75" x14ac:dyDescent="0.35">
      <c r="A1247" s="28" t="s">
        <v>1720</v>
      </c>
      <c r="B1247" s="28" t="s">
        <v>1721</v>
      </c>
      <c r="C1247" s="85" t="s">
        <v>168</v>
      </c>
      <c r="D1247" s="28" t="s">
        <v>1730</v>
      </c>
      <c r="E1247" s="416">
        <v>1500</v>
      </c>
      <c r="F1247" s="417" t="s">
        <v>2675</v>
      </c>
      <c r="G1247" s="418" t="s">
        <v>2676</v>
      </c>
      <c r="H1247" s="418" t="s">
        <v>2677</v>
      </c>
      <c r="I1247" s="234" t="s">
        <v>1726</v>
      </c>
      <c r="J1247" s="28" t="s">
        <v>1734</v>
      </c>
      <c r="K1247" s="419">
        <v>12</v>
      </c>
      <c r="L1247" s="419">
        <v>12</v>
      </c>
      <c r="M1247" s="420">
        <f t="shared" si="36"/>
        <v>18000</v>
      </c>
      <c r="N1247" s="28"/>
      <c r="O1247" s="28"/>
      <c r="P1247" s="28"/>
      <c r="Q1247" s="28"/>
      <c r="R1247" s="28"/>
    </row>
    <row r="1248" spans="1:18" ht="12.75" x14ac:dyDescent="0.35">
      <c r="A1248" s="28" t="s">
        <v>1720</v>
      </c>
      <c r="B1248" s="28" t="s">
        <v>1721</v>
      </c>
      <c r="C1248" s="85" t="s">
        <v>168</v>
      </c>
      <c r="D1248" s="28" t="s">
        <v>1722</v>
      </c>
      <c r="E1248" s="416">
        <v>2100</v>
      </c>
      <c r="F1248" s="417" t="s">
        <v>2678</v>
      </c>
      <c r="G1248" s="418" t="s">
        <v>2679</v>
      </c>
      <c r="H1248" s="418" t="s">
        <v>1737</v>
      </c>
      <c r="I1248" s="234" t="s">
        <v>1726</v>
      </c>
      <c r="J1248" s="28" t="s">
        <v>1734</v>
      </c>
      <c r="K1248" s="419">
        <v>12</v>
      </c>
      <c r="L1248" s="419">
        <v>12</v>
      </c>
      <c r="M1248" s="420">
        <f t="shared" si="36"/>
        <v>25200</v>
      </c>
      <c r="N1248" s="28"/>
      <c r="O1248" s="28"/>
      <c r="P1248" s="28"/>
      <c r="Q1248" s="28"/>
      <c r="R1248" s="28"/>
    </row>
    <row r="1249" spans="1:18" ht="12.75" x14ac:dyDescent="0.35">
      <c r="A1249" s="28" t="s">
        <v>1720</v>
      </c>
      <c r="B1249" s="28" t="s">
        <v>1721</v>
      </c>
      <c r="C1249" s="85" t="s">
        <v>168</v>
      </c>
      <c r="D1249" s="28" t="s">
        <v>1722</v>
      </c>
      <c r="E1249" s="416">
        <v>1200</v>
      </c>
      <c r="F1249" s="417" t="s">
        <v>2680</v>
      </c>
      <c r="G1249" s="418" t="s">
        <v>2681</v>
      </c>
      <c r="H1249" s="418" t="s">
        <v>1325</v>
      </c>
      <c r="I1249" s="234" t="s">
        <v>1726</v>
      </c>
      <c r="J1249" s="28" t="s">
        <v>1760</v>
      </c>
      <c r="K1249" s="419">
        <v>12</v>
      </c>
      <c r="L1249" s="419">
        <v>12</v>
      </c>
      <c r="M1249" s="420">
        <f t="shared" si="36"/>
        <v>14400</v>
      </c>
      <c r="N1249" s="28"/>
      <c r="O1249" s="28"/>
      <c r="P1249" s="28"/>
      <c r="Q1249" s="28"/>
      <c r="R1249" s="28"/>
    </row>
    <row r="1250" spans="1:18" ht="12.75" x14ac:dyDescent="0.35">
      <c r="A1250" s="28" t="s">
        <v>1720</v>
      </c>
      <c r="B1250" s="28" t="s">
        <v>1721</v>
      </c>
      <c r="C1250" s="85" t="s">
        <v>168</v>
      </c>
      <c r="D1250" s="28" t="s">
        <v>1722</v>
      </c>
      <c r="E1250" s="416">
        <v>1400</v>
      </c>
      <c r="F1250" s="417" t="s">
        <v>2682</v>
      </c>
      <c r="G1250" s="418" t="s">
        <v>2683</v>
      </c>
      <c r="H1250" s="418" t="s">
        <v>1725</v>
      </c>
      <c r="I1250" s="234" t="s">
        <v>1726</v>
      </c>
      <c r="J1250" s="28" t="s">
        <v>1727</v>
      </c>
      <c r="K1250" s="419">
        <v>12</v>
      </c>
      <c r="L1250" s="419">
        <v>12</v>
      </c>
      <c r="M1250" s="420">
        <f t="shared" si="36"/>
        <v>16800</v>
      </c>
      <c r="N1250" s="28"/>
      <c r="O1250" s="28"/>
      <c r="P1250" s="28"/>
      <c r="Q1250" s="28"/>
      <c r="R1250" s="28"/>
    </row>
    <row r="1251" spans="1:18" ht="12.75" x14ac:dyDescent="0.35">
      <c r="A1251" s="28" t="s">
        <v>1720</v>
      </c>
      <c r="B1251" s="28" t="s">
        <v>1721</v>
      </c>
      <c r="C1251" s="85" t="s">
        <v>168</v>
      </c>
      <c r="D1251" s="28" t="s">
        <v>1722</v>
      </c>
      <c r="E1251" s="416">
        <v>2000</v>
      </c>
      <c r="F1251" s="417" t="s">
        <v>2684</v>
      </c>
      <c r="G1251" s="418" t="s">
        <v>2685</v>
      </c>
      <c r="H1251" s="418" t="s">
        <v>1725</v>
      </c>
      <c r="I1251" s="234" t="s">
        <v>1726</v>
      </c>
      <c r="J1251" s="28" t="s">
        <v>1727</v>
      </c>
      <c r="K1251" s="419">
        <v>12</v>
      </c>
      <c r="L1251" s="419">
        <v>12</v>
      </c>
      <c r="M1251" s="420">
        <f t="shared" si="36"/>
        <v>24000</v>
      </c>
      <c r="N1251" s="28"/>
      <c r="O1251" s="28"/>
      <c r="P1251" s="28"/>
      <c r="Q1251" s="28"/>
      <c r="R1251" s="28"/>
    </row>
    <row r="1252" spans="1:18" ht="12.75" x14ac:dyDescent="0.35">
      <c r="A1252" s="28" t="s">
        <v>1720</v>
      </c>
      <c r="B1252" s="28" t="s">
        <v>1721</v>
      </c>
      <c r="C1252" s="85" t="s">
        <v>168</v>
      </c>
      <c r="D1252" s="28" t="s">
        <v>1730</v>
      </c>
      <c r="E1252" s="416">
        <v>1200</v>
      </c>
      <c r="F1252" s="417" t="s">
        <v>2686</v>
      </c>
      <c r="G1252" s="418" t="s">
        <v>2687</v>
      </c>
      <c r="H1252" s="418" t="s">
        <v>1763</v>
      </c>
      <c r="I1252" s="234" t="s">
        <v>1726</v>
      </c>
      <c r="J1252" s="28" t="s">
        <v>1727</v>
      </c>
      <c r="K1252" s="419">
        <v>12</v>
      </c>
      <c r="L1252" s="419">
        <v>12</v>
      </c>
      <c r="M1252" s="420">
        <f t="shared" si="36"/>
        <v>14400</v>
      </c>
      <c r="N1252" s="28"/>
      <c r="O1252" s="28"/>
      <c r="P1252" s="28"/>
      <c r="Q1252" s="28"/>
      <c r="R1252" s="28"/>
    </row>
    <row r="1253" spans="1:18" ht="12.75" x14ac:dyDescent="0.35">
      <c r="A1253" s="28" t="s">
        <v>1720</v>
      </c>
      <c r="B1253" s="28" t="s">
        <v>1721</v>
      </c>
      <c r="C1253" s="85" t="s">
        <v>168</v>
      </c>
      <c r="D1253" s="28" t="s">
        <v>1722</v>
      </c>
      <c r="E1253" s="416">
        <v>2000</v>
      </c>
      <c r="F1253" s="417" t="s">
        <v>2688</v>
      </c>
      <c r="G1253" s="418" t="s">
        <v>2689</v>
      </c>
      <c r="H1253" s="418" t="s">
        <v>1725</v>
      </c>
      <c r="I1253" s="234" t="s">
        <v>1726</v>
      </c>
      <c r="J1253" s="28" t="s">
        <v>1727</v>
      </c>
      <c r="K1253" s="419">
        <v>12</v>
      </c>
      <c r="L1253" s="419">
        <v>12</v>
      </c>
      <c r="M1253" s="420">
        <f t="shared" si="36"/>
        <v>24000</v>
      </c>
      <c r="N1253" s="28"/>
      <c r="O1253" s="28"/>
      <c r="P1253" s="28"/>
      <c r="Q1253" s="28"/>
      <c r="R1253" s="28"/>
    </row>
    <row r="1254" spans="1:18" ht="12.75" x14ac:dyDescent="0.35">
      <c r="A1254" s="28" t="s">
        <v>1720</v>
      </c>
      <c r="B1254" s="28" t="s">
        <v>1721</v>
      </c>
      <c r="C1254" s="85" t="s">
        <v>168</v>
      </c>
      <c r="D1254" s="28" t="s">
        <v>1730</v>
      </c>
      <c r="E1254" s="416">
        <v>1200</v>
      </c>
      <c r="F1254" s="417" t="s">
        <v>2690</v>
      </c>
      <c r="G1254" s="418" t="s">
        <v>2691</v>
      </c>
      <c r="H1254" s="418" t="s">
        <v>1954</v>
      </c>
      <c r="I1254" s="234" t="s">
        <v>1726</v>
      </c>
      <c r="J1254" s="28" t="s">
        <v>1727</v>
      </c>
      <c r="K1254" s="419">
        <v>12</v>
      </c>
      <c r="L1254" s="419">
        <v>12</v>
      </c>
      <c r="M1254" s="420">
        <f t="shared" si="36"/>
        <v>14400</v>
      </c>
      <c r="N1254" s="28"/>
      <c r="O1254" s="28"/>
      <c r="P1254" s="28"/>
      <c r="Q1254" s="28"/>
      <c r="R1254" s="28"/>
    </row>
    <row r="1255" spans="1:18" ht="12.75" x14ac:dyDescent="0.35">
      <c r="A1255" s="28" t="s">
        <v>1720</v>
      </c>
      <c r="B1255" s="28" t="s">
        <v>1721</v>
      </c>
      <c r="C1255" s="85" t="s">
        <v>168</v>
      </c>
      <c r="D1255" s="28" t="s">
        <v>1722</v>
      </c>
      <c r="E1255" s="416">
        <v>1400</v>
      </c>
      <c r="F1255" s="417" t="s">
        <v>2692</v>
      </c>
      <c r="G1255" s="418" t="s">
        <v>2693</v>
      </c>
      <c r="H1255" s="418" t="s">
        <v>1725</v>
      </c>
      <c r="I1255" s="234" t="s">
        <v>1726</v>
      </c>
      <c r="J1255" s="28" t="s">
        <v>1727</v>
      </c>
      <c r="K1255" s="419">
        <v>12</v>
      </c>
      <c r="L1255" s="419">
        <v>12</v>
      </c>
      <c r="M1255" s="420">
        <f t="shared" si="36"/>
        <v>16800</v>
      </c>
      <c r="N1255" s="28"/>
      <c r="O1255" s="28"/>
      <c r="P1255" s="28"/>
      <c r="Q1255" s="28"/>
      <c r="R1255" s="28"/>
    </row>
    <row r="1256" spans="1:18" ht="12.75" x14ac:dyDescent="0.35">
      <c r="A1256" s="28" t="s">
        <v>1720</v>
      </c>
      <c r="B1256" s="28" t="s">
        <v>1721</v>
      </c>
      <c r="C1256" s="85" t="s">
        <v>168</v>
      </c>
      <c r="D1256" s="28" t="s">
        <v>1722</v>
      </c>
      <c r="E1256" s="416">
        <v>4700</v>
      </c>
      <c r="F1256" s="417" t="s">
        <v>2694</v>
      </c>
      <c r="G1256" s="418" t="s">
        <v>2695</v>
      </c>
      <c r="H1256" s="418" t="s">
        <v>2140</v>
      </c>
      <c r="I1256" s="234" t="s">
        <v>1726</v>
      </c>
      <c r="J1256" s="28" t="s">
        <v>1734</v>
      </c>
      <c r="K1256" s="419">
        <v>12</v>
      </c>
      <c r="L1256" s="419">
        <v>12</v>
      </c>
      <c r="M1256" s="420">
        <f t="shared" si="36"/>
        <v>56400</v>
      </c>
      <c r="N1256" s="28"/>
      <c r="O1256" s="28"/>
      <c r="P1256" s="28"/>
      <c r="Q1256" s="28"/>
      <c r="R1256" s="28"/>
    </row>
    <row r="1257" spans="1:18" ht="12.75" x14ac:dyDescent="0.35">
      <c r="A1257" s="28" t="s">
        <v>1720</v>
      </c>
      <c r="B1257" s="28" t="s">
        <v>1721</v>
      </c>
      <c r="C1257" s="85" t="s">
        <v>168</v>
      </c>
      <c r="D1257" s="28" t="s">
        <v>1722</v>
      </c>
      <c r="E1257" s="416">
        <v>6000</v>
      </c>
      <c r="F1257" s="417" t="s">
        <v>2696</v>
      </c>
      <c r="G1257" s="418" t="s">
        <v>2697</v>
      </c>
      <c r="H1257" s="418" t="s">
        <v>1737</v>
      </c>
      <c r="I1257" s="234" t="s">
        <v>1726</v>
      </c>
      <c r="J1257" s="28" t="s">
        <v>1734</v>
      </c>
      <c r="K1257" s="419">
        <v>12</v>
      </c>
      <c r="L1257" s="419">
        <v>12</v>
      </c>
      <c r="M1257" s="420">
        <f t="shared" si="36"/>
        <v>72000</v>
      </c>
      <c r="N1257" s="28"/>
      <c r="O1257" s="28"/>
      <c r="P1257" s="28"/>
      <c r="Q1257" s="28"/>
      <c r="R1257" s="28"/>
    </row>
    <row r="1258" spans="1:18" ht="12.75" x14ac:dyDescent="0.35">
      <c r="A1258" s="28" t="s">
        <v>1720</v>
      </c>
      <c r="B1258" s="28" t="s">
        <v>1721</v>
      </c>
      <c r="C1258" s="85" t="s">
        <v>168</v>
      </c>
      <c r="D1258" s="28" t="s">
        <v>1722</v>
      </c>
      <c r="E1258" s="416">
        <v>2700</v>
      </c>
      <c r="F1258" s="417" t="s">
        <v>2698</v>
      </c>
      <c r="G1258" s="418" t="s">
        <v>2699</v>
      </c>
      <c r="H1258" s="418" t="s">
        <v>1783</v>
      </c>
      <c r="I1258" s="234" t="s">
        <v>1726</v>
      </c>
      <c r="J1258" s="28" t="s">
        <v>1734</v>
      </c>
      <c r="K1258" s="419">
        <v>12</v>
      </c>
      <c r="L1258" s="419">
        <v>12</v>
      </c>
      <c r="M1258" s="420">
        <f t="shared" si="36"/>
        <v>32400</v>
      </c>
      <c r="N1258" s="28"/>
      <c r="O1258" s="28"/>
      <c r="P1258" s="28"/>
      <c r="Q1258" s="28"/>
      <c r="R1258" s="28"/>
    </row>
    <row r="1259" spans="1:18" ht="12.75" x14ac:dyDescent="0.35">
      <c r="A1259" s="28" t="s">
        <v>1720</v>
      </c>
      <c r="B1259" s="28" t="s">
        <v>1721</v>
      </c>
      <c r="C1259" s="85" t="s">
        <v>168</v>
      </c>
      <c r="D1259" s="28" t="s">
        <v>1722</v>
      </c>
      <c r="E1259" s="416">
        <v>2000</v>
      </c>
      <c r="F1259" s="417" t="s">
        <v>2700</v>
      </c>
      <c r="G1259" s="418" t="s">
        <v>2701</v>
      </c>
      <c r="H1259" s="418" t="s">
        <v>1725</v>
      </c>
      <c r="I1259" s="234" t="s">
        <v>1726</v>
      </c>
      <c r="J1259" s="28" t="s">
        <v>1727</v>
      </c>
      <c r="K1259" s="419">
        <v>12</v>
      </c>
      <c r="L1259" s="419">
        <v>12</v>
      </c>
      <c r="M1259" s="420">
        <f t="shared" si="36"/>
        <v>24000</v>
      </c>
      <c r="N1259" s="28"/>
      <c r="O1259" s="28"/>
      <c r="P1259" s="28"/>
      <c r="Q1259" s="28"/>
      <c r="R1259" s="28"/>
    </row>
    <row r="1260" spans="1:18" ht="12.75" x14ac:dyDescent="0.35">
      <c r="A1260" s="28" t="s">
        <v>1720</v>
      </c>
      <c r="B1260" s="28" t="s">
        <v>1721</v>
      </c>
      <c r="C1260" s="85" t="s">
        <v>168</v>
      </c>
      <c r="D1260" s="28" t="s">
        <v>1722</v>
      </c>
      <c r="E1260" s="416">
        <v>6000</v>
      </c>
      <c r="F1260" s="417" t="s">
        <v>2702</v>
      </c>
      <c r="G1260" s="418" t="s">
        <v>2703</v>
      </c>
      <c r="H1260" s="418" t="s">
        <v>1756</v>
      </c>
      <c r="I1260" s="234" t="s">
        <v>1726</v>
      </c>
      <c r="J1260" s="28" t="s">
        <v>1734</v>
      </c>
      <c r="K1260" s="419">
        <v>12</v>
      </c>
      <c r="L1260" s="419">
        <v>12</v>
      </c>
      <c r="M1260" s="420">
        <f t="shared" si="36"/>
        <v>72000</v>
      </c>
      <c r="N1260" s="28"/>
      <c r="O1260" s="28"/>
      <c r="P1260" s="28"/>
      <c r="Q1260" s="28"/>
      <c r="R1260" s="28"/>
    </row>
    <row r="1261" spans="1:18" ht="12.75" x14ac:dyDescent="0.35">
      <c r="A1261" s="28" t="s">
        <v>1720</v>
      </c>
      <c r="B1261" s="28" t="s">
        <v>1721</v>
      </c>
      <c r="C1261" s="85" t="s">
        <v>168</v>
      </c>
      <c r="D1261" s="28" t="s">
        <v>1722</v>
      </c>
      <c r="E1261" s="416">
        <v>2100</v>
      </c>
      <c r="F1261" s="417" t="s">
        <v>2704</v>
      </c>
      <c r="G1261" s="418" t="s">
        <v>2705</v>
      </c>
      <c r="H1261" s="418" t="s">
        <v>1756</v>
      </c>
      <c r="I1261" s="234" t="s">
        <v>1726</v>
      </c>
      <c r="J1261" s="28" t="s">
        <v>1734</v>
      </c>
      <c r="K1261" s="419">
        <v>12</v>
      </c>
      <c r="L1261" s="419">
        <v>12</v>
      </c>
      <c r="M1261" s="420">
        <f t="shared" si="36"/>
        <v>25200</v>
      </c>
      <c r="N1261" s="28"/>
      <c r="O1261" s="28"/>
      <c r="P1261" s="28"/>
      <c r="Q1261" s="28"/>
      <c r="R1261" s="28"/>
    </row>
    <row r="1262" spans="1:18" ht="12.75" x14ac:dyDescent="0.35">
      <c r="A1262" s="28" t="s">
        <v>1720</v>
      </c>
      <c r="B1262" s="28" t="s">
        <v>1721</v>
      </c>
      <c r="C1262" s="85" t="s">
        <v>168</v>
      </c>
      <c r="D1262" s="28" t="s">
        <v>1722</v>
      </c>
      <c r="E1262" s="416">
        <v>7500</v>
      </c>
      <c r="F1262" s="417" t="s">
        <v>2706</v>
      </c>
      <c r="G1262" s="418" t="s">
        <v>2707</v>
      </c>
      <c r="H1262" s="418" t="s">
        <v>1737</v>
      </c>
      <c r="I1262" s="234" t="s">
        <v>1726</v>
      </c>
      <c r="J1262" s="28" t="s">
        <v>1734</v>
      </c>
      <c r="K1262" s="419">
        <v>12</v>
      </c>
      <c r="L1262" s="419">
        <v>12</v>
      </c>
      <c r="M1262" s="420">
        <f t="shared" si="36"/>
        <v>90000</v>
      </c>
      <c r="N1262" s="28"/>
      <c r="O1262" s="28"/>
      <c r="P1262" s="28"/>
      <c r="Q1262" s="28"/>
      <c r="R1262" s="28"/>
    </row>
    <row r="1263" spans="1:18" ht="12.75" x14ac:dyDescent="0.35">
      <c r="A1263" s="28" t="s">
        <v>1720</v>
      </c>
      <c r="B1263" s="28" t="s">
        <v>1721</v>
      </c>
      <c r="C1263" s="85" t="s">
        <v>168</v>
      </c>
      <c r="D1263" s="28" t="s">
        <v>1730</v>
      </c>
      <c r="E1263" s="416">
        <v>1300</v>
      </c>
      <c r="F1263" s="417" t="s">
        <v>2708</v>
      </c>
      <c r="G1263" s="418" t="s">
        <v>2709</v>
      </c>
      <c r="H1263" s="418" t="s">
        <v>1855</v>
      </c>
      <c r="I1263" s="234" t="s">
        <v>1726</v>
      </c>
      <c r="J1263" s="28" t="s">
        <v>1760</v>
      </c>
      <c r="K1263" s="419">
        <v>12</v>
      </c>
      <c r="L1263" s="419">
        <v>12</v>
      </c>
      <c r="M1263" s="420">
        <f t="shared" si="36"/>
        <v>15600</v>
      </c>
      <c r="N1263" s="28"/>
      <c r="O1263" s="28"/>
      <c r="P1263" s="28"/>
      <c r="Q1263" s="28"/>
      <c r="R1263" s="28"/>
    </row>
    <row r="1264" spans="1:18" ht="12.75" x14ac:dyDescent="0.35">
      <c r="A1264" s="28" t="s">
        <v>1720</v>
      </c>
      <c r="B1264" s="28" t="s">
        <v>1721</v>
      </c>
      <c r="C1264" s="85" t="s">
        <v>168</v>
      </c>
      <c r="D1264" s="28" t="s">
        <v>1722</v>
      </c>
      <c r="E1264" s="416">
        <v>3500</v>
      </c>
      <c r="F1264" s="417" t="s">
        <v>2710</v>
      </c>
      <c r="G1264" s="418" t="s">
        <v>2711</v>
      </c>
      <c r="H1264" s="418" t="s">
        <v>1725</v>
      </c>
      <c r="I1264" s="234" t="s">
        <v>1726</v>
      </c>
      <c r="J1264" s="28" t="s">
        <v>1727</v>
      </c>
      <c r="K1264" s="419">
        <v>12</v>
      </c>
      <c r="L1264" s="419">
        <v>12</v>
      </c>
      <c r="M1264" s="420">
        <f t="shared" si="36"/>
        <v>42000</v>
      </c>
      <c r="N1264" s="28"/>
      <c r="O1264" s="28"/>
      <c r="P1264" s="28"/>
      <c r="Q1264" s="28"/>
      <c r="R1264" s="28"/>
    </row>
    <row r="1265" spans="1:18" ht="12.75" x14ac:dyDescent="0.35">
      <c r="A1265" s="28" t="s">
        <v>1720</v>
      </c>
      <c r="B1265" s="28" t="s">
        <v>1721</v>
      </c>
      <c r="C1265" s="85" t="s">
        <v>168</v>
      </c>
      <c r="D1265" s="28" t="s">
        <v>1722</v>
      </c>
      <c r="E1265" s="416">
        <v>2100</v>
      </c>
      <c r="F1265" s="417" t="s">
        <v>2712</v>
      </c>
      <c r="G1265" s="418" t="s">
        <v>2713</v>
      </c>
      <c r="H1265" s="418" t="s">
        <v>1737</v>
      </c>
      <c r="I1265" s="234" t="s">
        <v>1726</v>
      </c>
      <c r="J1265" s="28" t="s">
        <v>1734</v>
      </c>
      <c r="K1265" s="419">
        <v>12</v>
      </c>
      <c r="L1265" s="419">
        <v>12</v>
      </c>
      <c r="M1265" s="420">
        <f t="shared" si="36"/>
        <v>25200</v>
      </c>
      <c r="N1265" s="28"/>
      <c r="O1265" s="28"/>
      <c r="P1265" s="28"/>
      <c r="Q1265" s="28"/>
      <c r="R1265" s="28"/>
    </row>
    <row r="1266" spans="1:18" ht="12.75" x14ac:dyDescent="0.35">
      <c r="A1266" s="28" t="s">
        <v>1720</v>
      </c>
      <c r="B1266" s="28" t="s">
        <v>1721</v>
      </c>
      <c r="C1266" s="85" t="s">
        <v>168</v>
      </c>
      <c r="D1266" s="28" t="s">
        <v>1722</v>
      </c>
      <c r="E1266" s="416">
        <v>2100</v>
      </c>
      <c r="F1266" s="417" t="s">
        <v>2714</v>
      </c>
      <c r="G1266" s="418" t="s">
        <v>2715</v>
      </c>
      <c r="H1266" s="418" t="s">
        <v>1756</v>
      </c>
      <c r="I1266" s="234" t="s">
        <v>1726</v>
      </c>
      <c r="J1266" s="28" t="s">
        <v>1734</v>
      </c>
      <c r="K1266" s="419">
        <v>12</v>
      </c>
      <c r="L1266" s="419">
        <v>12</v>
      </c>
      <c r="M1266" s="420">
        <f t="shared" si="36"/>
        <v>25200</v>
      </c>
      <c r="N1266" s="28"/>
      <c r="O1266" s="28"/>
      <c r="P1266" s="28"/>
      <c r="Q1266" s="28"/>
      <c r="R1266" s="28"/>
    </row>
    <row r="1267" spans="1:18" ht="12.75" x14ac:dyDescent="0.35">
      <c r="A1267" s="28" t="s">
        <v>1720</v>
      </c>
      <c r="B1267" s="28" t="s">
        <v>1721</v>
      </c>
      <c r="C1267" s="85" t="s">
        <v>168</v>
      </c>
      <c r="D1267" s="28" t="s">
        <v>1722</v>
      </c>
      <c r="E1267" s="416">
        <v>1500</v>
      </c>
      <c r="F1267" s="417" t="s">
        <v>2716</v>
      </c>
      <c r="G1267" s="418" t="s">
        <v>2717</v>
      </c>
      <c r="H1267" s="418" t="s">
        <v>1325</v>
      </c>
      <c r="I1267" s="234" t="s">
        <v>1726</v>
      </c>
      <c r="J1267" s="28" t="s">
        <v>1760</v>
      </c>
      <c r="K1267" s="419">
        <v>12</v>
      </c>
      <c r="L1267" s="419">
        <v>12</v>
      </c>
      <c r="M1267" s="420">
        <f t="shared" si="36"/>
        <v>18000</v>
      </c>
      <c r="N1267" s="28"/>
      <c r="O1267" s="28"/>
      <c r="P1267" s="28"/>
      <c r="Q1267" s="28"/>
      <c r="R1267" s="28"/>
    </row>
    <row r="1268" spans="1:18" ht="12.75" x14ac:dyDescent="0.35">
      <c r="A1268" s="28" t="s">
        <v>1720</v>
      </c>
      <c r="B1268" s="28" t="s">
        <v>1721</v>
      </c>
      <c r="C1268" s="85" t="s">
        <v>168</v>
      </c>
      <c r="D1268" s="28" t="s">
        <v>1722</v>
      </c>
      <c r="E1268" s="416">
        <v>1700</v>
      </c>
      <c r="F1268" s="417" t="s">
        <v>2718</v>
      </c>
      <c r="G1268" s="418" t="s">
        <v>2719</v>
      </c>
      <c r="H1268" s="418" t="s">
        <v>1725</v>
      </c>
      <c r="I1268" s="234" t="s">
        <v>1726</v>
      </c>
      <c r="J1268" s="28" t="s">
        <v>1727</v>
      </c>
      <c r="K1268" s="419">
        <v>12</v>
      </c>
      <c r="L1268" s="419">
        <v>12</v>
      </c>
      <c r="M1268" s="420">
        <f t="shared" si="36"/>
        <v>20400</v>
      </c>
      <c r="N1268" s="28"/>
      <c r="O1268" s="28"/>
      <c r="P1268" s="28"/>
      <c r="Q1268" s="28"/>
      <c r="R1268" s="28"/>
    </row>
    <row r="1269" spans="1:18" ht="12.75" x14ac:dyDescent="0.35">
      <c r="A1269" s="28" t="s">
        <v>1720</v>
      </c>
      <c r="B1269" s="28" t="s">
        <v>1721</v>
      </c>
      <c r="C1269" s="85" t="s">
        <v>168</v>
      </c>
      <c r="D1269" s="28" t="s">
        <v>1722</v>
      </c>
      <c r="E1269" s="416">
        <v>2500</v>
      </c>
      <c r="F1269" s="417" t="s">
        <v>2720</v>
      </c>
      <c r="G1269" s="418" t="s">
        <v>2721</v>
      </c>
      <c r="H1269" s="418" t="s">
        <v>1882</v>
      </c>
      <c r="I1269" s="234" t="s">
        <v>1726</v>
      </c>
      <c r="J1269" s="28" t="s">
        <v>1734</v>
      </c>
      <c r="K1269" s="419">
        <v>12</v>
      </c>
      <c r="L1269" s="419">
        <v>12</v>
      </c>
      <c r="M1269" s="420">
        <f t="shared" si="36"/>
        <v>30000</v>
      </c>
      <c r="N1269" s="28"/>
      <c r="O1269" s="28"/>
      <c r="P1269" s="28"/>
      <c r="Q1269" s="28"/>
      <c r="R1269" s="28"/>
    </row>
    <row r="1270" spans="1:18" ht="12.75" x14ac:dyDescent="0.35">
      <c r="A1270" s="28" t="s">
        <v>1720</v>
      </c>
      <c r="B1270" s="28" t="s">
        <v>1721</v>
      </c>
      <c r="C1270" s="85" t="s">
        <v>168</v>
      </c>
      <c r="D1270" s="28" t="s">
        <v>1722</v>
      </c>
      <c r="E1270" s="416">
        <v>10000</v>
      </c>
      <c r="F1270" s="417" t="s">
        <v>2722</v>
      </c>
      <c r="G1270" s="418" t="s">
        <v>2723</v>
      </c>
      <c r="H1270" s="418" t="s">
        <v>1751</v>
      </c>
      <c r="I1270" s="234" t="s">
        <v>1726</v>
      </c>
      <c r="J1270" s="28" t="s">
        <v>1734</v>
      </c>
      <c r="K1270" s="419">
        <v>12</v>
      </c>
      <c r="L1270" s="419">
        <v>12</v>
      </c>
      <c r="M1270" s="420">
        <f t="shared" si="36"/>
        <v>120000</v>
      </c>
      <c r="N1270" s="28"/>
      <c r="O1270" s="28"/>
      <c r="P1270" s="28"/>
      <c r="Q1270" s="28"/>
      <c r="R1270" s="28"/>
    </row>
    <row r="1271" spans="1:18" ht="12.75" x14ac:dyDescent="0.35">
      <c r="A1271" s="28" t="s">
        <v>1720</v>
      </c>
      <c r="B1271" s="28" t="s">
        <v>1721</v>
      </c>
      <c r="C1271" s="85" t="s">
        <v>168</v>
      </c>
      <c r="D1271" s="28" t="s">
        <v>1722</v>
      </c>
      <c r="E1271" s="416">
        <v>6000</v>
      </c>
      <c r="F1271" s="417" t="s">
        <v>2724</v>
      </c>
      <c r="G1271" s="418" t="s">
        <v>2725</v>
      </c>
      <c r="H1271" s="418" t="s">
        <v>1737</v>
      </c>
      <c r="I1271" s="234" t="s">
        <v>1726</v>
      </c>
      <c r="J1271" s="28" t="s">
        <v>1734</v>
      </c>
      <c r="K1271" s="419">
        <v>12</v>
      </c>
      <c r="L1271" s="419">
        <v>12</v>
      </c>
      <c r="M1271" s="420">
        <f t="shared" si="36"/>
        <v>72000</v>
      </c>
      <c r="N1271" s="28"/>
      <c r="O1271" s="28"/>
      <c r="P1271" s="28"/>
      <c r="Q1271" s="28"/>
      <c r="R1271" s="28"/>
    </row>
    <row r="1272" spans="1:18" ht="12.75" x14ac:dyDescent="0.35">
      <c r="A1272" s="28" t="s">
        <v>1720</v>
      </c>
      <c r="B1272" s="28" t="s">
        <v>1721</v>
      </c>
      <c r="C1272" s="85" t="s">
        <v>168</v>
      </c>
      <c r="D1272" s="28" t="s">
        <v>1722</v>
      </c>
      <c r="E1272" s="416">
        <v>2000</v>
      </c>
      <c r="F1272" s="417" t="s">
        <v>2726</v>
      </c>
      <c r="G1272" s="418" t="s">
        <v>2727</v>
      </c>
      <c r="H1272" s="418" t="s">
        <v>2414</v>
      </c>
      <c r="I1272" s="234" t="s">
        <v>1726</v>
      </c>
      <c r="J1272" s="28" t="s">
        <v>1734</v>
      </c>
      <c r="K1272" s="419">
        <v>12</v>
      </c>
      <c r="L1272" s="419">
        <v>12</v>
      </c>
      <c r="M1272" s="420">
        <f t="shared" si="36"/>
        <v>24000</v>
      </c>
      <c r="N1272" s="28"/>
      <c r="O1272" s="28"/>
      <c r="P1272" s="28"/>
      <c r="Q1272" s="28"/>
      <c r="R1272" s="28"/>
    </row>
    <row r="1273" spans="1:18" ht="12.75" x14ac:dyDescent="0.35">
      <c r="A1273" s="28" t="s">
        <v>1720</v>
      </c>
      <c r="B1273" s="28" t="s">
        <v>1721</v>
      </c>
      <c r="C1273" s="85" t="s">
        <v>168</v>
      </c>
      <c r="D1273" s="28" t="s">
        <v>1722</v>
      </c>
      <c r="E1273" s="416">
        <v>1500</v>
      </c>
      <c r="F1273" s="417" t="s">
        <v>2728</v>
      </c>
      <c r="G1273" s="418" t="s">
        <v>2729</v>
      </c>
      <c r="H1273" s="418" t="s">
        <v>1325</v>
      </c>
      <c r="I1273" s="234" t="s">
        <v>1726</v>
      </c>
      <c r="J1273" s="28" t="s">
        <v>1760</v>
      </c>
      <c r="K1273" s="419">
        <v>12</v>
      </c>
      <c r="L1273" s="419">
        <v>12</v>
      </c>
      <c r="M1273" s="420">
        <f t="shared" si="36"/>
        <v>18000</v>
      </c>
      <c r="N1273" s="28"/>
      <c r="O1273" s="28"/>
      <c r="P1273" s="28"/>
      <c r="Q1273" s="28"/>
      <c r="R1273" s="28"/>
    </row>
    <row r="1274" spans="1:18" ht="12.75" x14ac:dyDescent="0.35">
      <c r="A1274" s="28" t="s">
        <v>1720</v>
      </c>
      <c r="B1274" s="28" t="s">
        <v>1721</v>
      </c>
      <c r="C1274" s="85" t="s">
        <v>168</v>
      </c>
      <c r="D1274" s="28" t="s">
        <v>1722</v>
      </c>
      <c r="E1274" s="416">
        <v>6500</v>
      </c>
      <c r="F1274" s="417" t="s">
        <v>2730</v>
      </c>
      <c r="G1274" s="418" t="s">
        <v>2731</v>
      </c>
      <c r="H1274" s="418" t="s">
        <v>1737</v>
      </c>
      <c r="I1274" s="234" t="s">
        <v>1726</v>
      </c>
      <c r="J1274" s="28" t="s">
        <v>1734</v>
      </c>
      <c r="K1274" s="419">
        <v>12</v>
      </c>
      <c r="L1274" s="419">
        <v>12</v>
      </c>
      <c r="M1274" s="420">
        <f t="shared" si="36"/>
        <v>78000</v>
      </c>
      <c r="N1274" s="28"/>
      <c r="O1274" s="28"/>
      <c r="P1274" s="28"/>
      <c r="Q1274" s="28"/>
      <c r="R1274" s="28"/>
    </row>
    <row r="1275" spans="1:18" ht="12.75" x14ac:dyDescent="0.35">
      <c r="A1275" s="28" t="s">
        <v>1720</v>
      </c>
      <c r="B1275" s="28" t="s">
        <v>1721</v>
      </c>
      <c r="C1275" s="85" t="s">
        <v>168</v>
      </c>
      <c r="D1275" s="28" t="s">
        <v>1722</v>
      </c>
      <c r="E1275" s="416">
        <v>2300</v>
      </c>
      <c r="F1275" s="417" t="s">
        <v>2732</v>
      </c>
      <c r="G1275" s="418" t="s">
        <v>2733</v>
      </c>
      <c r="H1275" s="418" t="s">
        <v>1725</v>
      </c>
      <c r="I1275" s="234" t="s">
        <v>1726</v>
      </c>
      <c r="J1275" s="28" t="s">
        <v>1727</v>
      </c>
      <c r="K1275" s="419">
        <v>12</v>
      </c>
      <c r="L1275" s="419">
        <v>12</v>
      </c>
      <c r="M1275" s="420">
        <f t="shared" si="36"/>
        <v>27600</v>
      </c>
      <c r="N1275" s="28"/>
      <c r="O1275" s="28"/>
      <c r="P1275" s="28"/>
      <c r="Q1275" s="28"/>
      <c r="R1275" s="28"/>
    </row>
    <row r="1276" spans="1:18" ht="12.75" x14ac:dyDescent="0.35">
      <c r="A1276" s="28" t="s">
        <v>1720</v>
      </c>
      <c r="B1276" s="28" t="s">
        <v>1721</v>
      </c>
      <c r="C1276" s="85" t="s">
        <v>168</v>
      </c>
      <c r="D1276" s="28" t="s">
        <v>1730</v>
      </c>
      <c r="E1276" s="416">
        <v>1200</v>
      </c>
      <c r="F1276" s="417" t="s">
        <v>2734</v>
      </c>
      <c r="G1276" s="418" t="s">
        <v>2735</v>
      </c>
      <c r="H1276" s="418" t="s">
        <v>1954</v>
      </c>
      <c r="I1276" s="234" t="s">
        <v>1726</v>
      </c>
      <c r="J1276" s="28" t="s">
        <v>1727</v>
      </c>
      <c r="K1276" s="419">
        <v>12</v>
      </c>
      <c r="L1276" s="419">
        <v>12</v>
      </c>
      <c r="M1276" s="420">
        <f t="shared" si="36"/>
        <v>14400</v>
      </c>
      <c r="N1276" s="28"/>
      <c r="O1276" s="28"/>
      <c r="P1276" s="28"/>
      <c r="Q1276" s="28"/>
      <c r="R1276" s="28"/>
    </row>
    <row r="1277" spans="1:18" ht="12.75" x14ac:dyDescent="0.35">
      <c r="A1277" s="28" t="s">
        <v>1720</v>
      </c>
      <c r="B1277" s="28" t="s">
        <v>1721</v>
      </c>
      <c r="C1277" s="85" t="s">
        <v>168</v>
      </c>
      <c r="D1277" s="28" t="s">
        <v>1722</v>
      </c>
      <c r="E1277" s="416">
        <v>6000</v>
      </c>
      <c r="F1277" s="417" t="s">
        <v>2736</v>
      </c>
      <c r="G1277" s="418" t="s">
        <v>2737</v>
      </c>
      <c r="H1277" s="418" t="s">
        <v>1783</v>
      </c>
      <c r="I1277" s="234" t="s">
        <v>1726</v>
      </c>
      <c r="J1277" s="28" t="s">
        <v>1734</v>
      </c>
      <c r="K1277" s="419">
        <v>12</v>
      </c>
      <c r="L1277" s="419">
        <v>12</v>
      </c>
      <c r="M1277" s="420">
        <f t="shared" si="36"/>
        <v>72000</v>
      </c>
      <c r="N1277" s="28"/>
      <c r="O1277" s="28"/>
      <c r="P1277" s="28"/>
      <c r="Q1277" s="28"/>
      <c r="R1277" s="28"/>
    </row>
    <row r="1278" spans="1:18" ht="12.75" x14ac:dyDescent="0.35">
      <c r="A1278" s="28" t="s">
        <v>1720</v>
      </c>
      <c r="B1278" s="28" t="s">
        <v>1721</v>
      </c>
      <c r="C1278" s="85" t="s">
        <v>168</v>
      </c>
      <c r="D1278" s="28" t="s">
        <v>1722</v>
      </c>
      <c r="E1278" s="416">
        <v>2700</v>
      </c>
      <c r="F1278" s="417" t="s">
        <v>2738</v>
      </c>
      <c r="G1278" s="418" t="s">
        <v>2739</v>
      </c>
      <c r="H1278" s="418" t="s">
        <v>1737</v>
      </c>
      <c r="I1278" s="234" t="s">
        <v>1726</v>
      </c>
      <c r="J1278" s="28" t="s">
        <v>1734</v>
      </c>
      <c r="K1278" s="419">
        <v>12</v>
      </c>
      <c r="L1278" s="419">
        <v>12</v>
      </c>
      <c r="M1278" s="420">
        <f t="shared" si="36"/>
        <v>32400</v>
      </c>
      <c r="N1278" s="28"/>
      <c r="O1278" s="28"/>
      <c r="P1278" s="28"/>
      <c r="Q1278" s="28"/>
      <c r="R1278" s="28"/>
    </row>
    <row r="1279" spans="1:18" ht="12.75" x14ac:dyDescent="0.35">
      <c r="A1279" s="28" t="s">
        <v>1720</v>
      </c>
      <c r="B1279" s="28" t="s">
        <v>1721</v>
      </c>
      <c r="C1279" s="85" t="s">
        <v>168</v>
      </c>
      <c r="D1279" s="28" t="s">
        <v>1730</v>
      </c>
      <c r="E1279" s="416">
        <v>2100</v>
      </c>
      <c r="F1279" s="417" t="s">
        <v>2740</v>
      </c>
      <c r="G1279" s="418" t="s">
        <v>2741</v>
      </c>
      <c r="H1279" s="418" t="s">
        <v>2429</v>
      </c>
      <c r="I1279" s="234" t="s">
        <v>1726</v>
      </c>
      <c r="J1279" s="28" t="s">
        <v>1727</v>
      </c>
      <c r="K1279" s="419">
        <v>12</v>
      </c>
      <c r="L1279" s="419">
        <v>12</v>
      </c>
      <c r="M1279" s="420">
        <f t="shared" si="36"/>
        <v>25200</v>
      </c>
      <c r="N1279" s="28"/>
      <c r="O1279" s="28"/>
      <c r="P1279" s="28"/>
      <c r="Q1279" s="28"/>
      <c r="R1279" s="28"/>
    </row>
    <row r="1280" spans="1:18" ht="12.75" x14ac:dyDescent="0.35">
      <c r="A1280" s="28" t="s">
        <v>1720</v>
      </c>
      <c r="B1280" s="28" t="s">
        <v>1721</v>
      </c>
      <c r="C1280" s="85" t="s">
        <v>168</v>
      </c>
      <c r="D1280" s="28" t="s">
        <v>1722</v>
      </c>
      <c r="E1280" s="416">
        <v>3000</v>
      </c>
      <c r="F1280" s="417" t="s">
        <v>2742</v>
      </c>
      <c r="G1280" s="418" t="s">
        <v>2743</v>
      </c>
      <c r="H1280" s="418" t="s">
        <v>1725</v>
      </c>
      <c r="I1280" s="234" t="s">
        <v>1726</v>
      </c>
      <c r="J1280" s="28" t="s">
        <v>1727</v>
      </c>
      <c r="K1280" s="419">
        <v>12</v>
      </c>
      <c r="L1280" s="419">
        <v>12</v>
      </c>
      <c r="M1280" s="420">
        <f t="shared" si="36"/>
        <v>36000</v>
      </c>
      <c r="N1280" s="28"/>
      <c r="O1280" s="28"/>
      <c r="P1280" s="28"/>
      <c r="Q1280" s="28"/>
      <c r="R1280" s="28"/>
    </row>
    <row r="1281" spans="1:18" ht="12.75" x14ac:dyDescent="0.35">
      <c r="A1281" s="28" t="s">
        <v>1720</v>
      </c>
      <c r="B1281" s="28" t="s">
        <v>1721</v>
      </c>
      <c r="C1281" s="85" t="s">
        <v>168</v>
      </c>
      <c r="D1281" s="28" t="s">
        <v>1730</v>
      </c>
      <c r="E1281" s="416">
        <v>1500</v>
      </c>
      <c r="F1281" s="417" t="s">
        <v>2744</v>
      </c>
      <c r="G1281" s="418" t="s">
        <v>2745</v>
      </c>
      <c r="H1281" s="418" t="s">
        <v>1763</v>
      </c>
      <c r="I1281" s="234" t="s">
        <v>1726</v>
      </c>
      <c r="J1281" s="28" t="s">
        <v>1727</v>
      </c>
      <c r="K1281" s="419">
        <v>12</v>
      </c>
      <c r="L1281" s="419">
        <v>12</v>
      </c>
      <c r="M1281" s="420">
        <f t="shared" si="36"/>
        <v>18000</v>
      </c>
      <c r="N1281" s="28"/>
      <c r="O1281" s="28"/>
      <c r="P1281" s="28"/>
      <c r="Q1281" s="28"/>
      <c r="R1281" s="28"/>
    </row>
    <row r="1282" spans="1:18" ht="12.75" x14ac:dyDescent="0.35">
      <c r="A1282" s="28" t="s">
        <v>1720</v>
      </c>
      <c r="B1282" s="28" t="s">
        <v>1721</v>
      </c>
      <c r="C1282" s="85" t="s">
        <v>168</v>
      </c>
      <c r="D1282" s="28" t="s">
        <v>1722</v>
      </c>
      <c r="E1282" s="416">
        <v>6000</v>
      </c>
      <c r="F1282" s="417" t="s">
        <v>2746</v>
      </c>
      <c r="G1282" s="418" t="s">
        <v>2747</v>
      </c>
      <c r="H1282" s="418" t="s">
        <v>1737</v>
      </c>
      <c r="I1282" s="234" t="s">
        <v>1726</v>
      </c>
      <c r="J1282" s="28" t="s">
        <v>1734</v>
      </c>
      <c r="K1282" s="419">
        <v>12</v>
      </c>
      <c r="L1282" s="419">
        <v>12</v>
      </c>
      <c r="M1282" s="420">
        <f t="shared" si="36"/>
        <v>72000</v>
      </c>
      <c r="N1282" s="28"/>
      <c r="O1282" s="28"/>
      <c r="P1282" s="28"/>
      <c r="Q1282" s="28"/>
      <c r="R1282" s="28"/>
    </row>
    <row r="1283" spans="1:18" ht="12.75" x14ac:dyDescent="0.35">
      <c r="A1283" s="28" t="s">
        <v>1720</v>
      </c>
      <c r="B1283" s="28" t="s">
        <v>1721</v>
      </c>
      <c r="C1283" s="85" t="s">
        <v>168</v>
      </c>
      <c r="D1283" s="28" t="s">
        <v>1722</v>
      </c>
      <c r="E1283" s="416">
        <v>6000</v>
      </c>
      <c r="F1283" s="417" t="s">
        <v>2748</v>
      </c>
      <c r="G1283" s="418" t="s">
        <v>2749</v>
      </c>
      <c r="H1283" s="418" t="s">
        <v>1756</v>
      </c>
      <c r="I1283" s="234" t="s">
        <v>1726</v>
      </c>
      <c r="J1283" s="28" t="s">
        <v>1734</v>
      </c>
      <c r="K1283" s="419">
        <v>12</v>
      </c>
      <c r="L1283" s="419">
        <v>12</v>
      </c>
      <c r="M1283" s="420">
        <f t="shared" si="36"/>
        <v>72000</v>
      </c>
      <c r="N1283" s="28"/>
      <c r="O1283" s="28"/>
      <c r="P1283" s="28"/>
      <c r="Q1283" s="28"/>
      <c r="R1283" s="28"/>
    </row>
    <row r="1284" spans="1:18" ht="12.75" x14ac:dyDescent="0.35">
      <c r="A1284" s="28" t="s">
        <v>1720</v>
      </c>
      <c r="B1284" s="28" t="s">
        <v>1721</v>
      </c>
      <c r="C1284" s="85" t="s">
        <v>168</v>
      </c>
      <c r="D1284" s="28" t="s">
        <v>1722</v>
      </c>
      <c r="E1284" s="416">
        <v>2750</v>
      </c>
      <c r="F1284" s="417" t="s">
        <v>2750</v>
      </c>
      <c r="G1284" s="418" t="s">
        <v>2751</v>
      </c>
      <c r="H1284" s="418" t="s">
        <v>1725</v>
      </c>
      <c r="I1284" s="234" t="s">
        <v>1726</v>
      </c>
      <c r="J1284" s="28" t="s">
        <v>1727</v>
      </c>
      <c r="K1284" s="419">
        <v>12</v>
      </c>
      <c r="L1284" s="419">
        <v>12</v>
      </c>
      <c r="M1284" s="420">
        <f t="shared" si="36"/>
        <v>33000</v>
      </c>
      <c r="N1284" s="28"/>
      <c r="O1284" s="28"/>
      <c r="P1284" s="28"/>
      <c r="Q1284" s="28"/>
      <c r="R1284" s="28"/>
    </row>
    <row r="1285" spans="1:18" ht="12.75" x14ac:dyDescent="0.35">
      <c r="A1285" s="28" t="s">
        <v>1720</v>
      </c>
      <c r="B1285" s="28" t="s">
        <v>1721</v>
      </c>
      <c r="C1285" s="85" t="s">
        <v>168</v>
      </c>
      <c r="D1285" s="28" t="s">
        <v>1722</v>
      </c>
      <c r="E1285" s="416">
        <v>6000</v>
      </c>
      <c r="F1285" s="417" t="s">
        <v>2752</v>
      </c>
      <c r="G1285" s="418" t="s">
        <v>2753</v>
      </c>
      <c r="H1285" s="418" t="s">
        <v>1737</v>
      </c>
      <c r="I1285" s="234" t="s">
        <v>1726</v>
      </c>
      <c r="J1285" s="28" t="s">
        <v>1734</v>
      </c>
      <c r="K1285" s="419">
        <v>12</v>
      </c>
      <c r="L1285" s="419">
        <v>12</v>
      </c>
      <c r="M1285" s="420">
        <f t="shared" si="36"/>
        <v>72000</v>
      </c>
      <c r="N1285" s="28"/>
      <c r="O1285" s="28"/>
      <c r="P1285" s="28"/>
      <c r="Q1285" s="28"/>
      <c r="R1285" s="28"/>
    </row>
    <row r="1286" spans="1:18" ht="12.75" x14ac:dyDescent="0.35">
      <c r="A1286" s="28" t="s">
        <v>1720</v>
      </c>
      <c r="B1286" s="28" t="s">
        <v>1721</v>
      </c>
      <c r="C1286" s="85" t="s">
        <v>168</v>
      </c>
      <c r="D1286" s="28" t="s">
        <v>1722</v>
      </c>
      <c r="E1286" s="416">
        <v>2500</v>
      </c>
      <c r="F1286" s="417" t="s">
        <v>2754</v>
      </c>
      <c r="G1286" s="418" t="s">
        <v>2755</v>
      </c>
      <c r="H1286" s="418" t="s">
        <v>1725</v>
      </c>
      <c r="I1286" s="234" t="s">
        <v>1726</v>
      </c>
      <c r="J1286" s="28" t="s">
        <v>1727</v>
      </c>
      <c r="K1286" s="419">
        <v>12</v>
      </c>
      <c r="L1286" s="419">
        <v>12</v>
      </c>
      <c r="M1286" s="420">
        <f t="shared" si="36"/>
        <v>30000</v>
      </c>
      <c r="N1286" s="28"/>
      <c r="O1286" s="28"/>
      <c r="P1286" s="28"/>
      <c r="Q1286" s="28"/>
      <c r="R1286" s="28"/>
    </row>
    <row r="1287" spans="1:18" ht="12.75" x14ac:dyDescent="0.35">
      <c r="A1287" s="28" t="s">
        <v>1720</v>
      </c>
      <c r="B1287" s="28" t="s">
        <v>1721</v>
      </c>
      <c r="C1287" s="85" t="s">
        <v>168</v>
      </c>
      <c r="D1287" s="28" t="s">
        <v>1722</v>
      </c>
      <c r="E1287" s="416">
        <v>3000</v>
      </c>
      <c r="F1287" s="417" t="s">
        <v>2756</v>
      </c>
      <c r="G1287" s="418" t="s">
        <v>2757</v>
      </c>
      <c r="H1287" s="418" t="s">
        <v>1725</v>
      </c>
      <c r="I1287" s="234" t="s">
        <v>1726</v>
      </c>
      <c r="J1287" s="28" t="s">
        <v>1727</v>
      </c>
      <c r="K1287" s="419">
        <v>12</v>
      </c>
      <c r="L1287" s="419">
        <v>12</v>
      </c>
      <c r="M1287" s="420">
        <f t="shared" si="36"/>
        <v>36000</v>
      </c>
      <c r="N1287" s="28"/>
      <c r="O1287" s="28"/>
      <c r="P1287" s="28"/>
      <c r="Q1287" s="28"/>
      <c r="R1287" s="28"/>
    </row>
    <row r="1288" spans="1:18" ht="12.75" x14ac:dyDescent="0.35">
      <c r="A1288" s="28" t="s">
        <v>1720</v>
      </c>
      <c r="B1288" s="28" t="s">
        <v>1721</v>
      </c>
      <c r="C1288" s="85" t="s">
        <v>168</v>
      </c>
      <c r="D1288" s="28" t="s">
        <v>1722</v>
      </c>
      <c r="E1288" s="416">
        <v>2000</v>
      </c>
      <c r="F1288" s="417" t="s">
        <v>2758</v>
      </c>
      <c r="G1288" s="418" t="s">
        <v>2759</v>
      </c>
      <c r="H1288" s="418" t="s">
        <v>1756</v>
      </c>
      <c r="I1288" s="234" t="s">
        <v>1726</v>
      </c>
      <c r="J1288" s="28" t="s">
        <v>1734</v>
      </c>
      <c r="K1288" s="419">
        <v>12</v>
      </c>
      <c r="L1288" s="419">
        <v>12</v>
      </c>
      <c r="M1288" s="420">
        <f t="shared" si="36"/>
        <v>24000</v>
      </c>
      <c r="N1288" s="28"/>
      <c r="O1288" s="28"/>
      <c r="P1288" s="28"/>
      <c r="Q1288" s="28"/>
      <c r="R1288" s="28"/>
    </row>
    <row r="1289" spans="1:18" ht="12.75" x14ac:dyDescent="0.35">
      <c r="A1289" s="28" t="s">
        <v>1720</v>
      </c>
      <c r="B1289" s="28" t="s">
        <v>1721</v>
      </c>
      <c r="C1289" s="85" t="s">
        <v>168</v>
      </c>
      <c r="D1289" s="28" t="s">
        <v>1722</v>
      </c>
      <c r="E1289" s="416">
        <v>2000</v>
      </c>
      <c r="F1289" s="417" t="s">
        <v>2760</v>
      </c>
      <c r="G1289" s="418" t="s">
        <v>2761</v>
      </c>
      <c r="H1289" s="418" t="s">
        <v>1725</v>
      </c>
      <c r="I1289" s="234" t="s">
        <v>1726</v>
      </c>
      <c r="J1289" s="28" t="s">
        <v>1727</v>
      </c>
      <c r="K1289" s="419">
        <v>12</v>
      </c>
      <c r="L1289" s="419">
        <v>12</v>
      </c>
      <c r="M1289" s="420">
        <f t="shared" si="36"/>
        <v>24000</v>
      </c>
      <c r="N1289" s="28"/>
      <c r="O1289" s="28"/>
      <c r="P1289" s="28"/>
      <c r="Q1289" s="28"/>
      <c r="R1289" s="28"/>
    </row>
    <row r="1290" spans="1:18" ht="12.75" x14ac:dyDescent="0.35">
      <c r="A1290" s="28" t="s">
        <v>1720</v>
      </c>
      <c r="B1290" s="28" t="s">
        <v>1721</v>
      </c>
      <c r="C1290" s="85" t="s">
        <v>168</v>
      </c>
      <c r="D1290" s="28" t="s">
        <v>1722</v>
      </c>
      <c r="E1290" s="416">
        <v>5000</v>
      </c>
      <c r="F1290" s="417" t="s">
        <v>2762</v>
      </c>
      <c r="G1290" s="418" t="s">
        <v>2763</v>
      </c>
      <c r="H1290" s="418" t="s">
        <v>2140</v>
      </c>
      <c r="I1290" s="234" t="s">
        <v>1726</v>
      </c>
      <c r="J1290" s="28" t="s">
        <v>1734</v>
      </c>
      <c r="K1290" s="419">
        <v>12</v>
      </c>
      <c r="L1290" s="419">
        <v>12</v>
      </c>
      <c r="M1290" s="420">
        <f t="shared" si="36"/>
        <v>60000</v>
      </c>
      <c r="N1290" s="28"/>
      <c r="O1290" s="28"/>
      <c r="P1290" s="28"/>
      <c r="Q1290" s="28"/>
      <c r="R1290" s="28"/>
    </row>
    <row r="1291" spans="1:18" ht="12.75" x14ac:dyDescent="0.35">
      <c r="A1291" s="28" t="s">
        <v>1720</v>
      </c>
      <c r="B1291" s="28" t="s">
        <v>1721</v>
      </c>
      <c r="C1291" s="85" t="s">
        <v>168</v>
      </c>
      <c r="D1291" s="28" t="s">
        <v>1722</v>
      </c>
      <c r="E1291" s="416">
        <v>6000</v>
      </c>
      <c r="F1291" s="417" t="s">
        <v>2764</v>
      </c>
      <c r="G1291" s="418" t="s">
        <v>2765</v>
      </c>
      <c r="H1291" s="418" t="s">
        <v>1737</v>
      </c>
      <c r="I1291" s="234" t="s">
        <v>1726</v>
      </c>
      <c r="J1291" s="28" t="s">
        <v>1734</v>
      </c>
      <c r="K1291" s="419">
        <v>12</v>
      </c>
      <c r="L1291" s="419">
        <v>12</v>
      </c>
      <c r="M1291" s="420">
        <f t="shared" si="36"/>
        <v>72000</v>
      </c>
      <c r="N1291" s="28"/>
      <c r="O1291" s="28"/>
      <c r="P1291" s="28"/>
      <c r="Q1291" s="28"/>
      <c r="R1291" s="28"/>
    </row>
    <row r="1292" spans="1:18" ht="12.75" x14ac:dyDescent="0.35">
      <c r="A1292" s="28" t="s">
        <v>1720</v>
      </c>
      <c r="B1292" s="28" t="s">
        <v>1721</v>
      </c>
      <c r="C1292" s="85" t="s">
        <v>168</v>
      </c>
      <c r="D1292" s="28" t="s">
        <v>1722</v>
      </c>
      <c r="E1292" s="416">
        <v>5250</v>
      </c>
      <c r="F1292" s="417" t="s">
        <v>2766</v>
      </c>
      <c r="G1292" s="418" t="s">
        <v>2767</v>
      </c>
      <c r="H1292" s="418" t="s">
        <v>1737</v>
      </c>
      <c r="I1292" s="234" t="s">
        <v>1726</v>
      </c>
      <c r="J1292" s="28" t="s">
        <v>1734</v>
      </c>
      <c r="K1292" s="419">
        <v>12</v>
      </c>
      <c r="L1292" s="419">
        <v>12</v>
      </c>
      <c r="M1292" s="420">
        <f t="shared" si="36"/>
        <v>63000</v>
      </c>
      <c r="N1292" s="28"/>
      <c r="O1292" s="28"/>
      <c r="P1292" s="28"/>
      <c r="Q1292" s="28"/>
      <c r="R1292" s="28"/>
    </row>
    <row r="1293" spans="1:18" ht="12.75" x14ac:dyDescent="0.35">
      <c r="A1293" s="28" t="s">
        <v>1720</v>
      </c>
      <c r="B1293" s="28" t="s">
        <v>1721</v>
      </c>
      <c r="C1293" s="85" t="s">
        <v>168</v>
      </c>
      <c r="D1293" s="28" t="s">
        <v>1722</v>
      </c>
      <c r="E1293" s="416">
        <v>3000</v>
      </c>
      <c r="F1293" s="417" t="s">
        <v>2768</v>
      </c>
      <c r="G1293" s="418" t="s">
        <v>2769</v>
      </c>
      <c r="H1293" s="418" t="s">
        <v>1725</v>
      </c>
      <c r="I1293" s="234" t="s">
        <v>1726</v>
      </c>
      <c r="J1293" s="28" t="s">
        <v>1727</v>
      </c>
      <c r="K1293" s="419">
        <v>12</v>
      </c>
      <c r="L1293" s="419">
        <v>12</v>
      </c>
      <c r="M1293" s="420">
        <f t="shared" si="36"/>
        <v>36000</v>
      </c>
      <c r="N1293" s="28"/>
      <c r="O1293" s="28"/>
      <c r="P1293" s="28"/>
      <c r="Q1293" s="28"/>
      <c r="R1293" s="28"/>
    </row>
    <row r="1294" spans="1:18" ht="12.75" x14ac:dyDescent="0.35">
      <c r="A1294" s="28" t="s">
        <v>1720</v>
      </c>
      <c r="B1294" s="28" t="s">
        <v>1721</v>
      </c>
      <c r="C1294" s="85" t="s">
        <v>168</v>
      </c>
      <c r="D1294" s="28" t="s">
        <v>1730</v>
      </c>
      <c r="E1294" s="416">
        <v>1500</v>
      </c>
      <c r="F1294" s="417" t="s">
        <v>2770</v>
      </c>
      <c r="G1294" s="418" t="s">
        <v>2771</v>
      </c>
      <c r="H1294" s="418" t="s">
        <v>1794</v>
      </c>
      <c r="I1294" s="234" t="s">
        <v>1726</v>
      </c>
      <c r="J1294" s="28" t="s">
        <v>1727</v>
      </c>
      <c r="K1294" s="419">
        <v>12</v>
      </c>
      <c r="L1294" s="419">
        <v>12</v>
      </c>
      <c r="M1294" s="420">
        <f t="shared" si="36"/>
        <v>18000</v>
      </c>
      <c r="N1294" s="28"/>
      <c r="O1294" s="28"/>
      <c r="P1294" s="28"/>
      <c r="Q1294" s="28"/>
      <c r="R1294" s="28"/>
    </row>
    <row r="1295" spans="1:18" ht="12.75" x14ac:dyDescent="0.35">
      <c r="A1295" s="28" t="s">
        <v>1720</v>
      </c>
      <c r="B1295" s="28" t="s">
        <v>1721</v>
      </c>
      <c r="C1295" s="85" t="s">
        <v>168</v>
      </c>
      <c r="D1295" s="28" t="s">
        <v>1722</v>
      </c>
      <c r="E1295" s="416">
        <v>1200</v>
      </c>
      <c r="F1295" s="417" t="s">
        <v>2772</v>
      </c>
      <c r="G1295" s="418" t="s">
        <v>2773</v>
      </c>
      <c r="H1295" s="418" t="s">
        <v>1725</v>
      </c>
      <c r="I1295" s="234" t="s">
        <v>1726</v>
      </c>
      <c r="J1295" s="28" t="s">
        <v>1727</v>
      </c>
      <c r="K1295" s="419">
        <v>12</v>
      </c>
      <c r="L1295" s="419">
        <v>12</v>
      </c>
      <c r="M1295" s="420">
        <f t="shared" si="36"/>
        <v>14400</v>
      </c>
      <c r="N1295" s="28"/>
      <c r="O1295" s="28"/>
      <c r="P1295" s="28"/>
      <c r="Q1295" s="28"/>
      <c r="R1295" s="28"/>
    </row>
    <row r="1296" spans="1:18" ht="12.75" x14ac:dyDescent="0.35">
      <c r="A1296" s="28" t="s">
        <v>1720</v>
      </c>
      <c r="B1296" s="28" t="s">
        <v>1721</v>
      </c>
      <c r="C1296" s="85" t="s">
        <v>168</v>
      </c>
      <c r="D1296" s="28" t="s">
        <v>1730</v>
      </c>
      <c r="E1296" s="416">
        <v>1200</v>
      </c>
      <c r="F1296" s="417" t="s">
        <v>2774</v>
      </c>
      <c r="G1296" s="418" t="s">
        <v>2775</v>
      </c>
      <c r="H1296" s="418" t="s">
        <v>1763</v>
      </c>
      <c r="I1296" s="234" t="s">
        <v>1726</v>
      </c>
      <c r="J1296" s="28" t="s">
        <v>1727</v>
      </c>
      <c r="K1296" s="419">
        <v>12</v>
      </c>
      <c r="L1296" s="419">
        <v>12</v>
      </c>
      <c r="M1296" s="420">
        <f t="shared" si="36"/>
        <v>14400</v>
      </c>
      <c r="N1296" s="28"/>
      <c r="O1296" s="28"/>
      <c r="P1296" s="28"/>
      <c r="Q1296" s="28"/>
      <c r="R1296" s="28"/>
    </row>
    <row r="1297" spans="1:18" ht="12.75" x14ac:dyDescent="0.35">
      <c r="A1297" s="28" t="s">
        <v>1720</v>
      </c>
      <c r="B1297" s="28" t="s">
        <v>1721</v>
      </c>
      <c r="C1297" s="85" t="s">
        <v>168</v>
      </c>
      <c r="D1297" s="28" t="s">
        <v>1730</v>
      </c>
      <c r="E1297" s="416">
        <v>2500</v>
      </c>
      <c r="F1297" s="417" t="s">
        <v>2776</v>
      </c>
      <c r="G1297" s="418" t="s">
        <v>2777</v>
      </c>
      <c r="H1297" s="418" t="s">
        <v>1794</v>
      </c>
      <c r="I1297" s="234" t="s">
        <v>1726</v>
      </c>
      <c r="J1297" s="28" t="s">
        <v>1727</v>
      </c>
      <c r="K1297" s="419">
        <v>12</v>
      </c>
      <c r="L1297" s="419">
        <v>12</v>
      </c>
      <c r="M1297" s="420">
        <f t="shared" si="36"/>
        <v>30000</v>
      </c>
      <c r="N1297" s="28"/>
      <c r="O1297" s="28"/>
      <c r="P1297" s="28"/>
      <c r="Q1297" s="28"/>
      <c r="R1297" s="28"/>
    </row>
    <row r="1298" spans="1:18" ht="12.75" x14ac:dyDescent="0.35">
      <c r="A1298" s="28" t="s">
        <v>1720</v>
      </c>
      <c r="B1298" s="28" t="s">
        <v>1721</v>
      </c>
      <c r="C1298" s="85" t="s">
        <v>168</v>
      </c>
      <c r="D1298" s="28" t="s">
        <v>1722</v>
      </c>
      <c r="E1298" s="416">
        <v>6000</v>
      </c>
      <c r="F1298" s="417" t="s">
        <v>2778</v>
      </c>
      <c r="G1298" s="418" t="s">
        <v>2779</v>
      </c>
      <c r="H1298" s="418" t="s">
        <v>1737</v>
      </c>
      <c r="I1298" s="234" t="s">
        <v>1726</v>
      </c>
      <c r="J1298" s="28" t="s">
        <v>1734</v>
      </c>
      <c r="K1298" s="419">
        <v>12</v>
      </c>
      <c r="L1298" s="419">
        <v>12</v>
      </c>
      <c r="M1298" s="420">
        <f t="shared" si="36"/>
        <v>72000</v>
      </c>
      <c r="N1298" s="28"/>
      <c r="O1298" s="28"/>
      <c r="P1298" s="28"/>
      <c r="Q1298" s="28"/>
      <c r="R1298" s="28"/>
    </row>
    <row r="1299" spans="1:18" ht="12.75" x14ac:dyDescent="0.35">
      <c r="A1299" s="28" t="s">
        <v>1720</v>
      </c>
      <c r="B1299" s="28" t="s">
        <v>1721</v>
      </c>
      <c r="C1299" s="85" t="s">
        <v>168</v>
      </c>
      <c r="D1299" s="28" t="s">
        <v>1722</v>
      </c>
      <c r="E1299" s="416">
        <v>6000</v>
      </c>
      <c r="F1299" s="417" t="s">
        <v>2780</v>
      </c>
      <c r="G1299" s="418" t="s">
        <v>2781</v>
      </c>
      <c r="H1299" s="418" t="s">
        <v>1745</v>
      </c>
      <c r="I1299" s="234" t="s">
        <v>1726</v>
      </c>
      <c r="J1299" s="28" t="s">
        <v>1734</v>
      </c>
      <c r="K1299" s="419">
        <v>12</v>
      </c>
      <c r="L1299" s="419">
        <v>12</v>
      </c>
      <c r="M1299" s="420">
        <f t="shared" si="36"/>
        <v>72000</v>
      </c>
      <c r="N1299" s="28"/>
      <c r="O1299" s="28"/>
      <c r="P1299" s="28"/>
      <c r="Q1299" s="28"/>
      <c r="R1299" s="28"/>
    </row>
    <row r="1300" spans="1:18" ht="12.75" x14ac:dyDescent="0.35">
      <c r="A1300" s="28" t="s">
        <v>1720</v>
      </c>
      <c r="B1300" s="28" t="s">
        <v>1721</v>
      </c>
      <c r="C1300" s="85" t="s">
        <v>168</v>
      </c>
      <c r="D1300" s="28" t="s">
        <v>1722</v>
      </c>
      <c r="E1300" s="416">
        <v>1200</v>
      </c>
      <c r="F1300" s="417" t="s">
        <v>2782</v>
      </c>
      <c r="G1300" s="418" t="s">
        <v>2783</v>
      </c>
      <c r="H1300" s="418" t="s">
        <v>1325</v>
      </c>
      <c r="I1300" s="234" t="s">
        <v>1726</v>
      </c>
      <c r="J1300" s="28" t="s">
        <v>1760</v>
      </c>
      <c r="K1300" s="419">
        <v>12</v>
      </c>
      <c r="L1300" s="419">
        <v>12</v>
      </c>
      <c r="M1300" s="420">
        <f t="shared" si="36"/>
        <v>14400</v>
      </c>
      <c r="N1300" s="28"/>
      <c r="O1300" s="28"/>
      <c r="P1300" s="28"/>
      <c r="Q1300" s="28"/>
      <c r="R1300" s="28"/>
    </row>
    <row r="1301" spans="1:18" ht="12.75" x14ac:dyDescent="0.35">
      <c r="A1301" s="28" t="s">
        <v>1720</v>
      </c>
      <c r="B1301" s="28" t="s">
        <v>1721</v>
      </c>
      <c r="C1301" s="85" t="s">
        <v>168</v>
      </c>
      <c r="D1301" s="28" t="s">
        <v>1722</v>
      </c>
      <c r="E1301" s="416">
        <v>5000</v>
      </c>
      <c r="F1301" s="417" t="s">
        <v>2784</v>
      </c>
      <c r="G1301" s="418" t="s">
        <v>2785</v>
      </c>
      <c r="H1301" s="418" t="s">
        <v>1783</v>
      </c>
      <c r="I1301" s="234" t="s">
        <v>1726</v>
      </c>
      <c r="J1301" s="28" t="s">
        <v>1734</v>
      </c>
      <c r="K1301" s="419">
        <v>12</v>
      </c>
      <c r="L1301" s="419">
        <v>12</v>
      </c>
      <c r="M1301" s="420">
        <f t="shared" si="36"/>
        <v>60000</v>
      </c>
      <c r="N1301" s="28"/>
      <c r="O1301" s="28"/>
      <c r="P1301" s="28"/>
      <c r="Q1301" s="28"/>
      <c r="R1301" s="28"/>
    </row>
    <row r="1302" spans="1:18" ht="12.75" x14ac:dyDescent="0.35">
      <c r="A1302" s="28" t="s">
        <v>1720</v>
      </c>
      <c r="B1302" s="28" t="s">
        <v>1721</v>
      </c>
      <c r="C1302" s="85" t="s">
        <v>168</v>
      </c>
      <c r="D1302" s="28" t="s">
        <v>1730</v>
      </c>
      <c r="E1302" s="416">
        <v>3500</v>
      </c>
      <c r="F1302" s="417" t="s">
        <v>2786</v>
      </c>
      <c r="G1302" s="418" t="s">
        <v>2787</v>
      </c>
      <c r="H1302" s="418" t="s">
        <v>2600</v>
      </c>
      <c r="I1302" s="234" t="s">
        <v>1726</v>
      </c>
      <c r="J1302" s="28" t="s">
        <v>1734</v>
      </c>
      <c r="K1302" s="419">
        <v>12</v>
      </c>
      <c r="L1302" s="419">
        <v>12</v>
      </c>
      <c r="M1302" s="420">
        <f t="shared" si="36"/>
        <v>42000</v>
      </c>
      <c r="N1302" s="28"/>
      <c r="O1302" s="28"/>
      <c r="P1302" s="28"/>
      <c r="Q1302" s="28"/>
      <c r="R1302" s="28"/>
    </row>
    <row r="1303" spans="1:18" ht="12.75" x14ac:dyDescent="0.35">
      <c r="A1303" s="28" t="s">
        <v>1720</v>
      </c>
      <c r="B1303" s="28" t="s">
        <v>1721</v>
      </c>
      <c r="C1303" s="85" t="s">
        <v>168</v>
      </c>
      <c r="D1303" s="28" t="s">
        <v>1722</v>
      </c>
      <c r="E1303" s="416">
        <v>1200</v>
      </c>
      <c r="F1303" s="417" t="s">
        <v>2788</v>
      </c>
      <c r="G1303" s="418" t="s">
        <v>2789</v>
      </c>
      <c r="H1303" s="418" t="s">
        <v>1774</v>
      </c>
      <c r="I1303" s="234" t="s">
        <v>1726</v>
      </c>
      <c r="J1303" s="28" t="s">
        <v>1760</v>
      </c>
      <c r="K1303" s="419">
        <v>12</v>
      </c>
      <c r="L1303" s="419">
        <v>12</v>
      </c>
      <c r="M1303" s="420">
        <f t="shared" si="36"/>
        <v>14400</v>
      </c>
      <c r="N1303" s="28"/>
      <c r="O1303" s="28"/>
      <c r="P1303" s="28"/>
      <c r="Q1303" s="28"/>
      <c r="R1303" s="28"/>
    </row>
    <row r="1304" spans="1:18" ht="12.75" x14ac:dyDescent="0.35">
      <c r="A1304" s="28" t="s">
        <v>1720</v>
      </c>
      <c r="B1304" s="28" t="s">
        <v>1721</v>
      </c>
      <c r="C1304" s="85" t="s">
        <v>168</v>
      </c>
      <c r="D1304" s="28" t="s">
        <v>1722</v>
      </c>
      <c r="E1304" s="416">
        <v>3000</v>
      </c>
      <c r="F1304" s="417" t="s">
        <v>2790</v>
      </c>
      <c r="G1304" s="418" t="s">
        <v>2791</v>
      </c>
      <c r="H1304" s="418" t="s">
        <v>1725</v>
      </c>
      <c r="I1304" s="234" t="s">
        <v>1726</v>
      </c>
      <c r="J1304" s="28" t="s">
        <v>1727</v>
      </c>
      <c r="K1304" s="419">
        <v>12</v>
      </c>
      <c r="L1304" s="419">
        <v>12</v>
      </c>
      <c r="M1304" s="420">
        <f t="shared" si="36"/>
        <v>36000</v>
      </c>
      <c r="N1304" s="28"/>
      <c r="O1304" s="28"/>
      <c r="P1304" s="28"/>
      <c r="Q1304" s="28"/>
      <c r="R1304" s="28"/>
    </row>
    <row r="1305" spans="1:18" ht="12.75" x14ac:dyDescent="0.35">
      <c r="A1305" s="28" t="s">
        <v>1720</v>
      </c>
      <c r="B1305" s="28" t="s">
        <v>1721</v>
      </c>
      <c r="C1305" s="85" t="s">
        <v>168</v>
      </c>
      <c r="D1305" s="28" t="s">
        <v>1722</v>
      </c>
      <c r="E1305" s="416">
        <v>10500</v>
      </c>
      <c r="F1305" s="417" t="s">
        <v>2792</v>
      </c>
      <c r="G1305" s="418" t="s">
        <v>2793</v>
      </c>
      <c r="H1305" s="418" t="s">
        <v>1751</v>
      </c>
      <c r="I1305" s="234" t="s">
        <v>1726</v>
      </c>
      <c r="J1305" s="28" t="s">
        <v>1734</v>
      </c>
      <c r="K1305" s="419">
        <v>12</v>
      </c>
      <c r="L1305" s="419">
        <v>12</v>
      </c>
      <c r="M1305" s="420">
        <f t="shared" si="36"/>
        <v>126000</v>
      </c>
      <c r="N1305" s="28"/>
      <c r="O1305" s="28"/>
      <c r="P1305" s="28"/>
      <c r="Q1305" s="28"/>
      <c r="R1305" s="28"/>
    </row>
    <row r="1306" spans="1:18" ht="12.75" x14ac:dyDescent="0.35">
      <c r="A1306" s="28" t="s">
        <v>1720</v>
      </c>
      <c r="B1306" s="28" t="s">
        <v>1721</v>
      </c>
      <c r="C1306" s="85" t="s">
        <v>168</v>
      </c>
      <c r="D1306" s="28" t="s">
        <v>1722</v>
      </c>
      <c r="E1306" s="416">
        <v>2000</v>
      </c>
      <c r="F1306" s="417" t="s">
        <v>2794</v>
      </c>
      <c r="G1306" s="418" t="s">
        <v>2795</v>
      </c>
      <c r="H1306" s="418" t="s">
        <v>1725</v>
      </c>
      <c r="I1306" s="234" t="s">
        <v>1726</v>
      </c>
      <c r="J1306" s="28" t="s">
        <v>1727</v>
      </c>
      <c r="K1306" s="419">
        <v>12</v>
      </c>
      <c r="L1306" s="419">
        <v>12</v>
      </c>
      <c r="M1306" s="420">
        <f t="shared" si="36"/>
        <v>24000</v>
      </c>
      <c r="N1306" s="28"/>
      <c r="O1306" s="28"/>
      <c r="P1306" s="28"/>
      <c r="Q1306" s="28"/>
      <c r="R1306" s="28"/>
    </row>
    <row r="1307" spans="1:18" ht="12.75" x14ac:dyDescent="0.35">
      <c r="A1307" s="28" t="s">
        <v>1720</v>
      </c>
      <c r="B1307" s="28" t="s">
        <v>1721</v>
      </c>
      <c r="C1307" s="85" t="s">
        <v>168</v>
      </c>
      <c r="D1307" s="28" t="s">
        <v>1722</v>
      </c>
      <c r="E1307" s="416">
        <v>6000</v>
      </c>
      <c r="F1307" s="417" t="s">
        <v>2796</v>
      </c>
      <c r="G1307" s="418" t="s">
        <v>2797</v>
      </c>
      <c r="H1307" s="418" t="s">
        <v>1810</v>
      </c>
      <c r="I1307" s="234" t="s">
        <v>1726</v>
      </c>
      <c r="J1307" s="28" t="s">
        <v>1727</v>
      </c>
      <c r="K1307" s="419">
        <v>12</v>
      </c>
      <c r="L1307" s="419">
        <v>12</v>
      </c>
      <c r="M1307" s="420">
        <f t="shared" si="36"/>
        <v>72000</v>
      </c>
      <c r="N1307" s="28"/>
      <c r="O1307" s="28"/>
      <c r="P1307" s="28"/>
      <c r="Q1307" s="28"/>
      <c r="R1307" s="28"/>
    </row>
    <row r="1308" spans="1:18" ht="12.75" x14ac:dyDescent="0.35">
      <c r="A1308" s="28" t="s">
        <v>1720</v>
      </c>
      <c r="B1308" s="28" t="s">
        <v>1721</v>
      </c>
      <c r="C1308" s="85" t="s">
        <v>168</v>
      </c>
      <c r="D1308" s="28" t="s">
        <v>1722</v>
      </c>
      <c r="E1308" s="416">
        <v>6000</v>
      </c>
      <c r="F1308" s="417" t="s">
        <v>2798</v>
      </c>
      <c r="G1308" s="418" t="s">
        <v>2799</v>
      </c>
      <c r="H1308" s="418" t="s">
        <v>1745</v>
      </c>
      <c r="I1308" s="234" t="s">
        <v>1726</v>
      </c>
      <c r="J1308" s="28" t="s">
        <v>1734</v>
      </c>
      <c r="K1308" s="419">
        <v>12</v>
      </c>
      <c r="L1308" s="419">
        <v>12</v>
      </c>
      <c r="M1308" s="420">
        <f t="shared" ref="M1308:M1339" si="37">E1308*L1308</f>
        <v>72000</v>
      </c>
      <c r="N1308" s="28"/>
      <c r="O1308" s="28"/>
      <c r="P1308" s="28"/>
      <c r="Q1308" s="28"/>
      <c r="R1308" s="28"/>
    </row>
    <row r="1309" spans="1:18" ht="12.75" x14ac:dyDescent="0.35">
      <c r="A1309" s="28" t="s">
        <v>1720</v>
      </c>
      <c r="B1309" s="28" t="s">
        <v>1721</v>
      </c>
      <c r="C1309" s="85" t="s">
        <v>168</v>
      </c>
      <c r="D1309" s="28" t="s">
        <v>1722</v>
      </c>
      <c r="E1309" s="416">
        <v>3000</v>
      </c>
      <c r="F1309" s="417" t="s">
        <v>2800</v>
      </c>
      <c r="G1309" s="418" t="s">
        <v>2801</v>
      </c>
      <c r="H1309" s="418" t="s">
        <v>1725</v>
      </c>
      <c r="I1309" s="234" t="s">
        <v>1726</v>
      </c>
      <c r="J1309" s="28" t="s">
        <v>1727</v>
      </c>
      <c r="K1309" s="419">
        <v>12</v>
      </c>
      <c r="L1309" s="419">
        <v>12</v>
      </c>
      <c r="M1309" s="420">
        <f t="shared" si="37"/>
        <v>36000</v>
      </c>
      <c r="N1309" s="28"/>
      <c r="O1309" s="28"/>
      <c r="P1309" s="28"/>
      <c r="Q1309" s="28"/>
      <c r="R1309" s="28"/>
    </row>
    <row r="1310" spans="1:18" ht="12.75" x14ac:dyDescent="0.35">
      <c r="A1310" s="28" t="s">
        <v>1720</v>
      </c>
      <c r="B1310" s="28" t="s">
        <v>1721</v>
      </c>
      <c r="C1310" s="85" t="s">
        <v>168</v>
      </c>
      <c r="D1310" s="28" t="s">
        <v>1722</v>
      </c>
      <c r="E1310" s="416">
        <v>3000</v>
      </c>
      <c r="F1310" s="417" t="s">
        <v>2802</v>
      </c>
      <c r="G1310" s="418" t="s">
        <v>2803</v>
      </c>
      <c r="H1310" s="418" t="s">
        <v>1725</v>
      </c>
      <c r="I1310" s="234" t="s">
        <v>1726</v>
      </c>
      <c r="J1310" s="28" t="s">
        <v>1727</v>
      </c>
      <c r="K1310" s="419">
        <v>12</v>
      </c>
      <c r="L1310" s="419">
        <v>12</v>
      </c>
      <c r="M1310" s="420">
        <f t="shared" si="37"/>
        <v>36000</v>
      </c>
      <c r="N1310" s="28"/>
      <c r="O1310" s="28"/>
      <c r="P1310" s="28"/>
      <c r="Q1310" s="28"/>
      <c r="R1310" s="28"/>
    </row>
    <row r="1311" spans="1:18" ht="12.75" x14ac:dyDescent="0.35">
      <c r="A1311" s="28" t="s">
        <v>1720</v>
      </c>
      <c r="B1311" s="28" t="s">
        <v>1721</v>
      </c>
      <c r="C1311" s="85" t="s">
        <v>168</v>
      </c>
      <c r="D1311" s="28" t="s">
        <v>1722</v>
      </c>
      <c r="E1311" s="416">
        <v>1300</v>
      </c>
      <c r="F1311" s="417" t="s">
        <v>2804</v>
      </c>
      <c r="G1311" s="418" t="s">
        <v>2805</v>
      </c>
      <c r="H1311" s="418" t="s">
        <v>1725</v>
      </c>
      <c r="I1311" s="234" t="s">
        <v>1726</v>
      </c>
      <c r="J1311" s="28" t="s">
        <v>1727</v>
      </c>
      <c r="K1311" s="419">
        <v>12</v>
      </c>
      <c r="L1311" s="419">
        <v>12</v>
      </c>
      <c r="M1311" s="420">
        <f t="shared" si="37"/>
        <v>15600</v>
      </c>
      <c r="N1311" s="28"/>
      <c r="O1311" s="28"/>
      <c r="P1311" s="28"/>
      <c r="Q1311" s="28"/>
      <c r="R1311" s="28"/>
    </row>
    <row r="1312" spans="1:18" ht="12.75" x14ac:dyDescent="0.35">
      <c r="A1312" s="28" t="s">
        <v>1720</v>
      </c>
      <c r="B1312" s="28" t="s">
        <v>1721</v>
      </c>
      <c r="C1312" s="85" t="s">
        <v>168</v>
      </c>
      <c r="D1312" s="28" t="s">
        <v>1730</v>
      </c>
      <c r="E1312" s="416">
        <v>1200</v>
      </c>
      <c r="F1312" s="417" t="s">
        <v>2806</v>
      </c>
      <c r="G1312" s="418" t="s">
        <v>2807</v>
      </c>
      <c r="H1312" s="418" t="s">
        <v>2808</v>
      </c>
      <c r="I1312" s="234" t="s">
        <v>1726</v>
      </c>
      <c r="J1312" s="28" t="s">
        <v>1727</v>
      </c>
      <c r="K1312" s="419">
        <v>12</v>
      </c>
      <c r="L1312" s="419">
        <v>12</v>
      </c>
      <c r="M1312" s="420">
        <f t="shared" si="37"/>
        <v>14400</v>
      </c>
      <c r="N1312" s="28"/>
      <c r="O1312" s="28"/>
      <c r="P1312" s="28"/>
      <c r="Q1312" s="28"/>
      <c r="R1312" s="28"/>
    </row>
    <row r="1313" spans="1:18" ht="12.75" x14ac:dyDescent="0.35">
      <c r="A1313" s="28" t="s">
        <v>1720</v>
      </c>
      <c r="B1313" s="28" t="s">
        <v>1721</v>
      </c>
      <c r="C1313" s="85" t="s">
        <v>168</v>
      </c>
      <c r="D1313" s="28" t="s">
        <v>1730</v>
      </c>
      <c r="E1313" s="416">
        <v>1500</v>
      </c>
      <c r="F1313" s="417" t="s">
        <v>2809</v>
      </c>
      <c r="G1313" s="418" t="s">
        <v>2810</v>
      </c>
      <c r="H1313" s="418" t="s">
        <v>2429</v>
      </c>
      <c r="I1313" s="234" t="s">
        <v>1726</v>
      </c>
      <c r="J1313" s="28" t="s">
        <v>1727</v>
      </c>
      <c r="K1313" s="419">
        <v>12</v>
      </c>
      <c r="L1313" s="419">
        <v>12</v>
      </c>
      <c r="M1313" s="420">
        <f t="shared" si="37"/>
        <v>18000</v>
      </c>
      <c r="N1313" s="28"/>
      <c r="O1313" s="28"/>
      <c r="P1313" s="28"/>
      <c r="Q1313" s="28"/>
      <c r="R1313" s="28"/>
    </row>
    <row r="1314" spans="1:18" ht="12.75" x14ac:dyDescent="0.35">
      <c r="A1314" s="28" t="s">
        <v>1720</v>
      </c>
      <c r="B1314" s="28" t="s">
        <v>1721</v>
      </c>
      <c r="C1314" s="85" t="s">
        <v>168</v>
      </c>
      <c r="D1314" s="28" t="s">
        <v>1722</v>
      </c>
      <c r="E1314" s="416">
        <v>1800</v>
      </c>
      <c r="F1314" s="417" t="s">
        <v>2811</v>
      </c>
      <c r="G1314" s="418" t="s">
        <v>2812</v>
      </c>
      <c r="H1314" s="418" t="s">
        <v>1737</v>
      </c>
      <c r="I1314" s="234" t="s">
        <v>1726</v>
      </c>
      <c r="J1314" s="28" t="s">
        <v>1734</v>
      </c>
      <c r="K1314" s="419">
        <v>12</v>
      </c>
      <c r="L1314" s="419">
        <v>12</v>
      </c>
      <c r="M1314" s="420">
        <f t="shared" si="37"/>
        <v>21600</v>
      </c>
      <c r="N1314" s="28"/>
      <c r="O1314" s="28"/>
      <c r="P1314" s="28"/>
      <c r="Q1314" s="28"/>
      <c r="R1314" s="28"/>
    </row>
    <row r="1315" spans="1:18" ht="12.75" x14ac:dyDescent="0.35">
      <c r="A1315" s="28" t="s">
        <v>1720</v>
      </c>
      <c r="B1315" s="28" t="s">
        <v>1721</v>
      </c>
      <c r="C1315" s="85" t="s">
        <v>168</v>
      </c>
      <c r="D1315" s="28" t="s">
        <v>1722</v>
      </c>
      <c r="E1315" s="416">
        <v>2500</v>
      </c>
      <c r="F1315" s="417" t="s">
        <v>2813</v>
      </c>
      <c r="G1315" s="418" t="s">
        <v>2814</v>
      </c>
      <c r="H1315" s="418" t="s">
        <v>1745</v>
      </c>
      <c r="I1315" s="234" t="s">
        <v>1726</v>
      </c>
      <c r="J1315" s="28" t="s">
        <v>1734</v>
      </c>
      <c r="K1315" s="419">
        <v>12</v>
      </c>
      <c r="L1315" s="419">
        <v>12</v>
      </c>
      <c r="M1315" s="420">
        <f t="shared" si="37"/>
        <v>30000</v>
      </c>
      <c r="N1315" s="28"/>
      <c r="O1315" s="28"/>
      <c r="P1315" s="28"/>
      <c r="Q1315" s="28"/>
      <c r="R1315" s="28"/>
    </row>
    <row r="1316" spans="1:18" ht="12.75" x14ac:dyDescent="0.35">
      <c r="A1316" s="28" t="s">
        <v>1720</v>
      </c>
      <c r="B1316" s="28" t="s">
        <v>1721</v>
      </c>
      <c r="C1316" s="85" t="s">
        <v>168</v>
      </c>
      <c r="D1316" s="28" t="s">
        <v>1722</v>
      </c>
      <c r="E1316" s="416">
        <v>2000</v>
      </c>
      <c r="F1316" s="417" t="s">
        <v>2815</v>
      </c>
      <c r="G1316" s="418" t="s">
        <v>2816</v>
      </c>
      <c r="H1316" s="418" t="s">
        <v>2817</v>
      </c>
      <c r="I1316" s="234" t="s">
        <v>1726</v>
      </c>
      <c r="J1316" s="28" t="s">
        <v>1734</v>
      </c>
      <c r="K1316" s="419">
        <v>12</v>
      </c>
      <c r="L1316" s="419">
        <v>12</v>
      </c>
      <c r="M1316" s="420">
        <f t="shared" si="37"/>
        <v>24000</v>
      </c>
      <c r="N1316" s="28"/>
      <c r="O1316" s="28"/>
      <c r="P1316" s="28"/>
      <c r="Q1316" s="28"/>
      <c r="R1316" s="28"/>
    </row>
    <row r="1317" spans="1:18" ht="12.75" x14ac:dyDescent="0.35">
      <c r="A1317" s="28" t="s">
        <v>1720</v>
      </c>
      <c r="B1317" s="28" t="s">
        <v>1721</v>
      </c>
      <c r="C1317" s="85" t="s">
        <v>168</v>
      </c>
      <c r="D1317" s="28" t="s">
        <v>1722</v>
      </c>
      <c r="E1317" s="416">
        <v>5000</v>
      </c>
      <c r="F1317" s="417" t="s">
        <v>2818</v>
      </c>
      <c r="G1317" s="418" t="s">
        <v>2819</v>
      </c>
      <c r="H1317" s="418" t="s">
        <v>1737</v>
      </c>
      <c r="I1317" s="234" t="s">
        <v>1726</v>
      </c>
      <c r="J1317" s="28" t="s">
        <v>1734</v>
      </c>
      <c r="K1317" s="419">
        <v>12</v>
      </c>
      <c r="L1317" s="419">
        <v>12</v>
      </c>
      <c r="M1317" s="420">
        <f t="shared" si="37"/>
        <v>60000</v>
      </c>
      <c r="N1317" s="28"/>
      <c r="O1317" s="28"/>
      <c r="P1317" s="28"/>
      <c r="Q1317" s="28"/>
      <c r="R1317" s="28"/>
    </row>
    <row r="1318" spans="1:18" ht="12.75" x14ac:dyDescent="0.35">
      <c r="A1318" s="28" t="s">
        <v>1720</v>
      </c>
      <c r="B1318" s="28" t="s">
        <v>1721</v>
      </c>
      <c r="C1318" s="85" t="s">
        <v>168</v>
      </c>
      <c r="D1318" s="28" t="s">
        <v>1722</v>
      </c>
      <c r="E1318" s="416">
        <v>8000</v>
      </c>
      <c r="F1318" s="417" t="s">
        <v>2820</v>
      </c>
      <c r="G1318" s="418" t="s">
        <v>2821</v>
      </c>
      <c r="H1318" s="418" t="s">
        <v>1751</v>
      </c>
      <c r="I1318" s="234" t="s">
        <v>1726</v>
      </c>
      <c r="J1318" s="28" t="s">
        <v>1734</v>
      </c>
      <c r="K1318" s="419">
        <v>12</v>
      </c>
      <c r="L1318" s="419">
        <v>12</v>
      </c>
      <c r="M1318" s="420">
        <f t="shared" si="37"/>
        <v>96000</v>
      </c>
      <c r="N1318" s="28"/>
      <c r="O1318" s="28"/>
      <c r="P1318" s="28"/>
      <c r="Q1318" s="28"/>
      <c r="R1318" s="28"/>
    </row>
    <row r="1319" spans="1:18" ht="12.75" x14ac:dyDescent="0.35">
      <c r="A1319" s="28" t="s">
        <v>1720</v>
      </c>
      <c r="B1319" s="28" t="s">
        <v>1721</v>
      </c>
      <c r="C1319" s="85" t="s">
        <v>168</v>
      </c>
      <c r="D1319" s="28" t="s">
        <v>1722</v>
      </c>
      <c r="E1319" s="421">
        <v>9000</v>
      </c>
      <c r="F1319" s="417">
        <v>46760712</v>
      </c>
      <c r="G1319" s="418" t="s">
        <v>2822</v>
      </c>
      <c r="H1319" s="418" t="s">
        <v>1751</v>
      </c>
      <c r="I1319" s="234" t="s">
        <v>1726</v>
      </c>
      <c r="J1319" s="28" t="s">
        <v>1734</v>
      </c>
      <c r="K1319" s="419">
        <v>12</v>
      </c>
      <c r="L1319" s="419">
        <v>12</v>
      </c>
      <c r="M1319" s="420">
        <f t="shared" si="37"/>
        <v>108000</v>
      </c>
      <c r="N1319" s="28"/>
      <c r="O1319" s="28"/>
      <c r="P1319" s="28"/>
      <c r="Q1319" s="28"/>
      <c r="R1319" s="28"/>
    </row>
    <row r="1320" spans="1:18" ht="12.75" x14ac:dyDescent="0.35">
      <c r="A1320" s="28" t="s">
        <v>1720</v>
      </c>
      <c r="B1320" s="28" t="s">
        <v>1721</v>
      </c>
      <c r="C1320" s="85" t="s">
        <v>168</v>
      </c>
      <c r="D1320" s="28" t="s">
        <v>1730</v>
      </c>
      <c r="E1320" s="416">
        <v>2500</v>
      </c>
      <c r="F1320" s="417" t="s">
        <v>2823</v>
      </c>
      <c r="G1320" s="418" t="s">
        <v>2824</v>
      </c>
      <c r="H1320" s="418" t="s">
        <v>2825</v>
      </c>
      <c r="I1320" s="234" t="s">
        <v>1726</v>
      </c>
      <c r="J1320" s="28" t="s">
        <v>1734</v>
      </c>
      <c r="K1320" s="419">
        <v>12</v>
      </c>
      <c r="L1320" s="419">
        <v>12</v>
      </c>
      <c r="M1320" s="420">
        <f t="shared" si="37"/>
        <v>30000</v>
      </c>
      <c r="N1320" s="28"/>
      <c r="O1320" s="28"/>
      <c r="P1320" s="28"/>
      <c r="Q1320" s="28"/>
      <c r="R1320" s="28"/>
    </row>
    <row r="1321" spans="1:18" ht="12.75" x14ac:dyDescent="0.35">
      <c r="A1321" s="28" t="s">
        <v>1720</v>
      </c>
      <c r="B1321" s="28" t="s">
        <v>1721</v>
      </c>
      <c r="C1321" s="85" t="s">
        <v>168</v>
      </c>
      <c r="D1321" s="28" t="s">
        <v>1722</v>
      </c>
      <c r="E1321" s="416">
        <v>3000</v>
      </c>
      <c r="F1321" s="417" t="s">
        <v>2826</v>
      </c>
      <c r="G1321" s="418" t="s">
        <v>2827</v>
      </c>
      <c r="H1321" s="418" t="s">
        <v>1725</v>
      </c>
      <c r="I1321" s="234" t="s">
        <v>1726</v>
      </c>
      <c r="J1321" s="28" t="s">
        <v>1727</v>
      </c>
      <c r="K1321" s="419">
        <v>12</v>
      </c>
      <c r="L1321" s="419">
        <v>12</v>
      </c>
      <c r="M1321" s="420">
        <f t="shared" si="37"/>
        <v>36000</v>
      </c>
      <c r="N1321" s="28"/>
      <c r="O1321" s="28"/>
      <c r="P1321" s="28"/>
      <c r="Q1321" s="28"/>
      <c r="R1321" s="28"/>
    </row>
    <row r="1322" spans="1:18" ht="12.75" x14ac:dyDescent="0.35">
      <c r="A1322" s="28" t="s">
        <v>1720</v>
      </c>
      <c r="B1322" s="28" t="s">
        <v>1721</v>
      </c>
      <c r="C1322" s="85" t="s">
        <v>168</v>
      </c>
      <c r="D1322" s="28" t="s">
        <v>1730</v>
      </c>
      <c r="E1322" s="416">
        <v>1200</v>
      </c>
      <c r="F1322" s="417" t="s">
        <v>2828</v>
      </c>
      <c r="G1322" s="418" t="s">
        <v>2829</v>
      </c>
      <c r="H1322" s="418" t="s">
        <v>1763</v>
      </c>
      <c r="I1322" s="234" t="s">
        <v>1726</v>
      </c>
      <c r="J1322" s="28" t="s">
        <v>1727</v>
      </c>
      <c r="K1322" s="419">
        <v>12</v>
      </c>
      <c r="L1322" s="419">
        <v>12</v>
      </c>
      <c r="M1322" s="420">
        <f t="shared" si="37"/>
        <v>14400</v>
      </c>
      <c r="N1322" s="28"/>
      <c r="O1322" s="28"/>
      <c r="P1322" s="28"/>
      <c r="Q1322" s="28"/>
      <c r="R1322" s="28"/>
    </row>
    <row r="1323" spans="1:18" ht="12.75" x14ac:dyDescent="0.35">
      <c r="A1323" s="28" t="s">
        <v>1720</v>
      </c>
      <c r="B1323" s="28" t="s">
        <v>1721</v>
      </c>
      <c r="C1323" s="85" t="s">
        <v>168</v>
      </c>
      <c r="D1323" s="28" t="s">
        <v>1722</v>
      </c>
      <c r="E1323" s="416">
        <v>2500</v>
      </c>
      <c r="F1323" s="417" t="s">
        <v>2830</v>
      </c>
      <c r="G1323" s="418" t="s">
        <v>2831</v>
      </c>
      <c r="H1323" s="418" t="s">
        <v>1783</v>
      </c>
      <c r="I1323" s="234" t="s">
        <v>1726</v>
      </c>
      <c r="J1323" s="28" t="s">
        <v>1734</v>
      </c>
      <c r="K1323" s="419">
        <v>12</v>
      </c>
      <c r="L1323" s="419">
        <v>12</v>
      </c>
      <c r="M1323" s="420">
        <f t="shared" si="37"/>
        <v>30000</v>
      </c>
      <c r="N1323" s="28"/>
      <c r="O1323" s="28"/>
      <c r="P1323" s="28"/>
      <c r="Q1323" s="28"/>
      <c r="R1323" s="28"/>
    </row>
    <row r="1324" spans="1:18" ht="12.75" x14ac:dyDescent="0.35">
      <c r="A1324" s="28" t="s">
        <v>1720</v>
      </c>
      <c r="B1324" s="28" t="s">
        <v>1721</v>
      </c>
      <c r="C1324" s="85" t="s">
        <v>168</v>
      </c>
      <c r="D1324" s="28" t="s">
        <v>1722</v>
      </c>
      <c r="E1324" s="416">
        <v>3000</v>
      </c>
      <c r="F1324" s="417" t="s">
        <v>2832</v>
      </c>
      <c r="G1324" s="418" t="s">
        <v>2833</v>
      </c>
      <c r="H1324" s="418" t="s">
        <v>1725</v>
      </c>
      <c r="I1324" s="234" t="s">
        <v>1726</v>
      </c>
      <c r="J1324" s="28" t="s">
        <v>1727</v>
      </c>
      <c r="K1324" s="419">
        <v>12</v>
      </c>
      <c r="L1324" s="419">
        <v>12</v>
      </c>
      <c r="M1324" s="420">
        <f t="shared" si="37"/>
        <v>36000</v>
      </c>
      <c r="N1324" s="28"/>
      <c r="O1324" s="28"/>
      <c r="P1324" s="28"/>
      <c r="Q1324" s="28"/>
      <c r="R1324" s="28"/>
    </row>
    <row r="1325" spans="1:18" ht="12.75" x14ac:dyDescent="0.35">
      <c r="A1325" s="28" t="s">
        <v>1720</v>
      </c>
      <c r="B1325" s="28" t="s">
        <v>1721</v>
      </c>
      <c r="C1325" s="85" t="s">
        <v>168</v>
      </c>
      <c r="D1325" s="28" t="s">
        <v>1730</v>
      </c>
      <c r="E1325" s="416">
        <v>1800</v>
      </c>
      <c r="F1325" s="417" t="s">
        <v>2834</v>
      </c>
      <c r="G1325" s="418" t="s">
        <v>2835</v>
      </c>
      <c r="H1325" s="418" t="s">
        <v>2677</v>
      </c>
      <c r="I1325" s="234" t="s">
        <v>1726</v>
      </c>
      <c r="J1325" s="28" t="s">
        <v>1734</v>
      </c>
      <c r="K1325" s="419">
        <v>12</v>
      </c>
      <c r="L1325" s="419">
        <v>12</v>
      </c>
      <c r="M1325" s="420">
        <f t="shared" si="37"/>
        <v>21600</v>
      </c>
      <c r="N1325" s="28"/>
      <c r="O1325" s="28"/>
      <c r="P1325" s="28"/>
      <c r="Q1325" s="28"/>
      <c r="R1325" s="28"/>
    </row>
    <row r="1326" spans="1:18" ht="12.75" x14ac:dyDescent="0.35">
      <c r="A1326" s="28" t="s">
        <v>1720</v>
      </c>
      <c r="B1326" s="28" t="s">
        <v>1721</v>
      </c>
      <c r="C1326" s="85" t="s">
        <v>168</v>
      </c>
      <c r="D1326" s="28" t="s">
        <v>1722</v>
      </c>
      <c r="E1326" s="416">
        <v>15000</v>
      </c>
      <c r="F1326" s="417" t="s">
        <v>2836</v>
      </c>
      <c r="G1326" s="418" t="s">
        <v>2837</v>
      </c>
      <c r="H1326" s="418" t="s">
        <v>1829</v>
      </c>
      <c r="I1326" s="234" t="s">
        <v>1726</v>
      </c>
      <c r="J1326" s="28" t="s">
        <v>1734</v>
      </c>
      <c r="K1326" s="419">
        <v>12</v>
      </c>
      <c r="L1326" s="419">
        <v>12</v>
      </c>
      <c r="M1326" s="420">
        <f t="shared" si="37"/>
        <v>180000</v>
      </c>
      <c r="N1326" s="28"/>
      <c r="O1326" s="28"/>
      <c r="P1326" s="28"/>
      <c r="Q1326" s="28"/>
      <c r="R1326" s="28"/>
    </row>
    <row r="1327" spans="1:18" ht="12.75" x14ac:dyDescent="0.35">
      <c r="A1327" s="28" t="s">
        <v>1720</v>
      </c>
      <c r="B1327" s="28" t="s">
        <v>1721</v>
      </c>
      <c r="C1327" s="85" t="s">
        <v>168</v>
      </c>
      <c r="D1327" s="28" t="s">
        <v>1730</v>
      </c>
      <c r="E1327" s="416">
        <v>1500</v>
      </c>
      <c r="F1327" s="417" t="s">
        <v>2838</v>
      </c>
      <c r="G1327" s="418" t="s">
        <v>2839</v>
      </c>
      <c r="H1327" s="418" t="s">
        <v>1794</v>
      </c>
      <c r="I1327" s="234" t="s">
        <v>1726</v>
      </c>
      <c r="J1327" s="28" t="s">
        <v>1727</v>
      </c>
      <c r="K1327" s="419">
        <v>12</v>
      </c>
      <c r="L1327" s="419">
        <v>12</v>
      </c>
      <c r="M1327" s="420">
        <f t="shared" si="37"/>
        <v>18000</v>
      </c>
      <c r="N1327" s="28"/>
      <c r="O1327" s="28"/>
      <c r="P1327" s="28"/>
      <c r="Q1327" s="28"/>
      <c r="R1327" s="28"/>
    </row>
    <row r="1328" spans="1:18" ht="12.75" x14ac:dyDescent="0.35">
      <c r="A1328" s="28" t="s">
        <v>1720</v>
      </c>
      <c r="B1328" s="28" t="s">
        <v>1721</v>
      </c>
      <c r="C1328" s="85" t="s">
        <v>168</v>
      </c>
      <c r="D1328" s="28" t="s">
        <v>1722</v>
      </c>
      <c r="E1328" s="416">
        <v>6000</v>
      </c>
      <c r="F1328" s="417" t="s">
        <v>2840</v>
      </c>
      <c r="G1328" s="418" t="s">
        <v>2841</v>
      </c>
      <c r="H1328" s="418" t="s">
        <v>1737</v>
      </c>
      <c r="I1328" s="234" t="s">
        <v>1726</v>
      </c>
      <c r="J1328" s="28" t="s">
        <v>1734</v>
      </c>
      <c r="K1328" s="419">
        <v>12</v>
      </c>
      <c r="L1328" s="419">
        <v>12</v>
      </c>
      <c r="M1328" s="420">
        <f t="shared" si="37"/>
        <v>72000</v>
      </c>
      <c r="N1328" s="28"/>
      <c r="O1328" s="28"/>
      <c r="P1328" s="28"/>
      <c r="Q1328" s="28"/>
      <c r="R1328" s="28"/>
    </row>
    <row r="1329" spans="1:18" ht="12.75" x14ac:dyDescent="0.35">
      <c r="A1329" s="28" t="s">
        <v>1720</v>
      </c>
      <c r="B1329" s="28" t="s">
        <v>1721</v>
      </c>
      <c r="C1329" s="85" t="s">
        <v>168</v>
      </c>
      <c r="D1329" s="28" t="s">
        <v>1722</v>
      </c>
      <c r="E1329" s="416">
        <v>6000</v>
      </c>
      <c r="F1329" s="417" t="s">
        <v>2842</v>
      </c>
      <c r="G1329" s="418" t="s">
        <v>2843</v>
      </c>
      <c r="H1329" s="418" t="s">
        <v>1810</v>
      </c>
      <c r="I1329" s="234" t="s">
        <v>1726</v>
      </c>
      <c r="J1329" s="28" t="s">
        <v>1727</v>
      </c>
      <c r="K1329" s="419">
        <v>12</v>
      </c>
      <c r="L1329" s="419">
        <v>12</v>
      </c>
      <c r="M1329" s="420">
        <f t="shared" si="37"/>
        <v>72000</v>
      </c>
      <c r="N1329" s="28"/>
      <c r="O1329" s="28"/>
      <c r="P1329" s="28"/>
      <c r="Q1329" s="28"/>
      <c r="R1329" s="28"/>
    </row>
    <row r="1330" spans="1:18" ht="12.75" x14ac:dyDescent="0.35">
      <c r="A1330" s="28" t="s">
        <v>1720</v>
      </c>
      <c r="B1330" s="28" t="s">
        <v>1721</v>
      </c>
      <c r="C1330" s="85" t="s">
        <v>168</v>
      </c>
      <c r="D1330" s="28" t="s">
        <v>1722</v>
      </c>
      <c r="E1330" s="416">
        <v>5000</v>
      </c>
      <c r="F1330" s="417" t="s">
        <v>2844</v>
      </c>
      <c r="G1330" s="418" t="s">
        <v>2845</v>
      </c>
      <c r="H1330" s="418" t="s">
        <v>1882</v>
      </c>
      <c r="I1330" s="234" t="s">
        <v>1726</v>
      </c>
      <c r="J1330" s="28" t="s">
        <v>1734</v>
      </c>
      <c r="K1330" s="419">
        <v>12</v>
      </c>
      <c r="L1330" s="419">
        <v>12</v>
      </c>
      <c r="M1330" s="420">
        <f t="shared" si="37"/>
        <v>60000</v>
      </c>
      <c r="N1330" s="28"/>
      <c r="O1330" s="28"/>
      <c r="P1330" s="28"/>
      <c r="Q1330" s="28"/>
      <c r="R1330" s="28"/>
    </row>
    <row r="1331" spans="1:18" ht="12.75" x14ac:dyDescent="0.35">
      <c r="A1331" s="28" t="s">
        <v>1720</v>
      </c>
      <c r="B1331" s="28" t="s">
        <v>1721</v>
      </c>
      <c r="C1331" s="85" t="s">
        <v>168</v>
      </c>
      <c r="D1331" s="28" t="s">
        <v>1722</v>
      </c>
      <c r="E1331" s="416">
        <v>2750</v>
      </c>
      <c r="F1331" s="417" t="s">
        <v>2846</v>
      </c>
      <c r="G1331" s="418" t="s">
        <v>2847</v>
      </c>
      <c r="H1331" s="418" t="s">
        <v>1725</v>
      </c>
      <c r="I1331" s="234" t="s">
        <v>1726</v>
      </c>
      <c r="J1331" s="28" t="s">
        <v>1727</v>
      </c>
      <c r="K1331" s="419">
        <v>12</v>
      </c>
      <c r="L1331" s="419">
        <v>12</v>
      </c>
      <c r="M1331" s="420">
        <f t="shared" si="37"/>
        <v>33000</v>
      </c>
      <c r="N1331" s="28"/>
      <c r="O1331" s="28"/>
      <c r="P1331" s="28"/>
      <c r="Q1331" s="28"/>
      <c r="R1331" s="28"/>
    </row>
    <row r="1332" spans="1:18" ht="12.75" x14ac:dyDescent="0.35">
      <c r="A1332" s="28" t="s">
        <v>1720</v>
      </c>
      <c r="B1332" s="28" t="s">
        <v>1721</v>
      </c>
      <c r="C1332" s="85" t="s">
        <v>168</v>
      </c>
      <c r="D1332" s="28" t="s">
        <v>1722</v>
      </c>
      <c r="E1332" s="416">
        <v>8200</v>
      </c>
      <c r="F1332" s="417" t="s">
        <v>2848</v>
      </c>
      <c r="G1332" s="418" t="s">
        <v>2849</v>
      </c>
      <c r="H1332" s="418" t="s">
        <v>1803</v>
      </c>
      <c r="I1332" s="234" t="s">
        <v>1726</v>
      </c>
      <c r="J1332" s="28" t="s">
        <v>1734</v>
      </c>
      <c r="K1332" s="419">
        <v>12</v>
      </c>
      <c r="L1332" s="419">
        <v>12</v>
      </c>
      <c r="M1332" s="420">
        <f t="shared" si="37"/>
        <v>98400</v>
      </c>
      <c r="N1332" s="28"/>
      <c r="O1332" s="28"/>
      <c r="P1332" s="28"/>
      <c r="Q1332" s="28"/>
      <c r="R1332" s="28"/>
    </row>
    <row r="1333" spans="1:18" ht="12.75" x14ac:dyDescent="0.35">
      <c r="A1333" s="28" t="s">
        <v>1720</v>
      </c>
      <c r="B1333" s="28" t="s">
        <v>2147</v>
      </c>
      <c r="C1333" s="85" t="s">
        <v>168</v>
      </c>
      <c r="D1333" s="28" t="s">
        <v>1730</v>
      </c>
      <c r="E1333" s="416">
        <v>2000</v>
      </c>
      <c r="F1333" s="417" t="s">
        <v>2850</v>
      </c>
      <c r="G1333" s="418" t="s">
        <v>2851</v>
      </c>
      <c r="H1333" s="418" t="s">
        <v>2852</v>
      </c>
      <c r="I1333" s="234" t="s">
        <v>1726</v>
      </c>
      <c r="J1333" s="28" t="s">
        <v>1734</v>
      </c>
      <c r="K1333" s="419">
        <v>12</v>
      </c>
      <c r="L1333" s="419">
        <v>12</v>
      </c>
      <c r="M1333" s="420">
        <f t="shared" si="37"/>
        <v>24000</v>
      </c>
      <c r="N1333" s="28"/>
      <c r="O1333" s="28"/>
      <c r="P1333" s="28"/>
      <c r="Q1333" s="28"/>
      <c r="R1333" s="28"/>
    </row>
    <row r="1334" spans="1:18" ht="12.75" x14ac:dyDescent="0.35">
      <c r="A1334" s="28" t="s">
        <v>1720</v>
      </c>
      <c r="B1334" s="28" t="s">
        <v>1721</v>
      </c>
      <c r="C1334" s="85" t="s">
        <v>168</v>
      </c>
      <c r="D1334" s="28" t="s">
        <v>1722</v>
      </c>
      <c r="E1334" s="416">
        <v>5000</v>
      </c>
      <c r="F1334" s="417" t="s">
        <v>2853</v>
      </c>
      <c r="G1334" s="418" t="s">
        <v>2854</v>
      </c>
      <c r="H1334" s="418" t="s">
        <v>1882</v>
      </c>
      <c r="I1334" s="234" t="s">
        <v>1726</v>
      </c>
      <c r="J1334" s="28" t="s">
        <v>1734</v>
      </c>
      <c r="K1334" s="419">
        <v>12</v>
      </c>
      <c r="L1334" s="419">
        <v>12</v>
      </c>
      <c r="M1334" s="420">
        <f t="shared" si="37"/>
        <v>60000</v>
      </c>
      <c r="N1334" s="28"/>
      <c r="O1334" s="28"/>
      <c r="P1334" s="28"/>
      <c r="Q1334" s="28"/>
      <c r="R1334" s="28"/>
    </row>
    <row r="1335" spans="1:18" ht="12.75" x14ac:dyDescent="0.35">
      <c r="A1335" s="28" t="s">
        <v>1720</v>
      </c>
      <c r="B1335" s="28" t="s">
        <v>1721</v>
      </c>
      <c r="C1335" s="85" t="s">
        <v>168</v>
      </c>
      <c r="D1335" s="28" t="s">
        <v>1722</v>
      </c>
      <c r="E1335" s="416">
        <v>9000</v>
      </c>
      <c r="F1335" s="417" t="s">
        <v>2855</v>
      </c>
      <c r="G1335" s="418" t="s">
        <v>2856</v>
      </c>
      <c r="H1335" s="418" t="s">
        <v>1751</v>
      </c>
      <c r="I1335" s="234" t="s">
        <v>1726</v>
      </c>
      <c r="J1335" s="28" t="s">
        <v>1734</v>
      </c>
      <c r="K1335" s="419">
        <v>12</v>
      </c>
      <c r="L1335" s="419">
        <v>12</v>
      </c>
      <c r="M1335" s="420">
        <f t="shared" si="37"/>
        <v>108000</v>
      </c>
      <c r="N1335" s="28"/>
      <c r="O1335" s="28"/>
      <c r="P1335" s="28"/>
      <c r="Q1335" s="28"/>
      <c r="R1335" s="28"/>
    </row>
    <row r="1336" spans="1:18" ht="12.75" x14ac:dyDescent="0.35">
      <c r="A1336" s="28" t="s">
        <v>1720</v>
      </c>
      <c r="B1336" s="28" t="s">
        <v>1721</v>
      </c>
      <c r="C1336" s="85" t="s">
        <v>168</v>
      </c>
      <c r="D1336" s="28" t="s">
        <v>1722</v>
      </c>
      <c r="E1336" s="416">
        <v>2000</v>
      </c>
      <c r="F1336" s="417" t="s">
        <v>2857</v>
      </c>
      <c r="G1336" s="418" t="s">
        <v>2858</v>
      </c>
      <c r="H1336" s="418" t="s">
        <v>1725</v>
      </c>
      <c r="I1336" s="234" t="s">
        <v>1726</v>
      </c>
      <c r="J1336" s="28" t="s">
        <v>1727</v>
      </c>
      <c r="K1336" s="419">
        <v>12</v>
      </c>
      <c r="L1336" s="419">
        <v>12</v>
      </c>
      <c r="M1336" s="420">
        <f t="shared" si="37"/>
        <v>24000</v>
      </c>
      <c r="N1336" s="28"/>
      <c r="O1336" s="28"/>
      <c r="P1336" s="28"/>
      <c r="Q1336" s="28"/>
      <c r="R1336" s="28"/>
    </row>
    <row r="1337" spans="1:18" ht="12.75" x14ac:dyDescent="0.35">
      <c r="A1337" s="28" t="s">
        <v>1720</v>
      </c>
      <c r="B1337" s="28" t="s">
        <v>1721</v>
      </c>
      <c r="C1337" s="85" t="s">
        <v>168</v>
      </c>
      <c r="D1337" s="28" t="s">
        <v>1722</v>
      </c>
      <c r="E1337" s="416">
        <v>5000</v>
      </c>
      <c r="F1337" s="417" t="s">
        <v>2859</v>
      </c>
      <c r="G1337" s="418" t="s">
        <v>2860</v>
      </c>
      <c r="H1337" s="418" t="s">
        <v>1737</v>
      </c>
      <c r="I1337" s="234" t="s">
        <v>1726</v>
      </c>
      <c r="J1337" s="28" t="s">
        <v>1734</v>
      </c>
      <c r="K1337" s="419">
        <v>12</v>
      </c>
      <c r="L1337" s="419">
        <v>12</v>
      </c>
      <c r="M1337" s="420">
        <f t="shared" si="37"/>
        <v>60000</v>
      </c>
      <c r="N1337" s="28"/>
      <c r="O1337" s="28"/>
      <c r="P1337" s="28"/>
      <c r="Q1337" s="28"/>
      <c r="R1337" s="28"/>
    </row>
    <row r="1338" spans="1:18" ht="12.75" x14ac:dyDescent="0.35">
      <c r="A1338" s="28" t="s">
        <v>1720</v>
      </c>
      <c r="B1338" s="28" t="s">
        <v>1721</v>
      </c>
      <c r="C1338" s="85" t="s">
        <v>168</v>
      </c>
      <c r="D1338" s="28" t="s">
        <v>1722</v>
      </c>
      <c r="E1338" s="416">
        <v>5500</v>
      </c>
      <c r="F1338" s="417" t="s">
        <v>2861</v>
      </c>
      <c r="G1338" s="418" t="s">
        <v>2862</v>
      </c>
      <c r="H1338" s="418" t="s">
        <v>1737</v>
      </c>
      <c r="I1338" s="234" t="s">
        <v>1726</v>
      </c>
      <c r="J1338" s="28" t="s">
        <v>1734</v>
      </c>
      <c r="K1338" s="419">
        <v>12</v>
      </c>
      <c r="L1338" s="419">
        <v>12</v>
      </c>
      <c r="M1338" s="420">
        <f t="shared" si="37"/>
        <v>66000</v>
      </c>
      <c r="N1338" s="28"/>
      <c r="O1338" s="28"/>
      <c r="P1338" s="28"/>
      <c r="Q1338" s="28"/>
      <c r="R1338" s="28"/>
    </row>
    <row r="1339" spans="1:18" ht="12.75" x14ac:dyDescent="0.35">
      <c r="A1339" s="28" t="s">
        <v>1720</v>
      </c>
      <c r="B1339" s="28" t="s">
        <v>1721</v>
      </c>
      <c r="C1339" s="85" t="s">
        <v>168</v>
      </c>
      <c r="D1339" s="28" t="s">
        <v>1722</v>
      </c>
      <c r="E1339" s="416">
        <v>5250</v>
      </c>
      <c r="F1339" s="417" t="s">
        <v>2863</v>
      </c>
      <c r="G1339" s="418" t="s">
        <v>2864</v>
      </c>
      <c r="H1339" s="418" t="s">
        <v>1737</v>
      </c>
      <c r="I1339" s="234" t="s">
        <v>1726</v>
      </c>
      <c r="J1339" s="28" t="s">
        <v>1734</v>
      </c>
      <c r="K1339" s="419">
        <v>12</v>
      </c>
      <c r="L1339" s="419">
        <v>12</v>
      </c>
      <c r="M1339" s="420">
        <f t="shared" si="37"/>
        <v>63000</v>
      </c>
      <c r="N1339" s="28"/>
      <c r="O1339" s="28"/>
      <c r="P1339" s="28"/>
      <c r="Q1339" s="28"/>
      <c r="R1339" s="28"/>
    </row>
    <row r="1340" spans="1:18" ht="12.75" x14ac:dyDescent="0.35">
      <c r="A1340" s="28" t="s">
        <v>1720</v>
      </c>
      <c r="B1340" s="28" t="s">
        <v>1721</v>
      </c>
      <c r="C1340" s="85" t="s">
        <v>168</v>
      </c>
      <c r="D1340" s="28" t="s">
        <v>1730</v>
      </c>
      <c r="E1340" s="428">
        <v>6500</v>
      </c>
      <c r="F1340" s="418" t="s">
        <v>2318</v>
      </c>
      <c r="G1340" s="418" t="s">
        <v>1732</v>
      </c>
      <c r="H1340" s="418" t="s">
        <v>1733</v>
      </c>
      <c r="I1340" s="234" t="s">
        <v>1726</v>
      </c>
      <c r="J1340" s="28" t="s">
        <v>1734</v>
      </c>
      <c r="K1340" s="429"/>
      <c r="L1340" s="401"/>
      <c r="M1340" s="28"/>
      <c r="N1340" s="28">
        <v>12</v>
      </c>
      <c r="O1340" s="28">
        <v>6</v>
      </c>
      <c r="P1340" s="28">
        <f>E1340*O1340</f>
        <v>39000</v>
      </c>
      <c r="Q1340" s="28"/>
      <c r="R1340" s="28"/>
    </row>
    <row r="1341" spans="1:18" ht="12.75" x14ac:dyDescent="0.35">
      <c r="A1341" s="28" t="s">
        <v>1720</v>
      </c>
      <c r="B1341" s="28" t="s">
        <v>1721</v>
      </c>
      <c r="C1341" s="85" t="s">
        <v>168</v>
      </c>
      <c r="D1341" s="28" t="s">
        <v>1730</v>
      </c>
      <c r="E1341" s="430">
        <v>6000</v>
      </c>
      <c r="F1341" s="418" t="s">
        <v>2865</v>
      </c>
      <c r="G1341" s="418" t="s">
        <v>2866</v>
      </c>
      <c r="H1341" s="418" t="s">
        <v>2618</v>
      </c>
      <c r="I1341" s="234" t="s">
        <v>1726</v>
      </c>
      <c r="J1341" s="28" t="s">
        <v>1734</v>
      </c>
      <c r="K1341" s="429"/>
      <c r="L1341" s="401"/>
      <c r="M1341" s="28"/>
      <c r="N1341" s="28">
        <v>12</v>
      </c>
      <c r="O1341" s="28">
        <v>6</v>
      </c>
      <c r="P1341" s="28">
        <f t="shared" ref="P1341:P1404" si="38">E1341*O1341</f>
        <v>36000</v>
      </c>
      <c r="Q1341" s="28"/>
      <c r="R1341" s="28"/>
    </row>
    <row r="1342" spans="1:18" ht="12.75" x14ac:dyDescent="0.35">
      <c r="A1342" s="28" t="s">
        <v>1720</v>
      </c>
      <c r="B1342" s="28" t="s">
        <v>1721</v>
      </c>
      <c r="C1342" s="85" t="s">
        <v>168</v>
      </c>
      <c r="D1342" s="28" t="s">
        <v>1722</v>
      </c>
      <c r="E1342" s="428">
        <v>2000</v>
      </c>
      <c r="F1342" s="418" t="s">
        <v>1731</v>
      </c>
      <c r="G1342" s="418" t="s">
        <v>1844</v>
      </c>
      <c r="H1342" s="418" t="s">
        <v>1845</v>
      </c>
      <c r="I1342" s="234" t="s">
        <v>1726</v>
      </c>
      <c r="J1342" s="28" t="s">
        <v>1734</v>
      </c>
      <c r="K1342" s="429"/>
      <c r="L1342" s="401"/>
      <c r="M1342" s="28"/>
      <c r="N1342" s="28">
        <v>12</v>
      </c>
      <c r="O1342" s="28">
        <v>6</v>
      </c>
      <c r="P1342" s="28">
        <f t="shared" si="38"/>
        <v>12000</v>
      </c>
      <c r="Q1342" s="28"/>
      <c r="R1342" s="28"/>
    </row>
    <row r="1343" spans="1:18" ht="12.75" x14ac:dyDescent="0.35">
      <c r="A1343" s="28" t="s">
        <v>1720</v>
      </c>
      <c r="B1343" s="28" t="s">
        <v>1721</v>
      </c>
      <c r="C1343" s="85" t="s">
        <v>168</v>
      </c>
      <c r="D1343" s="28" t="s">
        <v>1722</v>
      </c>
      <c r="E1343" s="430">
        <v>6000</v>
      </c>
      <c r="F1343" s="418" t="s">
        <v>2867</v>
      </c>
      <c r="G1343" s="418" t="s">
        <v>2868</v>
      </c>
      <c r="H1343" s="418" t="s">
        <v>2869</v>
      </c>
      <c r="I1343" s="234" t="s">
        <v>1726</v>
      </c>
      <c r="J1343" s="28" t="s">
        <v>1734</v>
      </c>
      <c r="K1343" s="429"/>
      <c r="L1343" s="401"/>
      <c r="M1343" s="28"/>
      <c r="N1343" s="28">
        <v>12</v>
      </c>
      <c r="O1343" s="28">
        <v>6</v>
      </c>
      <c r="P1343" s="28">
        <f t="shared" si="38"/>
        <v>36000</v>
      </c>
      <c r="Q1343" s="28"/>
      <c r="R1343" s="28"/>
    </row>
    <row r="1344" spans="1:18" ht="12.75" x14ac:dyDescent="0.35">
      <c r="A1344" s="28" t="s">
        <v>1720</v>
      </c>
      <c r="B1344" s="28" t="s">
        <v>1721</v>
      </c>
      <c r="C1344" s="85" t="s">
        <v>168</v>
      </c>
      <c r="D1344" s="28" t="s">
        <v>1722</v>
      </c>
      <c r="E1344" s="428">
        <v>2000</v>
      </c>
      <c r="F1344" s="418" t="s">
        <v>1843</v>
      </c>
      <c r="G1344" s="418" t="s">
        <v>2043</v>
      </c>
      <c r="H1344" s="418" t="s">
        <v>1737</v>
      </c>
      <c r="I1344" s="234" t="s">
        <v>1726</v>
      </c>
      <c r="J1344" s="28" t="s">
        <v>1734</v>
      </c>
      <c r="K1344" s="429"/>
      <c r="L1344" s="401"/>
      <c r="M1344" s="28"/>
      <c r="N1344" s="28">
        <v>12</v>
      </c>
      <c r="O1344" s="28">
        <v>6</v>
      </c>
      <c r="P1344" s="28">
        <f t="shared" si="38"/>
        <v>12000</v>
      </c>
      <c r="Q1344" s="28"/>
      <c r="R1344" s="28"/>
    </row>
    <row r="1345" spans="1:18" ht="12.75" x14ac:dyDescent="0.35">
      <c r="A1345" s="28" t="s">
        <v>1720</v>
      </c>
      <c r="B1345" s="28" t="s">
        <v>1721</v>
      </c>
      <c r="C1345" s="85" t="s">
        <v>168</v>
      </c>
      <c r="D1345" s="28" t="s">
        <v>1730</v>
      </c>
      <c r="E1345" s="428">
        <v>2000</v>
      </c>
      <c r="F1345" s="418" t="s">
        <v>2870</v>
      </c>
      <c r="G1345" s="418" t="s">
        <v>2051</v>
      </c>
      <c r="H1345" s="418" t="s">
        <v>1748</v>
      </c>
      <c r="I1345" s="234" t="s">
        <v>1726</v>
      </c>
      <c r="J1345" s="28" t="s">
        <v>1734</v>
      </c>
      <c r="K1345" s="429"/>
      <c r="L1345" s="401"/>
      <c r="M1345" s="28"/>
      <c r="N1345" s="28">
        <v>12</v>
      </c>
      <c r="O1345" s="28">
        <v>6</v>
      </c>
      <c r="P1345" s="28">
        <f t="shared" si="38"/>
        <v>12000</v>
      </c>
      <c r="Q1345" s="28"/>
      <c r="R1345" s="28"/>
    </row>
    <row r="1346" spans="1:18" ht="12.75" x14ac:dyDescent="0.35">
      <c r="A1346" s="28" t="s">
        <v>1720</v>
      </c>
      <c r="B1346" s="28" t="s">
        <v>1721</v>
      </c>
      <c r="C1346" s="85" t="s">
        <v>168</v>
      </c>
      <c r="D1346" s="28" t="s">
        <v>1730</v>
      </c>
      <c r="E1346" s="428">
        <v>2500</v>
      </c>
      <c r="F1346" s="418" t="s">
        <v>2042</v>
      </c>
      <c r="G1346" s="418" t="s">
        <v>2871</v>
      </c>
      <c r="H1346" s="418" t="s">
        <v>1748</v>
      </c>
      <c r="I1346" s="234" t="s">
        <v>1726</v>
      </c>
      <c r="J1346" s="28" t="s">
        <v>1734</v>
      </c>
      <c r="K1346" s="429"/>
      <c r="L1346" s="401"/>
      <c r="M1346" s="28"/>
      <c r="N1346" s="28">
        <v>12</v>
      </c>
      <c r="O1346" s="28">
        <v>6</v>
      </c>
      <c r="P1346" s="28">
        <f t="shared" si="38"/>
        <v>15000</v>
      </c>
      <c r="Q1346" s="28"/>
      <c r="R1346" s="28"/>
    </row>
    <row r="1347" spans="1:18" ht="12.75" x14ac:dyDescent="0.35">
      <c r="A1347" s="28" t="s">
        <v>1720</v>
      </c>
      <c r="B1347" s="28" t="s">
        <v>1721</v>
      </c>
      <c r="C1347" s="85" t="s">
        <v>168</v>
      </c>
      <c r="D1347" s="28" t="s">
        <v>1730</v>
      </c>
      <c r="E1347" s="430">
        <v>6000</v>
      </c>
      <c r="F1347" s="418" t="s">
        <v>2050</v>
      </c>
      <c r="G1347" s="418" t="s">
        <v>2872</v>
      </c>
      <c r="H1347" s="418" t="s">
        <v>2852</v>
      </c>
      <c r="I1347" s="234" t="s">
        <v>1726</v>
      </c>
      <c r="J1347" s="28" t="s">
        <v>1734</v>
      </c>
      <c r="K1347" s="429"/>
      <c r="L1347" s="401"/>
      <c r="M1347" s="28"/>
      <c r="N1347" s="28">
        <v>12</v>
      </c>
      <c r="O1347" s="28">
        <v>6</v>
      </c>
      <c r="P1347" s="28">
        <f t="shared" si="38"/>
        <v>36000</v>
      </c>
      <c r="Q1347" s="28"/>
      <c r="R1347" s="28"/>
    </row>
    <row r="1348" spans="1:18" ht="12.75" x14ac:dyDescent="0.35">
      <c r="A1348" s="28" t="s">
        <v>1720</v>
      </c>
      <c r="B1348" s="28" t="s">
        <v>1721</v>
      </c>
      <c r="C1348" s="85" t="s">
        <v>168</v>
      </c>
      <c r="D1348" s="28" t="s">
        <v>1730</v>
      </c>
      <c r="E1348" s="430">
        <v>3000</v>
      </c>
      <c r="F1348" s="418" t="s">
        <v>2873</v>
      </c>
      <c r="G1348" s="418" t="s">
        <v>2445</v>
      </c>
      <c r="H1348" s="418" t="s">
        <v>1748</v>
      </c>
      <c r="I1348" s="234" t="s">
        <v>1726</v>
      </c>
      <c r="J1348" s="28" t="s">
        <v>1734</v>
      </c>
      <c r="K1348" s="429"/>
      <c r="L1348" s="401"/>
      <c r="M1348" s="28"/>
      <c r="N1348" s="28">
        <v>12</v>
      </c>
      <c r="O1348" s="28">
        <v>6</v>
      </c>
      <c r="P1348" s="28">
        <f t="shared" si="38"/>
        <v>18000</v>
      </c>
      <c r="Q1348" s="28"/>
      <c r="R1348" s="28"/>
    </row>
    <row r="1349" spans="1:18" ht="12.75" x14ac:dyDescent="0.35">
      <c r="A1349" s="28" t="s">
        <v>1720</v>
      </c>
      <c r="B1349" s="28" t="s">
        <v>1721</v>
      </c>
      <c r="C1349" s="85" t="s">
        <v>168</v>
      </c>
      <c r="D1349" s="28" t="s">
        <v>1730</v>
      </c>
      <c r="E1349" s="430">
        <v>1900</v>
      </c>
      <c r="F1349" s="418" t="s">
        <v>2874</v>
      </c>
      <c r="G1349" s="418" t="s">
        <v>2517</v>
      </c>
      <c r="H1349" s="418" t="s">
        <v>1748</v>
      </c>
      <c r="I1349" s="234" t="s">
        <v>1726</v>
      </c>
      <c r="J1349" s="28" t="s">
        <v>1734</v>
      </c>
      <c r="K1349" s="429"/>
      <c r="L1349" s="401"/>
      <c r="M1349" s="28"/>
      <c r="N1349" s="28">
        <v>12</v>
      </c>
      <c r="O1349" s="28">
        <v>6</v>
      </c>
      <c r="P1349" s="28">
        <f t="shared" si="38"/>
        <v>11400</v>
      </c>
      <c r="Q1349" s="28"/>
      <c r="R1349" s="28"/>
    </row>
    <row r="1350" spans="1:18" ht="12.75" x14ac:dyDescent="0.35">
      <c r="A1350" s="28" t="s">
        <v>1720</v>
      </c>
      <c r="B1350" s="28" t="s">
        <v>1721</v>
      </c>
      <c r="C1350" s="85" t="s">
        <v>168</v>
      </c>
      <c r="D1350" s="28" t="s">
        <v>1722</v>
      </c>
      <c r="E1350" s="430">
        <v>6000</v>
      </c>
      <c r="F1350" s="418" t="s">
        <v>2444</v>
      </c>
      <c r="G1350" s="418" t="s">
        <v>2697</v>
      </c>
      <c r="H1350" s="418" t="s">
        <v>1737</v>
      </c>
      <c r="I1350" s="234" t="s">
        <v>1726</v>
      </c>
      <c r="J1350" s="28" t="s">
        <v>1734</v>
      </c>
      <c r="K1350" s="429"/>
      <c r="L1350" s="401"/>
      <c r="M1350" s="28"/>
      <c r="N1350" s="28">
        <v>12</v>
      </c>
      <c r="O1350" s="28">
        <v>6</v>
      </c>
      <c r="P1350" s="28">
        <f t="shared" si="38"/>
        <v>36000</v>
      </c>
      <c r="Q1350" s="28"/>
      <c r="R1350" s="28"/>
    </row>
    <row r="1351" spans="1:18" ht="12.75" x14ac:dyDescent="0.35">
      <c r="A1351" s="28" t="s">
        <v>1720</v>
      </c>
      <c r="B1351" s="28" t="s">
        <v>1721</v>
      </c>
      <c r="C1351" s="85" t="s">
        <v>168</v>
      </c>
      <c r="D1351" s="28" t="s">
        <v>1722</v>
      </c>
      <c r="E1351" s="430">
        <v>6000</v>
      </c>
      <c r="F1351" s="418" t="s">
        <v>2516</v>
      </c>
      <c r="G1351" s="418" t="s">
        <v>2739</v>
      </c>
      <c r="H1351" s="418" t="s">
        <v>1737</v>
      </c>
      <c r="I1351" s="234" t="s">
        <v>1726</v>
      </c>
      <c r="J1351" s="28" t="s">
        <v>1734</v>
      </c>
      <c r="K1351" s="429"/>
      <c r="L1351" s="401"/>
      <c r="M1351" s="28"/>
      <c r="N1351" s="28">
        <v>12</v>
      </c>
      <c r="O1351" s="28">
        <v>6</v>
      </c>
      <c r="P1351" s="28">
        <f t="shared" si="38"/>
        <v>36000</v>
      </c>
      <c r="Q1351" s="28"/>
      <c r="R1351" s="28"/>
    </row>
    <row r="1352" spans="1:18" ht="12.75" x14ac:dyDescent="0.35">
      <c r="A1352" s="28" t="s">
        <v>1720</v>
      </c>
      <c r="B1352" s="28" t="s">
        <v>1721</v>
      </c>
      <c r="C1352" s="85" t="s">
        <v>168</v>
      </c>
      <c r="D1352" s="28" t="s">
        <v>1730</v>
      </c>
      <c r="E1352" s="430">
        <v>6000</v>
      </c>
      <c r="F1352" s="418" t="s">
        <v>2696</v>
      </c>
      <c r="G1352" s="418" t="s">
        <v>2875</v>
      </c>
      <c r="H1352" s="418" t="s">
        <v>2603</v>
      </c>
      <c r="I1352" s="234" t="s">
        <v>1726</v>
      </c>
      <c r="J1352" s="28" t="s">
        <v>1734</v>
      </c>
      <c r="K1352" s="429"/>
      <c r="L1352" s="401"/>
      <c r="M1352" s="28"/>
      <c r="N1352" s="28">
        <v>12</v>
      </c>
      <c r="O1352" s="28">
        <v>6</v>
      </c>
      <c r="P1352" s="28">
        <f t="shared" si="38"/>
        <v>36000</v>
      </c>
      <c r="Q1352" s="28"/>
      <c r="R1352" s="28"/>
    </row>
    <row r="1353" spans="1:18" ht="12.75" x14ac:dyDescent="0.35">
      <c r="A1353" s="28" t="s">
        <v>1720</v>
      </c>
      <c r="B1353" s="28" t="s">
        <v>1721</v>
      </c>
      <c r="C1353" s="85" t="s">
        <v>168</v>
      </c>
      <c r="D1353" s="28" t="s">
        <v>1722</v>
      </c>
      <c r="E1353" s="428">
        <v>2000</v>
      </c>
      <c r="F1353" s="418" t="s">
        <v>2738</v>
      </c>
      <c r="G1353" s="418" t="s">
        <v>2759</v>
      </c>
      <c r="H1353" s="418" t="s">
        <v>1756</v>
      </c>
      <c r="I1353" s="234" t="s">
        <v>1726</v>
      </c>
      <c r="J1353" s="28" t="s">
        <v>1734</v>
      </c>
      <c r="K1353" s="429"/>
      <c r="L1353" s="401"/>
      <c r="M1353" s="28"/>
      <c r="N1353" s="28">
        <v>12</v>
      </c>
      <c r="O1353" s="28">
        <v>6</v>
      </c>
      <c r="P1353" s="28">
        <f t="shared" si="38"/>
        <v>12000</v>
      </c>
      <c r="Q1353" s="28"/>
      <c r="R1353" s="28"/>
    </row>
    <row r="1354" spans="1:18" ht="12.75" x14ac:dyDescent="0.35">
      <c r="A1354" s="28" t="s">
        <v>1720</v>
      </c>
      <c r="B1354" s="28" t="s">
        <v>1721</v>
      </c>
      <c r="C1354" s="85" t="s">
        <v>168</v>
      </c>
      <c r="D1354" s="28" t="s">
        <v>1730</v>
      </c>
      <c r="E1354" s="428">
        <v>3400</v>
      </c>
      <c r="F1354" s="418" t="s">
        <v>2876</v>
      </c>
      <c r="G1354" s="418" t="s">
        <v>2787</v>
      </c>
      <c r="H1354" s="418" t="s">
        <v>2600</v>
      </c>
      <c r="I1354" s="234" t="s">
        <v>1726</v>
      </c>
      <c r="J1354" s="28" t="s">
        <v>1734</v>
      </c>
      <c r="K1354" s="429"/>
      <c r="L1354" s="401"/>
      <c r="M1354" s="28"/>
      <c r="N1354" s="28">
        <v>12</v>
      </c>
      <c r="O1354" s="28">
        <v>6</v>
      </c>
      <c r="P1354" s="28">
        <f t="shared" si="38"/>
        <v>20400</v>
      </c>
      <c r="Q1354" s="28"/>
      <c r="R1354" s="28"/>
    </row>
    <row r="1355" spans="1:18" ht="12.75" x14ac:dyDescent="0.35">
      <c r="A1355" s="28" t="s">
        <v>1720</v>
      </c>
      <c r="B1355" s="28" t="s">
        <v>1721</v>
      </c>
      <c r="C1355" s="85" t="s">
        <v>168</v>
      </c>
      <c r="D1355" s="28" t="s">
        <v>1722</v>
      </c>
      <c r="E1355" s="428">
        <v>2000</v>
      </c>
      <c r="F1355" s="418" t="s">
        <v>2758</v>
      </c>
      <c r="G1355" s="418" t="s">
        <v>2816</v>
      </c>
      <c r="H1355" s="418" t="s">
        <v>2817</v>
      </c>
      <c r="I1355" s="234" t="s">
        <v>1726</v>
      </c>
      <c r="J1355" s="28" t="s">
        <v>1734</v>
      </c>
      <c r="K1355" s="429"/>
      <c r="L1355" s="401"/>
      <c r="M1355" s="28"/>
      <c r="N1355" s="28">
        <v>12</v>
      </c>
      <c r="O1355" s="28">
        <v>6</v>
      </c>
      <c r="P1355" s="28">
        <f t="shared" si="38"/>
        <v>12000</v>
      </c>
      <c r="Q1355" s="28"/>
      <c r="R1355" s="28"/>
    </row>
    <row r="1356" spans="1:18" ht="12.75" x14ac:dyDescent="0.35">
      <c r="A1356" s="28" t="s">
        <v>1720</v>
      </c>
      <c r="B1356" s="28" t="s">
        <v>1721</v>
      </c>
      <c r="C1356" s="85" t="s">
        <v>168</v>
      </c>
      <c r="D1356" s="28" t="s">
        <v>1730</v>
      </c>
      <c r="E1356" s="428">
        <v>2500</v>
      </c>
      <c r="F1356" s="418" t="s">
        <v>2786</v>
      </c>
      <c r="G1356" s="418" t="s">
        <v>2824</v>
      </c>
      <c r="H1356" s="418" t="s">
        <v>2825</v>
      </c>
      <c r="I1356" s="234" t="s">
        <v>1726</v>
      </c>
      <c r="J1356" s="28" t="s">
        <v>1734</v>
      </c>
      <c r="K1356" s="429"/>
      <c r="L1356" s="401"/>
      <c r="M1356" s="28"/>
      <c r="N1356" s="28">
        <v>12</v>
      </c>
      <c r="O1356" s="28">
        <v>6</v>
      </c>
      <c r="P1356" s="28">
        <f t="shared" si="38"/>
        <v>15000</v>
      </c>
      <c r="Q1356" s="28"/>
      <c r="R1356" s="28"/>
    </row>
    <row r="1357" spans="1:18" ht="12.75" x14ac:dyDescent="0.35">
      <c r="A1357" s="28" t="s">
        <v>1720</v>
      </c>
      <c r="B1357" s="28" t="s">
        <v>2147</v>
      </c>
      <c r="C1357" s="85" t="s">
        <v>168</v>
      </c>
      <c r="D1357" s="28" t="s">
        <v>1730</v>
      </c>
      <c r="E1357" s="428">
        <v>2000</v>
      </c>
      <c r="F1357" s="418" t="s">
        <v>2815</v>
      </c>
      <c r="G1357" s="418" t="s">
        <v>2851</v>
      </c>
      <c r="H1357" s="418" t="s">
        <v>2852</v>
      </c>
      <c r="I1357" s="234" t="s">
        <v>1726</v>
      </c>
      <c r="J1357" s="28" t="s">
        <v>1734</v>
      </c>
      <c r="K1357" s="429"/>
      <c r="L1357" s="401"/>
      <c r="M1357" s="28"/>
      <c r="N1357" s="28">
        <v>12</v>
      </c>
      <c r="O1357" s="28">
        <v>6</v>
      </c>
      <c r="P1357" s="28">
        <f t="shared" si="38"/>
        <v>12000</v>
      </c>
      <c r="Q1357" s="28"/>
      <c r="R1357" s="28"/>
    </row>
    <row r="1358" spans="1:18" ht="12.75" x14ac:dyDescent="0.35">
      <c r="A1358" s="28" t="s">
        <v>1720</v>
      </c>
      <c r="B1358" s="28" t="s">
        <v>1721</v>
      </c>
      <c r="C1358" s="85" t="s">
        <v>168</v>
      </c>
      <c r="D1358" s="28" t="s">
        <v>1722</v>
      </c>
      <c r="E1358" s="428">
        <v>1300</v>
      </c>
      <c r="F1358" s="418" t="s">
        <v>2823</v>
      </c>
      <c r="G1358" s="418" t="s">
        <v>1739</v>
      </c>
      <c r="H1358" s="418" t="s">
        <v>1740</v>
      </c>
      <c r="I1358" s="234" t="s">
        <v>1726</v>
      </c>
      <c r="J1358" s="28" t="s">
        <v>1760</v>
      </c>
      <c r="K1358" s="429"/>
      <c r="L1358" s="401"/>
      <c r="M1358" s="28"/>
      <c r="N1358" s="28">
        <v>12</v>
      </c>
      <c r="O1358" s="28">
        <v>6</v>
      </c>
      <c r="P1358" s="28">
        <f t="shared" si="38"/>
        <v>7800</v>
      </c>
      <c r="Q1358" s="28"/>
      <c r="R1358" s="28"/>
    </row>
    <row r="1359" spans="1:18" ht="12.75" x14ac:dyDescent="0.35">
      <c r="A1359" s="28" t="s">
        <v>1720</v>
      </c>
      <c r="B1359" s="28" t="s">
        <v>1721</v>
      </c>
      <c r="C1359" s="85" t="s">
        <v>168</v>
      </c>
      <c r="D1359" s="28" t="s">
        <v>1730</v>
      </c>
      <c r="E1359" s="430">
        <v>3000</v>
      </c>
      <c r="F1359" s="418" t="s">
        <v>2850</v>
      </c>
      <c r="G1359" s="418" t="s">
        <v>1793</v>
      </c>
      <c r="H1359" s="418" t="s">
        <v>1794</v>
      </c>
      <c r="I1359" s="234" t="s">
        <v>1726</v>
      </c>
      <c r="J1359" s="28" t="s">
        <v>1727</v>
      </c>
      <c r="K1359" s="429"/>
      <c r="L1359" s="401"/>
      <c r="M1359" s="28"/>
      <c r="N1359" s="28">
        <v>12</v>
      </c>
      <c r="O1359" s="28">
        <v>6</v>
      </c>
      <c r="P1359" s="28">
        <f t="shared" si="38"/>
        <v>18000</v>
      </c>
      <c r="Q1359" s="28"/>
      <c r="R1359" s="28"/>
    </row>
    <row r="1360" spans="1:18" ht="12.75" x14ac:dyDescent="0.35">
      <c r="A1360" s="28" t="s">
        <v>1720</v>
      </c>
      <c r="B1360" s="28" t="s">
        <v>1721</v>
      </c>
      <c r="C1360" s="85" t="s">
        <v>168</v>
      </c>
      <c r="D1360" s="28" t="s">
        <v>1730</v>
      </c>
      <c r="E1360" s="428">
        <v>1350</v>
      </c>
      <c r="F1360" s="418" t="s">
        <v>1738</v>
      </c>
      <c r="G1360" s="418" t="s">
        <v>1798</v>
      </c>
      <c r="H1360" s="418" t="s">
        <v>1794</v>
      </c>
      <c r="I1360" s="234" t="s">
        <v>1726</v>
      </c>
      <c r="J1360" s="28" t="s">
        <v>1727</v>
      </c>
      <c r="K1360" s="429"/>
      <c r="L1360" s="401"/>
      <c r="M1360" s="28"/>
      <c r="N1360" s="28">
        <v>12</v>
      </c>
      <c r="O1360" s="28">
        <v>6</v>
      </c>
      <c r="P1360" s="28">
        <f t="shared" si="38"/>
        <v>8100</v>
      </c>
      <c r="Q1360" s="28"/>
      <c r="R1360" s="28"/>
    </row>
    <row r="1361" spans="1:18" ht="12.75" x14ac:dyDescent="0.35">
      <c r="A1361" s="28" t="s">
        <v>1720</v>
      </c>
      <c r="B1361" s="28" t="s">
        <v>1721</v>
      </c>
      <c r="C1361" s="85" t="s">
        <v>168</v>
      </c>
      <c r="D1361" s="28" t="s">
        <v>1722</v>
      </c>
      <c r="E1361" s="428">
        <v>3000</v>
      </c>
      <c r="F1361" s="418" t="s">
        <v>1792</v>
      </c>
      <c r="G1361" s="418" t="s">
        <v>1912</v>
      </c>
      <c r="H1361" s="418" t="s">
        <v>1913</v>
      </c>
      <c r="I1361" s="234" t="s">
        <v>1726</v>
      </c>
      <c r="J1361" s="28" t="s">
        <v>1760</v>
      </c>
      <c r="K1361" s="429"/>
      <c r="L1361" s="401"/>
      <c r="M1361" s="28"/>
      <c r="N1361" s="28">
        <v>12</v>
      </c>
      <c r="O1361" s="28">
        <v>6</v>
      </c>
      <c r="P1361" s="28">
        <f t="shared" si="38"/>
        <v>18000</v>
      </c>
      <c r="Q1361" s="28"/>
      <c r="R1361" s="28"/>
    </row>
    <row r="1362" spans="1:18" ht="12.75" x14ac:dyDescent="0.35">
      <c r="A1362" s="28" t="s">
        <v>1720</v>
      </c>
      <c r="B1362" s="28" t="s">
        <v>1721</v>
      </c>
      <c r="C1362" s="85" t="s">
        <v>168</v>
      </c>
      <c r="D1362" s="28" t="s">
        <v>1730</v>
      </c>
      <c r="E1362" s="428">
        <v>1300</v>
      </c>
      <c r="F1362" s="418" t="s">
        <v>1797</v>
      </c>
      <c r="G1362" s="418" t="s">
        <v>1931</v>
      </c>
      <c r="H1362" s="418" t="s">
        <v>1855</v>
      </c>
      <c r="I1362" s="234" t="s">
        <v>1726</v>
      </c>
      <c r="J1362" s="28" t="s">
        <v>1760</v>
      </c>
      <c r="K1362" s="429"/>
      <c r="L1362" s="401"/>
      <c r="M1362" s="28"/>
      <c r="N1362" s="28">
        <v>12</v>
      </c>
      <c r="O1362" s="28">
        <v>6</v>
      </c>
      <c r="P1362" s="28">
        <f t="shared" si="38"/>
        <v>7800</v>
      </c>
      <c r="Q1362" s="28"/>
      <c r="R1362" s="28"/>
    </row>
    <row r="1363" spans="1:18" ht="12.75" x14ac:dyDescent="0.35">
      <c r="A1363" s="28" t="s">
        <v>1720</v>
      </c>
      <c r="B1363" s="28" t="s">
        <v>1721</v>
      </c>
      <c r="C1363" s="85" t="s">
        <v>168</v>
      </c>
      <c r="D1363" s="28" t="s">
        <v>1730</v>
      </c>
      <c r="E1363" s="428">
        <v>1500</v>
      </c>
      <c r="F1363" s="418" t="s">
        <v>1911</v>
      </c>
      <c r="G1363" s="418" t="s">
        <v>1933</v>
      </c>
      <c r="H1363" s="418" t="s">
        <v>1794</v>
      </c>
      <c r="I1363" s="234" t="s">
        <v>1726</v>
      </c>
      <c r="J1363" s="28" t="s">
        <v>1727</v>
      </c>
      <c r="K1363" s="429"/>
      <c r="L1363" s="401"/>
      <c r="M1363" s="28"/>
      <c r="N1363" s="28">
        <v>12</v>
      </c>
      <c r="O1363" s="28">
        <v>6</v>
      </c>
      <c r="P1363" s="28">
        <f t="shared" si="38"/>
        <v>9000</v>
      </c>
      <c r="Q1363" s="28"/>
      <c r="R1363" s="28"/>
    </row>
    <row r="1364" spans="1:18" ht="12.75" x14ac:dyDescent="0.35">
      <c r="A1364" s="28" t="s">
        <v>1720</v>
      </c>
      <c r="B1364" s="28" t="s">
        <v>1721</v>
      </c>
      <c r="C1364" s="85" t="s">
        <v>168</v>
      </c>
      <c r="D1364" s="28" t="s">
        <v>1730</v>
      </c>
      <c r="E1364" s="428">
        <v>1500</v>
      </c>
      <c r="F1364" s="418" t="s">
        <v>1930</v>
      </c>
      <c r="G1364" s="418" t="s">
        <v>1962</v>
      </c>
      <c r="H1364" s="418" t="s">
        <v>1794</v>
      </c>
      <c r="I1364" s="234" t="s">
        <v>1726</v>
      </c>
      <c r="J1364" s="28" t="s">
        <v>1727</v>
      </c>
      <c r="K1364" s="429"/>
      <c r="L1364" s="401"/>
      <c r="M1364" s="28"/>
      <c r="N1364" s="28">
        <v>12</v>
      </c>
      <c r="O1364" s="28">
        <v>6</v>
      </c>
      <c r="P1364" s="28">
        <f t="shared" si="38"/>
        <v>9000</v>
      </c>
      <c r="Q1364" s="28"/>
      <c r="R1364" s="28"/>
    </row>
    <row r="1365" spans="1:18" ht="12.75" x14ac:dyDescent="0.35">
      <c r="A1365" s="28" t="s">
        <v>1720</v>
      </c>
      <c r="B1365" s="28" t="s">
        <v>1721</v>
      </c>
      <c r="C1365" s="85" t="s">
        <v>168</v>
      </c>
      <c r="D1365" s="28" t="s">
        <v>1730</v>
      </c>
      <c r="E1365" s="428">
        <v>1500</v>
      </c>
      <c r="F1365" s="418" t="s">
        <v>1932</v>
      </c>
      <c r="G1365" s="418" t="s">
        <v>1995</v>
      </c>
      <c r="H1365" s="418" t="s">
        <v>1954</v>
      </c>
      <c r="I1365" s="234" t="s">
        <v>1726</v>
      </c>
      <c r="J1365" s="28" t="s">
        <v>1727</v>
      </c>
      <c r="K1365" s="429"/>
      <c r="L1365" s="401"/>
      <c r="M1365" s="28"/>
      <c r="N1365" s="28">
        <v>12</v>
      </c>
      <c r="O1365" s="28">
        <v>6</v>
      </c>
      <c r="P1365" s="28">
        <f t="shared" si="38"/>
        <v>9000</v>
      </c>
      <c r="Q1365" s="28"/>
      <c r="R1365" s="28"/>
    </row>
    <row r="1366" spans="1:18" ht="12.75" x14ac:dyDescent="0.35">
      <c r="A1366" s="28" t="s">
        <v>1720</v>
      </c>
      <c r="B1366" s="28" t="s">
        <v>1721</v>
      </c>
      <c r="C1366" s="85" t="s">
        <v>168</v>
      </c>
      <c r="D1366" s="28" t="s">
        <v>1730</v>
      </c>
      <c r="E1366" s="428">
        <v>1400</v>
      </c>
      <c r="F1366" s="418" t="s">
        <v>1961</v>
      </c>
      <c r="G1366" s="418" t="s">
        <v>2086</v>
      </c>
      <c r="H1366" s="418" t="s">
        <v>1794</v>
      </c>
      <c r="I1366" s="234" t="s">
        <v>1726</v>
      </c>
      <c r="J1366" s="28" t="s">
        <v>1727</v>
      </c>
      <c r="K1366" s="429"/>
      <c r="L1366" s="401"/>
      <c r="M1366" s="28"/>
      <c r="N1366" s="28">
        <v>12</v>
      </c>
      <c r="O1366" s="28">
        <v>6</v>
      </c>
      <c r="P1366" s="28">
        <f t="shared" si="38"/>
        <v>8400</v>
      </c>
      <c r="Q1366" s="28"/>
      <c r="R1366" s="28"/>
    </row>
    <row r="1367" spans="1:18" ht="12.75" x14ac:dyDescent="0.35">
      <c r="A1367" s="28" t="s">
        <v>1720</v>
      </c>
      <c r="B1367" s="28" t="s">
        <v>2147</v>
      </c>
      <c r="C1367" s="85" t="s">
        <v>168</v>
      </c>
      <c r="D1367" s="28" t="s">
        <v>1730</v>
      </c>
      <c r="E1367" s="428">
        <v>1500</v>
      </c>
      <c r="F1367" s="418" t="s">
        <v>1994</v>
      </c>
      <c r="G1367" s="418" t="s">
        <v>2149</v>
      </c>
      <c r="H1367" s="418" t="s">
        <v>1794</v>
      </c>
      <c r="I1367" s="234" t="s">
        <v>1726</v>
      </c>
      <c r="J1367" s="28" t="s">
        <v>1727</v>
      </c>
      <c r="K1367" s="429"/>
      <c r="L1367" s="401"/>
      <c r="M1367" s="28"/>
      <c r="N1367" s="28">
        <v>12</v>
      </c>
      <c r="O1367" s="28">
        <v>6</v>
      </c>
      <c r="P1367" s="28">
        <f t="shared" si="38"/>
        <v>9000</v>
      </c>
      <c r="Q1367" s="28"/>
      <c r="R1367" s="28"/>
    </row>
    <row r="1368" spans="1:18" ht="12.75" x14ac:dyDescent="0.35">
      <c r="A1368" s="28" t="s">
        <v>1720</v>
      </c>
      <c r="B1368" s="28" t="s">
        <v>1721</v>
      </c>
      <c r="C1368" s="85" t="s">
        <v>168</v>
      </c>
      <c r="D1368" s="28" t="s">
        <v>1730</v>
      </c>
      <c r="E1368" s="428">
        <v>1300</v>
      </c>
      <c r="F1368" s="418" t="s">
        <v>2085</v>
      </c>
      <c r="G1368" s="418" t="s">
        <v>2213</v>
      </c>
      <c r="H1368" s="418" t="s">
        <v>1855</v>
      </c>
      <c r="I1368" s="234" t="s">
        <v>1726</v>
      </c>
      <c r="J1368" s="28" t="s">
        <v>1760</v>
      </c>
      <c r="K1368" s="429"/>
      <c r="L1368" s="401"/>
      <c r="M1368" s="28"/>
      <c r="N1368" s="28">
        <v>12</v>
      </c>
      <c r="O1368" s="28">
        <v>6</v>
      </c>
      <c r="P1368" s="28">
        <f t="shared" si="38"/>
        <v>7800</v>
      </c>
      <c r="Q1368" s="28"/>
      <c r="R1368" s="28"/>
    </row>
    <row r="1369" spans="1:18" ht="12.75" x14ac:dyDescent="0.35">
      <c r="A1369" s="28" t="s">
        <v>1720</v>
      </c>
      <c r="B1369" s="28" t="s">
        <v>1721</v>
      </c>
      <c r="C1369" s="85" t="s">
        <v>168</v>
      </c>
      <c r="D1369" s="28" t="s">
        <v>1730</v>
      </c>
      <c r="E1369" s="428">
        <v>1500</v>
      </c>
      <c r="F1369" s="418" t="s">
        <v>2148</v>
      </c>
      <c r="G1369" s="418" t="s">
        <v>2346</v>
      </c>
      <c r="H1369" s="418" t="s">
        <v>1794</v>
      </c>
      <c r="I1369" s="234" t="s">
        <v>1726</v>
      </c>
      <c r="J1369" s="28" t="s">
        <v>1727</v>
      </c>
      <c r="K1369" s="429"/>
      <c r="L1369" s="401"/>
      <c r="M1369" s="28"/>
      <c r="N1369" s="28">
        <v>12</v>
      </c>
      <c r="O1369" s="28">
        <v>6</v>
      </c>
      <c r="P1369" s="28">
        <f t="shared" si="38"/>
        <v>9000</v>
      </c>
      <c r="Q1369" s="28"/>
      <c r="R1369" s="28"/>
    </row>
    <row r="1370" spans="1:18" ht="12.75" x14ac:dyDescent="0.35">
      <c r="A1370" s="28" t="s">
        <v>1720</v>
      </c>
      <c r="B1370" s="28" t="s">
        <v>1721</v>
      </c>
      <c r="C1370" s="85" t="s">
        <v>168</v>
      </c>
      <c r="D1370" s="28" t="s">
        <v>1730</v>
      </c>
      <c r="E1370" s="428">
        <v>1500</v>
      </c>
      <c r="F1370" s="418" t="s">
        <v>2212</v>
      </c>
      <c r="G1370" s="418" t="s">
        <v>2364</v>
      </c>
      <c r="H1370" s="418" t="s">
        <v>1794</v>
      </c>
      <c r="I1370" s="234" t="s">
        <v>1726</v>
      </c>
      <c r="J1370" s="28" t="s">
        <v>1727</v>
      </c>
      <c r="K1370" s="429"/>
      <c r="L1370" s="401"/>
      <c r="M1370" s="28"/>
      <c r="N1370" s="28">
        <v>12</v>
      </c>
      <c r="O1370" s="28">
        <v>6</v>
      </c>
      <c r="P1370" s="28">
        <f t="shared" si="38"/>
        <v>9000</v>
      </c>
      <c r="Q1370" s="28"/>
      <c r="R1370" s="28"/>
    </row>
    <row r="1371" spans="1:18" ht="12.75" x14ac:dyDescent="0.35">
      <c r="A1371" s="28" t="s">
        <v>1720</v>
      </c>
      <c r="B1371" s="28" t="s">
        <v>1721</v>
      </c>
      <c r="C1371" s="85" t="s">
        <v>168</v>
      </c>
      <c r="D1371" s="28" t="s">
        <v>1730</v>
      </c>
      <c r="E1371" s="428">
        <v>1300</v>
      </c>
      <c r="F1371" s="418" t="s">
        <v>2345</v>
      </c>
      <c r="G1371" s="418" t="s">
        <v>2380</v>
      </c>
      <c r="H1371" s="418" t="s">
        <v>1855</v>
      </c>
      <c r="I1371" s="234" t="s">
        <v>1726</v>
      </c>
      <c r="J1371" s="28" t="s">
        <v>1760</v>
      </c>
      <c r="K1371" s="429"/>
      <c r="L1371" s="401"/>
      <c r="M1371" s="28"/>
      <c r="N1371" s="28">
        <v>12</v>
      </c>
      <c r="O1371" s="28">
        <v>6</v>
      </c>
      <c r="P1371" s="28">
        <f t="shared" si="38"/>
        <v>7800</v>
      </c>
      <c r="Q1371" s="28"/>
      <c r="R1371" s="28"/>
    </row>
    <row r="1372" spans="1:18" ht="12.75" x14ac:dyDescent="0.35">
      <c r="A1372" s="28" t="s">
        <v>1720</v>
      </c>
      <c r="B1372" s="28" t="s">
        <v>1721</v>
      </c>
      <c r="C1372" s="85" t="s">
        <v>168</v>
      </c>
      <c r="D1372" s="28" t="s">
        <v>1730</v>
      </c>
      <c r="E1372" s="428">
        <v>1800</v>
      </c>
      <c r="F1372" s="418" t="s">
        <v>2363</v>
      </c>
      <c r="G1372" s="418" t="s">
        <v>2424</v>
      </c>
      <c r="H1372" s="418" t="s">
        <v>1794</v>
      </c>
      <c r="I1372" s="234" t="s">
        <v>1726</v>
      </c>
      <c r="J1372" s="28" t="s">
        <v>1727</v>
      </c>
      <c r="K1372" s="429"/>
      <c r="L1372" s="401"/>
      <c r="M1372" s="28"/>
      <c r="N1372" s="28">
        <v>12</v>
      </c>
      <c r="O1372" s="28">
        <v>6</v>
      </c>
      <c r="P1372" s="28">
        <f t="shared" si="38"/>
        <v>10800</v>
      </c>
      <c r="Q1372" s="28"/>
      <c r="R1372" s="28"/>
    </row>
    <row r="1373" spans="1:18" ht="12.75" x14ac:dyDescent="0.35">
      <c r="A1373" s="28" t="s">
        <v>1720</v>
      </c>
      <c r="B1373" s="28" t="s">
        <v>2147</v>
      </c>
      <c r="C1373" s="85" t="s">
        <v>168</v>
      </c>
      <c r="D1373" s="28" t="s">
        <v>1722</v>
      </c>
      <c r="E1373" s="428">
        <v>1500</v>
      </c>
      <c r="F1373" s="418" t="s">
        <v>2379</v>
      </c>
      <c r="G1373" s="418" t="s">
        <v>2504</v>
      </c>
      <c r="H1373" s="418" t="s">
        <v>2505</v>
      </c>
      <c r="I1373" s="234" t="s">
        <v>1726</v>
      </c>
      <c r="J1373" s="28" t="s">
        <v>1727</v>
      </c>
      <c r="K1373" s="429"/>
      <c r="L1373" s="401"/>
      <c r="M1373" s="28"/>
      <c r="N1373" s="28">
        <v>12</v>
      </c>
      <c r="O1373" s="28">
        <v>6</v>
      </c>
      <c r="P1373" s="28">
        <f t="shared" si="38"/>
        <v>9000</v>
      </c>
      <c r="Q1373" s="28"/>
      <c r="R1373" s="28"/>
    </row>
    <row r="1374" spans="1:18" ht="12.75" x14ac:dyDescent="0.35">
      <c r="A1374" s="28" t="s">
        <v>1720</v>
      </c>
      <c r="B1374" s="28" t="s">
        <v>1721</v>
      </c>
      <c r="C1374" s="85" t="s">
        <v>168</v>
      </c>
      <c r="D1374" s="28" t="s">
        <v>1730</v>
      </c>
      <c r="E1374" s="428">
        <v>1400</v>
      </c>
      <c r="F1374" s="418" t="s">
        <v>2423</v>
      </c>
      <c r="G1374" s="418" t="s">
        <v>2507</v>
      </c>
      <c r="H1374" s="418" t="s">
        <v>1794</v>
      </c>
      <c r="I1374" s="234" t="s">
        <v>1726</v>
      </c>
      <c r="J1374" s="28" t="s">
        <v>1727</v>
      </c>
      <c r="K1374" s="429"/>
      <c r="L1374" s="401"/>
      <c r="M1374" s="28"/>
      <c r="N1374" s="28">
        <v>12</v>
      </c>
      <c r="O1374" s="28">
        <v>6</v>
      </c>
      <c r="P1374" s="28">
        <f t="shared" si="38"/>
        <v>8400</v>
      </c>
      <c r="Q1374" s="28"/>
      <c r="R1374" s="28"/>
    </row>
    <row r="1375" spans="1:18" ht="12.75" x14ac:dyDescent="0.35">
      <c r="A1375" s="28" t="s">
        <v>1720</v>
      </c>
      <c r="B1375" s="28" t="s">
        <v>1721</v>
      </c>
      <c r="C1375" s="85" t="s">
        <v>168</v>
      </c>
      <c r="D1375" s="28" t="s">
        <v>1730</v>
      </c>
      <c r="E1375" s="428">
        <v>1500</v>
      </c>
      <c r="F1375" s="418" t="s">
        <v>2503</v>
      </c>
      <c r="G1375" s="418" t="s">
        <v>2529</v>
      </c>
      <c r="H1375" s="418" t="s">
        <v>1794</v>
      </c>
      <c r="I1375" s="234" t="s">
        <v>1726</v>
      </c>
      <c r="J1375" s="28" t="s">
        <v>1727</v>
      </c>
      <c r="K1375" s="429"/>
      <c r="L1375" s="401"/>
      <c r="M1375" s="28"/>
      <c r="N1375" s="28">
        <v>12</v>
      </c>
      <c r="O1375" s="28">
        <v>6</v>
      </c>
      <c r="P1375" s="28">
        <f t="shared" si="38"/>
        <v>9000</v>
      </c>
      <c r="Q1375" s="28"/>
      <c r="R1375" s="28"/>
    </row>
    <row r="1376" spans="1:18" ht="12.75" x14ac:dyDescent="0.35">
      <c r="A1376" s="28" t="s">
        <v>1720</v>
      </c>
      <c r="B1376" s="28" t="s">
        <v>1721</v>
      </c>
      <c r="C1376" s="85" t="s">
        <v>168</v>
      </c>
      <c r="D1376" s="28" t="s">
        <v>1730</v>
      </c>
      <c r="E1376" s="428">
        <v>1500</v>
      </c>
      <c r="F1376" s="418" t="s">
        <v>2506</v>
      </c>
      <c r="G1376" s="418" t="s">
        <v>2533</v>
      </c>
      <c r="H1376" s="418" t="s">
        <v>2429</v>
      </c>
      <c r="I1376" s="234" t="s">
        <v>1726</v>
      </c>
      <c r="J1376" s="28" t="s">
        <v>1727</v>
      </c>
      <c r="K1376" s="429"/>
      <c r="L1376" s="401"/>
      <c r="M1376" s="28"/>
      <c r="N1376" s="28">
        <v>12</v>
      </c>
      <c r="O1376" s="28">
        <v>6</v>
      </c>
      <c r="P1376" s="28">
        <f t="shared" si="38"/>
        <v>9000</v>
      </c>
      <c r="Q1376" s="28"/>
      <c r="R1376" s="28"/>
    </row>
    <row r="1377" spans="1:18" ht="12.75" x14ac:dyDescent="0.35">
      <c r="A1377" s="28" t="s">
        <v>1720</v>
      </c>
      <c r="B1377" s="28" t="s">
        <v>1721</v>
      </c>
      <c r="C1377" s="85" t="s">
        <v>168</v>
      </c>
      <c r="D1377" s="28" t="s">
        <v>1730</v>
      </c>
      <c r="E1377" s="428">
        <v>1200</v>
      </c>
      <c r="F1377" s="418" t="s">
        <v>2528</v>
      </c>
      <c r="G1377" s="418" t="s">
        <v>2555</v>
      </c>
      <c r="H1377" s="418" t="s">
        <v>1759</v>
      </c>
      <c r="I1377" s="234" t="s">
        <v>1726</v>
      </c>
      <c r="J1377" s="28" t="s">
        <v>1760</v>
      </c>
      <c r="K1377" s="429"/>
      <c r="L1377" s="401"/>
      <c r="M1377" s="28"/>
      <c r="N1377" s="28">
        <v>12</v>
      </c>
      <c r="O1377" s="28">
        <v>6</v>
      </c>
      <c r="P1377" s="28">
        <f t="shared" si="38"/>
        <v>7200</v>
      </c>
      <c r="Q1377" s="28"/>
      <c r="R1377" s="28"/>
    </row>
    <row r="1378" spans="1:18" ht="12.75" x14ac:dyDescent="0.35">
      <c r="A1378" s="28" t="s">
        <v>1720</v>
      </c>
      <c r="B1378" s="28" t="s">
        <v>1721</v>
      </c>
      <c r="C1378" s="85" t="s">
        <v>168</v>
      </c>
      <c r="D1378" s="28" t="s">
        <v>1730</v>
      </c>
      <c r="E1378" s="428">
        <v>1500</v>
      </c>
      <c r="F1378" s="418" t="s">
        <v>2532</v>
      </c>
      <c r="G1378" s="418" t="s">
        <v>2575</v>
      </c>
      <c r="H1378" s="418" t="s">
        <v>1954</v>
      </c>
      <c r="I1378" s="234" t="s">
        <v>1726</v>
      </c>
      <c r="J1378" s="28" t="s">
        <v>1727</v>
      </c>
      <c r="K1378" s="429"/>
      <c r="L1378" s="401"/>
      <c r="M1378" s="28"/>
      <c r="N1378" s="28">
        <v>12</v>
      </c>
      <c r="O1378" s="28">
        <v>6</v>
      </c>
      <c r="P1378" s="28">
        <f t="shared" si="38"/>
        <v>9000</v>
      </c>
      <c r="Q1378" s="28"/>
      <c r="R1378" s="28"/>
    </row>
    <row r="1379" spans="1:18" ht="12.75" x14ac:dyDescent="0.35">
      <c r="A1379" s="28" t="s">
        <v>1720</v>
      </c>
      <c r="B1379" s="28" t="s">
        <v>1721</v>
      </c>
      <c r="C1379" s="85" t="s">
        <v>168</v>
      </c>
      <c r="D1379" s="28" t="s">
        <v>1730</v>
      </c>
      <c r="E1379" s="428">
        <v>1500</v>
      </c>
      <c r="F1379" s="418" t="s">
        <v>2554</v>
      </c>
      <c r="G1379" s="418" t="s">
        <v>2595</v>
      </c>
      <c r="H1379" s="418" t="s">
        <v>1794</v>
      </c>
      <c r="I1379" s="234" t="s">
        <v>1726</v>
      </c>
      <c r="J1379" s="28" t="s">
        <v>1727</v>
      </c>
      <c r="K1379" s="429"/>
      <c r="L1379" s="401"/>
      <c r="M1379" s="28"/>
      <c r="N1379" s="28">
        <v>12</v>
      </c>
      <c r="O1379" s="28">
        <v>6</v>
      </c>
      <c r="P1379" s="28">
        <f t="shared" si="38"/>
        <v>9000</v>
      </c>
      <c r="Q1379" s="28"/>
      <c r="R1379" s="28"/>
    </row>
    <row r="1380" spans="1:18" ht="12.75" x14ac:dyDescent="0.35">
      <c r="A1380" s="28" t="s">
        <v>1720</v>
      </c>
      <c r="B1380" s="28" t="s">
        <v>1721</v>
      </c>
      <c r="C1380" s="85" t="s">
        <v>168</v>
      </c>
      <c r="D1380" s="28" t="s">
        <v>1730</v>
      </c>
      <c r="E1380" s="428">
        <v>1500</v>
      </c>
      <c r="F1380" s="418" t="s">
        <v>2574</v>
      </c>
      <c r="G1380" s="418" t="s">
        <v>2676</v>
      </c>
      <c r="H1380" s="418" t="s">
        <v>2677</v>
      </c>
      <c r="I1380" s="234" t="s">
        <v>1726</v>
      </c>
      <c r="J1380" s="28" t="s">
        <v>1734</v>
      </c>
      <c r="K1380" s="429"/>
      <c r="L1380" s="401"/>
      <c r="M1380" s="28"/>
      <c r="N1380" s="28">
        <v>12</v>
      </c>
      <c r="O1380" s="28">
        <v>6</v>
      </c>
      <c r="P1380" s="28">
        <f t="shared" si="38"/>
        <v>9000</v>
      </c>
      <c r="Q1380" s="28"/>
      <c r="R1380" s="28"/>
    </row>
    <row r="1381" spans="1:18" ht="12.75" x14ac:dyDescent="0.35">
      <c r="A1381" s="28" t="s">
        <v>1720</v>
      </c>
      <c r="B1381" s="28" t="s">
        <v>1721</v>
      </c>
      <c r="C1381" s="85" t="s">
        <v>168</v>
      </c>
      <c r="D1381" s="28" t="s">
        <v>1722</v>
      </c>
      <c r="E1381" s="428">
        <v>1200</v>
      </c>
      <c r="F1381" s="418" t="s">
        <v>2594</v>
      </c>
      <c r="G1381" s="418" t="s">
        <v>2681</v>
      </c>
      <c r="H1381" s="418" t="s">
        <v>1325</v>
      </c>
      <c r="I1381" s="234" t="s">
        <v>1726</v>
      </c>
      <c r="J1381" s="28" t="s">
        <v>1760</v>
      </c>
      <c r="K1381" s="429"/>
      <c r="L1381" s="401"/>
      <c r="M1381" s="28"/>
      <c r="N1381" s="28">
        <v>12</v>
      </c>
      <c r="O1381" s="28">
        <v>6</v>
      </c>
      <c r="P1381" s="28">
        <f t="shared" si="38"/>
        <v>7200</v>
      </c>
      <c r="Q1381" s="28"/>
      <c r="R1381" s="28"/>
    </row>
    <row r="1382" spans="1:18" ht="12.75" x14ac:dyDescent="0.35">
      <c r="A1382" s="28" t="s">
        <v>1720</v>
      </c>
      <c r="B1382" s="28" t="s">
        <v>1721</v>
      </c>
      <c r="C1382" s="85" t="s">
        <v>168</v>
      </c>
      <c r="D1382" s="28" t="s">
        <v>1730</v>
      </c>
      <c r="E1382" s="428">
        <v>1300</v>
      </c>
      <c r="F1382" s="418" t="s">
        <v>2675</v>
      </c>
      <c r="G1382" s="418" t="s">
        <v>2877</v>
      </c>
      <c r="H1382" s="418" t="s">
        <v>1855</v>
      </c>
      <c r="I1382" s="234" t="s">
        <v>1726</v>
      </c>
      <c r="J1382" s="28" t="s">
        <v>1760</v>
      </c>
      <c r="K1382" s="429"/>
      <c r="L1382" s="401"/>
      <c r="M1382" s="28"/>
      <c r="N1382" s="28">
        <v>12</v>
      </c>
      <c r="O1382" s="28">
        <v>6</v>
      </c>
      <c r="P1382" s="28">
        <f t="shared" si="38"/>
        <v>7800</v>
      </c>
      <c r="Q1382" s="28"/>
      <c r="R1382" s="28"/>
    </row>
    <row r="1383" spans="1:18" ht="12.75" x14ac:dyDescent="0.35">
      <c r="A1383" s="28" t="s">
        <v>1720</v>
      </c>
      <c r="B1383" s="28" t="s">
        <v>1721</v>
      </c>
      <c r="C1383" s="85" t="s">
        <v>168</v>
      </c>
      <c r="D1383" s="28" t="s">
        <v>1722</v>
      </c>
      <c r="E1383" s="428">
        <v>1200</v>
      </c>
      <c r="F1383" s="418" t="s">
        <v>2680</v>
      </c>
      <c r="G1383" s="418" t="s">
        <v>2783</v>
      </c>
      <c r="H1383" s="418" t="s">
        <v>1325</v>
      </c>
      <c r="I1383" s="234" t="s">
        <v>1726</v>
      </c>
      <c r="J1383" s="28" t="s">
        <v>1760</v>
      </c>
      <c r="K1383" s="429"/>
      <c r="L1383" s="401"/>
      <c r="M1383" s="28"/>
      <c r="N1383" s="28">
        <v>12</v>
      </c>
      <c r="O1383" s="28">
        <v>6</v>
      </c>
      <c r="P1383" s="28">
        <f t="shared" si="38"/>
        <v>7200</v>
      </c>
      <c r="Q1383" s="28"/>
      <c r="R1383" s="28"/>
    </row>
    <row r="1384" spans="1:18" ht="12.75" x14ac:dyDescent="0.35">
      <c r="A1384" s="28" t="s">
        <v>1720</v>
      </c>
      <c r="B1384" s="28" t="s">
        <v>1721</v>
      </c>
      <c r="C1384" s="85" t="s">
        <v>168</v>
      </c>
      <c r="D1384" s="28" t="s">
        <v>1730</v>
      </c>
      <c r="E1384" s="430">
        <v>3000</v>
      </c>
      <c r="F1384" s="418" t="s">
        <v>2878</v>
      </c>
      <c r="G1384" s="418" t="s">
        <v>2835</v>
      </c>
      <c r="H1384" s="418" t="s">
        <v>2677</v>
      </c>
      <c r="I1384" s="234" t="s">
        <v>1726</v>
      </c>
      <c r="J1384" s="28" t="s">
        <v>1734</v>
      </c>
      <c r="K1384" s="429"/>
      <c r="L1384" s="401"/>
      <c r="M1384" s="28"/>
      <c r="N1384" s="28">
        <v>12</v>
      </c>
      <c r="O1384" s="28">
        <v>6</v>
      </c>
      <c r="P1384" s="28">
        <f t="shared" si="38"/>
        <v>18000</v>
      </c>
      <c r="Q1384" s="28"/>
      <c r="R1384" s="28"/>
    </row>
    <row r="1385" spans="1:18" ht="12.75" x14ac:dyDescent="0.35">
      <c r="A1385" s="28" t="s">
        <v>1720</v>
      </c>
      <c r="B1385" s="28" t="s">
        <v>1721</v>
      </c>
      <c r="C1385" s="85" t="s">
        <v>168</v>
      </c>
      <c r="D1385" s="28" t="s">
        <v>1722</v>
      </c>
      <c r="E1385" s="430">
        <v>6000</v>
      </c>
      <c r="F1385" s="418" t="s">
        <v>2782</v>
      </c>
      <c r="G1385" s="418" t="s">
        <v>1791</v>
      </c>
      <c r="H1385" s="418" t="s">
        <v>1737</v>
      </c>
      <c r="I1385" s="234" t="s">
        <v>1726</v>
      </c>
      <c r="J1385" s="28" t="s">
        <v>1734</v>
      </c>
      <c r="K1385" s="429"/>
      <c r="L1385" s="401"/>
      <c r="M1385" s="28"/>
      <c r="N1385" s="28">
        <v>12</v>
      </c>
      <c r="O1385" s="28">
        <v>6</v>
      </c>
      <c r="P1385" s="28">
        <f t="shared" si="38"/>
        <v>36000</v>
      </c>
      <c r="Q1385" s="28"/>
      <c r="R1385" s="28"/>
    </row>
    <row r="1386" spans="1:18" ht="12.75" x14ac:dyDescent="0.35">
      <c r="A1386" s="28" t="s">
        <v>1720</v>
      </c>
      <c r="B1386" s="28" t="s">
        <v>1721</v>
      </c>
      <c r="C1386" s="85" t="s">
        <v>168</v>
      </c>
      <c r="D1386" s="28" t="s">
        <v>1722</v>
      </c>
      <c r="E1386" s="430">
        <v>9000</v>
      </c>
      <c r="F1386" s="418" t="s">
        <v>2834</v>
      </c>
      <c r="G1386" s="418" t="s">
        <v>2879</v>
      </c>
      <c r="H1386" s="418" t="s">
        <v>1751</v>
      </c>
      <c r="I1386" s="234" t="s">
        <v>1726</v>
      </c>
      <c r="J1386" s="28" t="s">
        <v>1734</v>
      </c>
      <c r="K1386" s="429"/>
      <c r="L1386" s="401"/>
      <c r="M1386" s="28"/>
      <c r="N1386" s="28">
        <v>12</v>
      </c>
      <c r="O1386" s="28">
        <v>6</v>
      </c>
      <c r="P1386" s="28">
        <f t="shared" si="38"/>
        <v>54000</v>
      </c>
      <c r="Q1386" s="28"/>
      <c r="R1386" s="28"/>
    </row>
    <row r="1387" spans="1:18" ht="12.75" x14ac:dyDescent="0.35">
      <c r="A1387" s="28" t="s">
        <v>1720</v>
      </c>
      <c r="B1387" s="28" t="s">
        <v>1721</v>
      </c>
      <c r="C1387" s="85" t="s">
        <v>168</v>
      </c>
      <c r="D1387" s="28" t="s">
        <v>1722</v>
      </c>
      <c r="E1387" s="430">
        <v>6000</v>
      </c>
      <c r="F1387" s="418" t="s">
        <v>1790</v>
      </c>
      <c r="G1387" s="418" t="s">
        <v>1875</v>
      </c>
      <c r="H1387" s="418" t="s">
        <v>1737</v>
      </c>
      <c r="I1387" s="234" t="s">
        <v>1726</v>
      </c>
      <c r="J1387" s="28" t="s">
        <v>1734</v>
      </c>
      <c r="K1387" s="429"/>
      <c r="L1387" s="401"/>
      <c r="M1387" s="28"/>
      <c r="N1387" s="28">
        <v>12</v>
      </c>
      <c r="O1387" s="28">
        <v>6</v>
      </c>
      <c r="P1387" s="28">
        <f t="shared" si="38"/>
        <v>36000</v>
      </c>
      <c r="Q1387" s="28"/>
      <c r="R1387" s="28"/>
    </row>
    <row r="1388" spans="1:18" ht="12.75" x14ac:dyDescent="0.35">
      <c r="A1388" s="28" t="s">
        <v>1720</v>
      </c>
      <c r="B1388" s="28" t="s">
        <v>1721</v>
      </c>
      <c r="C1388" s="85" t="s">
        <v>168</v>
      </c>
      <c r="D1388" s="28" t="s">
        <v>1722</v>
      </c>
      <c r="E1388" s="430">
        <v>14500</v>
      </c>
      <c r="F1388" s="418" t="s">
        <v>2880</v>
      </c>
      <c r="G1388" s="418" t="s">
        <v>1888</v>
      </c>
      <c r="H1388" s="418" t="s">
        <v>1889</v>
      </c>
      <c r="I1388" s="234" t="s">
        <v>1726</v>
      </c>
      <c r="J1388" s="28" t="s">
        <v>1734</v>
      </c>
      <c r="K1388" s="429"/>
      <c r="L1388" s="401"/>
      <c r="M1388" s="28"/>
      <c r="N1388" s="28">
        <v>12</v>
      </c>
      <c r="O1388" s="28">
        <v>6</v>
      </c>
      <c r="P1388" s="28">
        <f t="shared" si="38"/>
        <v>87000</v>
      </c>
      <c r="Q1388" s="28"/>
      <c r="R1388" s="28"/>
    </row>
    <row r="1389" spans="1:18" ht="12.75" x14ac:dyDescent="0.35">
      <c r="A1389" s="28" t="s">
        <v>1720</v>
      </c>
      <c r="B1389" s="28" t="s">
        <v>1721</v>
      </c>
      <c r="C1389" s="85" t="s">
        <v>168</v>
      </c>
      <c r="D1389" s="28" t="s">
        <v>1722</v>
      </c>
      <c r="E1389" s="430">
        <v>6000</v>
      </c>
      <c r="F1389" s="418" t="s">
        <v>1874</v>
      </c>
      <c r="G1389" s="418" t="s">
        <v>1897</v>
      </c>
      <c r="H1389" s="418" t="s">
        <v>1783</v>
      </c>
      <c r="I1389" s="234" t="s">
        <v>1726</v>
      </c>
      <c r="J1389" s="28" t="s">
        <v>1734</v>
      </c>
      <c r="K1389" s="429"/>
      <c r="L1389" s="401"/>
      <c r="M1389" s="28"/>
      <c r="N1389" s="28">
        <v>12</v>
      </c>
      <c r="O1389" s="28">
        <v>6</v>
      </c>
      <c r="P1389" s="28">
        <f t="shared" si="38"/>
        <v>36000</v>
      </c>
      <c r="Q1389" s="28"/>
      <c r="R1389" s="28"/>
    </row>
    <row r="1390" spans="1:18" ht="12.75" x14ac:dyDescent="0.35">
      <c r="A1390" s="28" t="s">
        <v>1720</v>
      </c>
      <c r="B1390" s="28" t="s">
        <v>1721</v>
      </c>
      <c r="C1390" s="85" t="s">
        <v>168</v>
      </c>
      <c r="D1390" s="28" t="s">
        <v>1722</v>
      </c>
      <c r="E1390" s="430">
        <v>12500</v>
      </c>
      <c r="F1390" s="418" t="s">
        <v>1887</v>
      </c>
      <c r="G1390" s="418" t="s">
        <v>2881</v>
      </c>
      <c r="H1390" s="418" t="s">
        <v>1751</v>
      </c>
      <c r="I1390" s="234" t="s">
        <v>1726</v>
      </c>
      <c r="J1390" s="28" t="s">
        <v>1734</v>
      </c>
      <c r="K1390" s="429"/>
      <c r="L1390" s="401"/>
      <c r="M1390" s="28"/>
      <c r="N1390" s="28">
        <v>12</v>
      </c>
      <c r="O1390" s="28">
        <v>6</v>
      </c>
      <c r="P1390" s="28">
        <f t="shared" si="38"/>
        <v>75000</v>
      </c>
      <c r="Q1390" s="28"/>
      <c r="R1390" s="28"/>
    </row>
    <row r="1391" spans="1:18" ht="12.75" x14ac:dyDescent="0.35">
      <c r="A1391" s="28" t="s">
        <v>1720</v>
      </c>
      <c r="B1391" s="28" t="s">
        <v>1721</v>
      </c>
      <c r="C1391" s="85" t="s">
        <v>168</v>
      </c>
      <c r="D1391" s="28" t="s">
        <v>1722</v>
      </c>
      <c r="E1391" s="430">
        <v>6000</v>
      </c>
      <c r="F1391" s="418" t="s">
        <v>1896</v>
      </c>
      <c r="G1391" s="418" t="s">
        <v>1917</v>
      </c>
      <c r="H1391" s="418" t="s">
        <v>1783</v>
      </c>
      <c r="I1391" s="234" t="s">
        <v>1726</v>
      </c>
      <c r="J1391" s="28" t="s">
        <v>1734</v>
      </c>
      <c r="K1391" s="429"/>
      <c r="L1391" s="401"/>
      <c r="M1391" s="28"/>
      <c r="N1391" s="28">
        <v>12</v>
      </c>
      <c r="O1391" s="28">
        <v>6</v>
      </c>
      <c r="P1391" s="28">
        <f t="shared" si="38"/>
        <v>36000</v>
      </c>
      <c r="Q1391" s="28"/>
      <c r="R1391" s="28"/>
    </row>
    <row r="1392" spans="1:18" ht="12.75" x14ac:dyDescent="0.35">
      <c r="A1392" s="28" t="s">
        <v>1720</v>
      </c>
      <c r="B1392" s="28" t="s">
        <v>1721</v>
      </c>
      <c r="C1392" s="85" t="s">
        <v>168</v>
      </c>
      <c r="D1392" s="28" t="s">
        <v>1722</v>
      </c>
      <c r="E1392" s="430">
        <v>6000</v>
      </c>
      <c r="F1392" s="418" t="s">
        <v>2882</v>
      </c>
      <c r="G1392" s="418" t="s">
        <v>1971</v>
      </c>
      <c r="H1392" s="418" t="s">
        <v>1737</v>
      </c>
      <c r="I1392" s="234" t="s">
        <v>1726</v>
      </c>
      <c r="J1392" s="28" t="s">
        <v>1734</v>
      </c>
      <c r="K1392" s="429"/>
      <c r="L1392" s="401"/>
      <c r="M1392" s="28"/>
      <c r="N1392" s="28">
        <v>12</v>
      </c>
      <c r="O1392" s="28">
        <v>6</v>
      </c>
      <c r="P1392" s="28">
        <f t="shared" si="38"/>
        <v>36000</v>
      </c>
      <c r="Q1392" s="28"/>
      <c r="R1392" s="28"/>
    </row>
    <row r="1393" spans="1:18" ht="12.75" x14ac:dyDescent="0.35">
      <c r="A1393" s="28" t="s">
        <v>1720</v>
      </c>
      <c r="B1393" s="28" t="s">
        <v>1721</v>
      </c>
      <c r="C1393" s="85" t="s">
        <v>168</v>
      </c>
      <c r="D1393" s="28" t="s">
        <v>1722</v>
      </c>
      <c r="E1393" s="430">
        <v>6000</v>
      </c>
      <c r="F1393" s="418" t="s">
        <v>1916</v>
      </c>
      <c r="G1393" s="418" t="s">
        <v>1973</v>
      </c>
      <c r="H1393" s="418" t="s">
        <v>1737</v>
      </c>
      <c r="I1393" s="234" t="s">
        <v>1726</v>
      </c>
      <c r="J1393" s="28" t="s">
        <v>1734</v>
      </c>
      <c r="K1393" s="429"/>
      <c r="L1393" s="401"/>
      <c r="M1393" s="28"/>
      <c r="N1393" s="28">
        <v>12</v>
      </c>
      <c r="O1393" s="28">
        <v>6</v>
      </c>
      <c r="P1393" s="28">
        <f t="shared" si="38"/>
        <v>36000</v>
      </c>
      <c r="Q1393" s="28"/>
      <c r="R1393" s="28"/>
    </row>
    <row r="1394" spans="1:18" ht="12.75" x14ac:dyDescent="0.35">
      <c r="A1394" s="28" t="s">
        <v>1720</v>
      </c>
      <c r="B1394" s="28" t="s">
        <v>1721</v>
      </c>
      <c r="C1394" s="85" t="s">
        <v>168</v>
      </c>
      <c r="D1394" s="28" t="s">
        <v>1722</v>
      </c>
      <c r="E1394" s="430">
        <v>5250</v>
      </c>
      <c r="F1394" s="418" t="s">
        <v>1970</v>
      </c>
      <c r="G1394" s="418" t="s">
        <v>1991</v>
      </c>
      <c r="H1394" s="418" t="s">
        <v>1756</v>
      </c>
      <c r="I1394" s="234" t="s">
        <v>1726</v>
      </c>
      <c r="J1394" s="28" t="s">
        <v>1734</v>
      </c>
      <c r="K1394" s="429"/>
      <c r="L1394" s="401"/>
      <c r="M1394" s="28"/>
      <c r="N1394" s="28">
        <v>12</v>
      </c>
      <c r="O1394" s="28">
        <v>6</v>
      </c>
      <c r="P1394" s="28">
        <f t="shared" si="38"/>
        <v>31500</v>
      </c>
      <c r="Q1394" s="28"/>
      <c r="R1394" s="28"/>
    </row>
    <row r="1395" spans="1:18" ht="12.75" x14ac:dyDescent="0.35">
      <c r="A1395" s="28" t="s">
        <v>1720</v>
      </c>
      <c r="B1395" s="28" t="s">
        <v>1721</v>
      </c>
      <c r="C1395" s="85" t="s">
        <v>168</v>
      </c>
      <c r="D1395" s="28" t="s">
        <v>1722</v>
      </c>
      <c r="E1395" s="430">
        <v>5500</v>
      </c>
      <c r="F1395" s="418" t="s">
        <v>1972</v>
      </c>
      <c r="G1395" s="418" t="s">
        <v>2883</v>
      </c>
      <c r="H1395" s="418" t="s">
        <v>1745</v>
      </c>
      <c r="I1395" s="234" t="s">
        <v>1726</v>
      </c>
      <c r="J1395" s="28" t="s">
        <v>1734</v>
      </c>
      <c r="K1395" s="429"/>
      <c r="L1395" s="401"/>
      <c r="M1395" s="28"/>
      <c r="N1395" s="28">
        <v>12</v>
      </c>
      <c r="O1395" s="28">
        <v>6</v>
      </c>
      <c r="P1395" s="28">
        <f t="shared" si="38"/>
        <v>33000</v>
      </c>
      <c r="Q1395" s="28"/>
      <c r="R1395" s="28"/>
    </row>
    <row r="1396" spans="1:18" ht="12.75" x14ac:dyDescent="0.35">
      <c r="A1396" s="28" t="s">
        <v>1720</v>
      </c>
      <c r="B1396" s="28" t="s">
        <v>1721</v>
      </c>
      <c r="C1396" s="85" t="s">
        <v>168</v>
      </c>
      <c r="D1396" s="28" t="s">
        <v>1722</v>
      </c>
      <c r="E1396" s="430">
        <v>2900</v>
      </c>
      <c r="F1396" s="418" t="s">
        <v>1990</v>
      </c>
      <c r="G1396" s="418" t="s">
        <v>2007</v>
      </c>
      <c r="H1396" s="418" t="s">
        <v>1745</v>
      </c>
      <c r="I1396" s="234" t="s">
        <v>1726</v>
      </c>
      <c r="J1396" s="28" t="s">
        <v>1734</v>
      </c>
      <c r="K1396" s="429"/>
      <c r="L1396" s="401"/>
      <c r="M1396" s="28"/>
      <c r="N1396" s="28">
        <v>12</v>
      </c>
      <c r="O1396" s="28">
        <v>6</v>
      </c>
      <c r="P1396" s="28">
        <f t="shared" si="38"/>
        <v>17400</v>
      </c>
      <c r="Q1396" s="28"/>
      <c r="R1396" s="28"/>
    </row>
    <row r="1397" spans="1:18" ht="12.75" x14ac:dyDescent="0.35">
      <c r="A1397" s="28" t="s">
        <v>1720</v>
      </c>
      <c r="B1397" s="28" t="s">
        <v>1721</v>
      </c>
      <c r="C1397" s="85" t="s">
        <v>168</v>
      </c>
      <c r="D1397" s="28" t="s">
        <v>1722</v>
      </c>
      <c r="E1397" s="430">
        <v>6000</v>
      </c>
      <c r="F1397" s="418" t="s">
        <v>2884</v>
      </c>
      <c r="G1397" s="418" t="s">
        <v>2885</v>
      </c>
      <c r="H1397" s="418" t="s">
        <v>1783</v>
      </c>
      <c r="I1397" s="234" t="s">
        <v>1726</v>
      </c>
      <c r="J1397" s="28" t="s">
        <v>1734</v>
      </c>
      <c r="K1397" s="429"/>
      <c r="L1397" s="401"/>
      <c r="M1397" s="28"/>
      <c r="N1397" s="28">
        <v>12</v>
      </c>
      <c r="O1397" s="28">
        <v>6</v>
      </c>
      <c r="P1397" s="28">
        <f t="shared" si="38"/>
        <v>36000</v>
      </c>
      <c r="Q1397" s="28"/>
      <c r="R1397" s="28"/>
    </row>
    <row r="1398" spans="1:18" ht="12.75" x14ac:dyDescent="0.35">
      <c r="A1398" s="28" t="s">
        <v>1720</v>
      </c>
      <c r="B1398" s="28" t="s">
        <v>1721</v>
      </c>
      <c r="C1398" s="85" t="s">
        <v>168</v>
      </c>
      <c r="D1398" s="28" t="s">
        <v>1722</v>
      </c>
      <c r="E1398" s="430">
        <v>12500</v>
      </c>
      <c r="F1398" s="418" t="s">
        <v>2006</v>
      </c>
      <c r="G1398" s="418" t="s">
        <v>2072</v>
      </c>
      <c r="H1398" s="418" t="s">
        <v>1829</v>
      </c>
      <c r="I1398" s="234" t="s">
        <v>1726</v>
      </c>
      <c r="J1398" s="28" t="s">
        <v>1734</v>
      </c>
      <c r="K1398" s="429"/>
      <c r="L1398" s="401"/>
      <c r="M1398" s="28"/>
      <c r="N1398" s="28">
        <v>12</v>
      </c>
      <c r="O1398" s="28">
        <v>6</v>
      </c>
      <c r="P1398" s="28">
        <f t="shared" si="38"/>
        <v>75000</v>
      </c>
      <c r="Q1398" s="28"/>
      <c r="R1398" s="28"/>
    </row>
    <row r="1399" spans="1:18" ht="12.75" x14ac:dyDescent="0.35">
      <c r="A1399" s="28" t="s">
        <v>1720</v>
      </c>
      <c r="B1399" s="28" t="s">
        <v>1721</v>
      </c>
      <c r="C1399" s="85" t="s">
        <v>168</v>
      </c>
      <c r="D1399" s="28" t="s">
        <v>1722</v>
      </c>
      <c r="E1399" s="430">
        <v>3000</v>
      </c>
      <c r="F1399" s="418" t="s">
        <v>2886</v>
      </c>
      <c r="G1399" s="418" t="s">
        <v>2887</v>
      </c>
      <c r="H1399" s="418" t="s">
        <v>1725</v>
      </c>
      <c r="I1399" s="234" t="s">
        <v>1726</v>
      </c>
      <c r="J1399" s="28" t="s">
        <v>1727</v>
      </c>
      <c r="K1399" s="429"/>
      <c r="L1399" s="401"/>
      <c r="M1399" s="28"/>
      <c r="N1399" s="28">
        <v>12</v>
      </c>
      <c r="O1399" s="28">
        <v>6</v>
      </c>
      <c r="P1399" s="28">
        <f t="shared" si="38"/>
        <v>18000</v>
      </c>
      <c r="Q1399" s="28"/>
      <c r="R1399" s="28"/>
    </row>
    <row r="1400" spans="1:18" ht="12.75" x14ac:dyDescent="0.35">
      <c r="A1400" s="28" t="s">
        <v>1720</v>
      </c>
      <c r="B1400" s="28" t="s">
        <v>1721</v>
      </c>
      <c r="C1400" s="85" t="s">
        <v>168</v>
      </c>
      <c r="D1400" s="28" t="s">
        <v>1722</v>
      </c>
      <c r="E1400" s="430">
        <v>5250</v>
      </c>
      <c r="F1400" s="418" t="s">
        <v>2071</v>
      </c>
      <c r="G1400" s="418" t="s">
        <v>2097</v>
      </c>
      <c r="H1400" s="418" t="s">
        <v>1756</v>
      </c>
      <c r="I1400" s="234" t="s">
        <v>1726</v>
      </c>
      <c r="J1400" s="28" t="s">
        <v>1734</v>
      </c>
      <c r="K1400" s="429"/>
      <c r="L1400" s="401"/>
      <c r="M1400" s="28"/>
      <c r="N1400" s="28">
        <v>12</v>
      </c>
      <c r="O1400" s="28">
        <v>6</v>
      </c>
      <c r="P1400" s="28">
        <f t="shared" si="38"/>
        <v>31500</v>
      </c>
      <c r="Q1400" s="28"/>
      <c r="R1400" s="28"/>
    </row>
    <row r="1401" spans="1:18" ht="12.75" x14ac:dyDescent="0.35">
      <c r="A1401" s="28" t="s">
        <v>1720</v>
      </c>
      <c r="B1401" s="28" t="s">
        <v>1721</v>
      </c>
      <c r="C1401" s="85" t="s">
        <v>168</v>
      </c>
      <c r="D1401" s="28" t="s">
        <v>1722</v>
      </c>
      <c r="E1401" s="430">
        <v>12500</v>
      </c>
      <c r="F1401" s="418" t="s">
        <v>2888</v>
      </c>
      <c r="G1401" s="418" t="s">
        <v>2123</v>
      </c>
      <c r="H1401" s="418" t="s">
        <v>1751</v>
      </c>
      <c r="I1401" s="234" t="s">
        <v>1726</v>
      </c>
      <c r="J1401" s="28" t="s">
        <v>1734</v>
      </c>
      <c r="K1401" s="429"/>
      <c r="L1401" s="401"/>
      <c r="M1401" s="28"/>
      <c r="N1401" s="28">
        <v>12</v>
      </c>
      <c r="O1401" s="28">
        <v>6</v>
      </c>
      <c r="P1401" s="28">
        <f t="shared" si="38"/>
        <v>75000</v>
      </c>
      <c r="Q1401" s="28"/>
      <c r="R1401" s="28"/>
    </row>
    <row r="1402" spans="1:18" ht="12.75" x14ac:dyDescent="0.35">
      <c r="A1402" s="28" t="s">
        <v>1720</v>
      </c>
      <c r="B1402" s="28" t="s">
        <v>1721</v>
      </c>
      <c r="C1402" s="85" t="s">
        <v>168</v>
      </c>
      <c r="D1402" s="28" t="s">
        <v>1722</v>
      </c>
      <c r="E1402" s="430">
        <v>6000</v>
      </c>
      <c r="F1402" s="418" t="s">
        <v>2096</v>
      </c>
      <c r="G1402" s="418" t="s">
        <v>2185</v>
      </c>
      <c r="H1402" s="418" t="s">
        <v>1737</v>
      </c>
      <c r="I1402" s="234" t="s">
        <v>1726</v>
      </c>
      <c r="J1402" s="28" t="s">
        <v>1734</v>
      </c>
      <c r="K1402" s="429"/>
      <c r="L1402" s="401"/>
      <c r="M1402" s="28"/>
      <c r="N1402" s="28">
        <v>12</v>
      </c>
      <c r="O1402" s="28">
        <v>6</v>
      </c>
      <c r="P1402" s="28">
        <f t="shared" si="38"/>
        <v>36000</v>
      </c>
      <c r="Q1402" s="28"/>
      <c r="R1402" s="28"/>
    </row>
    <row r="1403" spans="1:18" ht="12.75" x14ac:dyDescent="0.35">
      <c r="A1403" s="28" t="s">
        <v>1720</v>
      </c>
      <c r="B1403" s="28" t="s">
        <v>1721</v>
      </c>
      <c r="C1403" s="85" t="s">
        <v>168</v>
      </c>
      <c r="D1403" s="28" t="s">
        <v>1722</v>
      </c>
      <c r="E1403" s="430">
        <v>8000</v>
      </c>
      <c r="F1403" s="418" t="s">
        <v>2122</v>
      </c>
      <c r="G1403" s="418" t="s">
        <v>2889</v>
      </c>
      <c r="H1403" s="418" t="s">
        <v>1751</v>
      </c>
      <c r="I1403" s="234" t="s">
        <v>1726</v>
      </c>
      <c r="J1403" s="28" t="s">
        <v>1734</v>
      </c>
      <c r="K1403" s="429"/>
      <c r="L1403" s="401"/>
      <c r="M1403" s="28"/>
      <c r="N1403" s="28">
        <v>12</v>
      </c>
      <c r="O1403" s="28">
        <v>6</v>
      </c>
      <c r="P1403" s="28">
        <f t="shared" si="38"/>
        <v>48000</v>
      </c>
      <c r="Q1403" s="28"/>
      <c r="R1403" s="28"/>
    </row>
    <row r="1404" spans="1:18" ht="12.75" x14ac:dyDescent="0.35">
      <c r="A1404" s="28" t="s">
        <v>1720</v>
      </c>
      <c r="B1404" s="28" t="s">
        <v>1721</v>
      </c>
      <c r="C1404" s="85" t="s">
        <v>168</v>
      </c>
      <c r="D1404" s="28" t="s">
        <v>1722</v>
      </c>
      <c r="E1404" s="430">
        <v>6000</v>
      </c>
      <c r="F1404" s="418" t="s">
        <v>2184</v>
      </c>
      <c r="G1404" s="418" t="s">
        <v>2254</v>
      </c>
      <c r="H1404" s="418" t="s">
        <v>1737</v>
      </c>
      <c r="I1404" s="234" t="s">
        <v>1726</v>
      </c>
      <c r="J1404" s="28" t="s">
        <v>1734</v>
      </c>
      <c r="K1404" s="429"/>
      <c r="L1404" s="401"/>
      <c r="M1404" s="28"/>
      <c r="N1404" s="28">
        <v>12</v>
      </c>
      <c r="O1404" s="28">
        <v>6</v>
      </c>
      <c r="P1404" s="28">
        <f t="shared" si="38"/>
        <v>36000</v>
      </c>
      <c r="Q1404" s="28"/>
      <c r="R1404" s="28"/>
    </row>
    <row r="1405" spans="1:18" ht="12.75" x14ac:dyDescent="0.35">
      <c r="A1405" s="28" t="s">
        <v>1720</v>
      </c>
      <c r="B1405" s="28" t="s">
        <v>1721</v>
      </c>
      <c r="C1405" s="85" t="s">
        <v>168</v>
      </c>
      <c r="D1405" s="28" t="s">
        <v>1722</v>
      </c>
      <c r="E1405" s="430">
        <v>9000</v>
      </c>
      <c r="F1405" s="418" t="s">
        <v>2890</v>
      </c>
      <c r="G1405" s="418" t="s">
        <v>2307</v>
      </c>
      <c r="H1405" s="418" t="s">
        <v>1751</v>
      </c>
      <c r="I1405" s="234" t="s">
        <v>1726</v>
      </c>
      <c r="J1405" s="28" t="s">
        <v>1734</v>
      </c>
      <c r="K1405" s="429"/>
      <c r="L1405" s="401"/>
      <c r="M1405" s="28"/>
      <c r="N1405" s="28">
        <v>12</v>
      </c>
      <c r="O1405" s="28">
        <v>6</v>
      </c>
      <c r="P1405" s="28">
        <f t="shared" ref="P1405:P1468" si="39">E1405*O1405</f>
        <v>54000</v>
      </c>
      <c r="Q1405" s="28"/>
      <c r="R1405" s="28"/>
    </row>
    <row r="1406" spans="1:18" ht="12.75" x14ac:dyDescent="0.35">
      <c r="A1406" s="28" t="s">
        <v>1720</v>
      </c>
      <c r="B1406" s="28" t="s">
        <v>1721</v>
      </c>
      <c r="C1406" s="85" t="s">
        <v>168</v>
      </c>
      <c r="D1406" s="28" t="s">
        <v>1722</v>
      </c>
      <c r="E1406" s="430">
        <v>6000</v>
      </c>
      <c r="F1406" s="418" t="s">
        <v>2253</v>
      </c>
      <c r="G1406" s="418" t="s">
        <v>2311</v>
      </c>
      <c r="H1406" s="418" t="s">
        <v>1737</v>
      </c>
      <c r="I1406" s="234" t="s">
        <v>1726</v>
      </c>
      <c r="J1406" s="28" t="s">
        <v>1734</v>
      </c>
      <c r="K1406" s="429"/>
      <c r="L1406" s="401"/>
      <c r="M1406" s="28"/>
      <c r="N1406" s="28">
        <v>12</v>
      </c>
      <c r="O1406" s="28">
        <v>6</v>
      </c>
      <c r="P1406" s="28">
        <f t="shared" si="39"/>
        <v>36000</v>
      </c>
      <c r="Q1406" s="28"/>
      <c r="R1406" s="28"/>
    </row>
    <row r="1407" spans="1:18" ht="12.75" x14ac:dyDescent="0.35">
      <c r="A1407" s="28" t="s">
        <v>1720</v>
      </c>
      <c r="B1407" s="28" t="s">
        <v>1721</v>
      </c>
      <c r="C1407" s="85" t="s">
        <v>168</v>
      </c>
      <c r="D1407" s="28" t="s">
        <v>1722</v>
      </c>
      <c r="E1407" s="430">
        <v>5000</v>
      </c>
      <c r="F1407" s="418" t="s">
        <v>2306</v>
      </c>
      <c r="G1407" s="418" t="s">
        <v>2321</v>
      </c>
      <c r="H1407" s="418" t="s">
        <v>1783</v>
      </c>
      <c r="I1407" s="234" t="s">
        <v>1726</v>
      </c>
      <c r="J1407" s="28" t="s">
        <v>1734</v>
      </c>
      <c r="K1407" s="429"/>
      <c r="L1407" s="401"/>
      <c r="M1407" s="28"/>
      <c r="N1407" s="28">
        <v>12</v>
      </c>
      <c r="O1407" s="28">
        <v>6</v>
      </c>
      <c r="P1407" s="28">
        <f t="shared" si="39"/>
        <v>30000</v>
      </c>
      <c r="Q1407" s="28"/>
      <c r="R1407" s="28"/>
    </row>
    <row r="1408" spans="1:18" ht="12.75" x14ac:dyDescent="0.35">
      <c r="A1408" s="28" t="s">
        <v>1720</v>
      </c>
      <c r="B1408" s="28" t="s">
        <v>1721</v>
      </c>
      <c r="C1408" s="85" t="s">
        <v>168</v>
      </c>
      <c r="D1408" s="28" t="s">
        <v>1722</v>
      </c>
      <c r="E1408" s="430">
        <v>6000</v>
      </c>
      <c r="F1408" s="418" t="s">
        <v>2310</v>
      </c>
      <c r="G1408" s="418" t="s">
        <v>2891</v>
      </c>
      <c r="H1408" s="418" t="s">
        <v>1745</v>
      </c>
      <c r="I1408" s="234" t="s">
        <v>1726</v>
      </c>
      <c r="J1408" s="28" t="s">
        <v>1734</v>
      </c>
      <c r="K1408" s="429"/>
      <c r="L1408" s="401"/>
      <c r="M1408" s="28"/>
      <c r="N1408" s="28">
        <v>12</v>
      </c>
      <c r="O1408" s="28">
        <v>6</v>
      </c>
      <c r="P1408" s="28">
        <f t="shared" si="39"/>
        <v>36000</v>
      </c>
      <c r="Q1408" s="28"/>
      <c r="R1408" s="28"/>
    </row>
    <row r="1409" spans="1:18" ht="12.75" x14ac:dyDescent="0.35">
      <c r="A1409" s="28" t="s">
        <v>1720</v>
      </c>
      <c r="B1409" s="28" t="s">
        <v>1721</v>
      </c>
      <c r="C1409" s="85" t="s">
        <v>168</v>
      </c>
      <c r="D1409" s="28" t="s">
        <v>1722</v>
      </c>
      <c r="E1409" s="428">
        <v>1800</v>
      </c>
      <c r="F1409" s="418" t="s">
        <v>2320</v>
      </c>
      <c r="G1409" s="418" t="s">
        <v>2354</v>
      </c>
      <c r="H1409" s="418" t="s">
        <v>1756</v>
      </c>
      <c r="I1409" s="234" t="s">
        <v>1726</v>
      </c>
      <c r="J1409" s="28" t="s">
        <v>1734</v>
      </c>
      <c r="K1409" s="429"/>
      <c r="L1409" s="401"/>
      <c r="M1409" s="28"/>
      <c r="N1409" s="28">
        <v>12</v>
      </c>
      <c r="O1409" s="28">
        <v>6</v>
      </c>
      <c r="P1409" s="28">
        <f t="shared" si="39"/>
        <v>10800</v>
      </c>
      <c r="Q1409" s="28"/>
      <c r="R1409" s="28"/>
    </row>
    <row r="1410" spans="1:18" ht="12.75" x14ac:dyDescent="0.35">
      <c r="A1410" s="28" t="s">
        <v>1720</v>
      </c>
      <c r="B1410" s="28" t="s">
        <v>1721</v>
      </c>
      <c r="C1410" s="85" t="s">
        <v>168</v>
      </c>
      <c r="D1410" s="28" t="s">
        <v>1722</v>
      </c>
      <c r="E1410" s="430">
        <v>15000</v>
      </c>
      <c r="F1410" s="418" t="s">
        <v>2892</v>
      </c>
      <c r="G1410" s="418" t="s">
        <v>2893</v>
      </c>
      <c r="H1410" s="418" t="s">
        <v>2894</v>
      </c>
      <c r="I1410" s="234" t="s">
        <v>1726</v>
      </c>
      <c r="J1410" s="28" t="s">
        <v>1734</v>
      </c>
      <c r="K1410" s="429"/>
      <c r="L1410" s="401"/>
      <c r="M1410" s="28"/>
      <c r="N1410" s="28">
        <v>12</v>
      </c>
      <c r="O1410" s="28">
        <v>6</v>
      </c>
      <c r="P1410" s="28">
        <f t="shared" si="39"/>
        <v>90000</v>
      </c>
      <c r="Q1410" s="28"/>
      <c r="R1410" s="28"/>
    </row>
    <row r="1411" spans="1:18" ht="12.75" x14ac:dyDescent="0.35">
      <c r="A1411" s="28" t="s">
        <v>1720</v>
      </c>
      <c r="B1411" s="28" t="s">
        <v>1721</v>
      </c>
      <c r="C1411" s="85" t="s">
        <v>168</v>
      </c>
      <c r="D1411" s="28" t="s">
        <v>1722</v>
      </c>
      <c r="E1411" s="430">
        <v>6000</v>
      </c>
      <c r="F1411" s="418" t="s">
        <v>2353</v>
      </c>
      <c r="G1411" s="418" t="s">
        <v>2895</v>
      </c>
      <c r="H1411" s="418" t="s">
        <v>1745</v>
      </c>
      <c r="I1411" s="234" t="s">
        <v>1726</v>
      </c>
      <c r="J1411" s="28" t="s">
        <v>1734</v>
      </c>
      <c r="K1411" s="429"/>
      <c r="L1411" s="401"/>
      <c r="M1411" s="28"/>
      <c r="N1411" s="28">
        <v>12</v>
      </c>
      <c r="O1411" s="28">
        <v>6</v>
      </c>
      <c r="P1411" s="28">
        <f t="shared" si="39"/>
        <v>36000</v>
      </c>
      <c r="Q1411" s="28"/>
      <c r="R1411" s="28"/>
    </row>
    <row r="1412" spans="1:18" ht="12.75" x14ac:dyDescent="0.35">
      <c r="A1412" s="28" t="s">
        <v>1720</v>
      </c>
      <c r="B1412" s="28" t="s">
        <v>1721</v>
      </c>
      <c r="C1412" s="85" t="s">
        <v>168</v>
      </c>
      <c r="D1412" s="28" t="s">
        <v>1722</v>
      </c>
      <c r="E1412" s="430">
        <v>12000</v>
      </c>
      <c r="F1412" s="418" t="s">
        <v>2896</v>
      </c>
      <c r="G1412" s="418" t="s">
        <v>2897</v>
      </c>
      <c r="H1412" s="418" t="s">
        <v>1751</v>
      </c>
      <c r="I1412" s="234" t="s">
        <v>1726</v>
      </c>
      <c r="J1412" s="28" t="s">
        <v>1734</v>
      </c>
      <c r="K1412" s="429"/>
      <c r="L1412" s="401"/>
      <c r="M1412" s="28"/>
      <c r="N1412" s="28">
        <v>12</v>
      </c>
      <c r="O1412" s="28">
        <v>6</v>
      </c>
      <c r="P1412" s="28">
        <f t="shared" si="39"/>
        <v>72000</v>
      </c>
      <c r="Q1412" s="28"/>
      <c r="R1412" s="28"/>
    </row>
    <row r="1413" spans="1:18" ht="12.75" x14ac:dyDescent="0.35">
      <c r="A1413" s="28" t="s">
        <v>1720</v>
      </c>
      <c r="B1413" s="28" t="s">
        <v>1721</v>
      </c>
      <c r="C1413" s="85" t="s">
        <v>168</v>
      </c>
      <c r="D1413" s="28" t="s">
        <v>1722</v>
      </c>
      <c r="E1413" s="430">
        <v>6000</v>
      </c>
      <c r="F1413" s="418" t="s">
        <v>2898</v>
      </c>
      <c r="G1413" s="418" t="s">
        <v>2899</v>
      </c>
      <c r="H1413" s="418" t="s">
        <v>1737</v>
      </c>
      <c r="I1413" s="234" t="s">
        <v>1726</v>
      </c>
      <c r="J1413" s="28" t="s">
        <v>1734</v>
      </c>
      <c r="K1413" s="429"/>
      <c r="L1413" s="401"/>
      <c r="M1413" s="28"/>
      <c r="N1413" s="28">
        <v>12</v>
      </c>
      <c r="O1413" s="28">
        <v>6</v>
      </c>
      <c r="P1413" s="28">
        <f t="shared" si="39"/>
        <v>36000</v>
      </c>
      <c r="Q1413" s="28"/>
      <c r="R1413" s="28"/>
    </row>
    <row r="1414" spans="1:18" ht="12.75" x14ac:dyDescent="0.35">
      <c r="A1414" s="28" t="s">
        <v>1720</v>
      </c>
      <c r="B1414" s="28" t="s">
        <v>1721</v>
      </c>
      <c r="C1414" s="85" t="s">
        <v>168</v>
      </c>
      <c r="D1414" s="28" t="s">
        <v>1722</v>
      </c>
      <c r="E1414" s="428">
        <v>5840</v>
      </c>
      <c r="F1414" s="418" t="s">
        <v>2900</v>
      </c>
      <c r="G1414" s="418" t="s">
        <v>2493</v>
      </c>
      <c r="H1414" s="418" t="s">
        <v>1737</v>
      </c>
      <c r="I1414" s="234" t="s">
        <v>1726</v>
      </c>
      <c r="J1414" s="28" t="s">
        <v>1734</v>
      </c>
      <c r="K1414" s="429"/>
      <c r="L1414" s="401"/>
      <c r="M1414" s="28"/>
      <c r="N1414" s="28">
        <v>12</v>
      </c>
      <c r="O1414" s="28">
        <v>6</v>
      </c>
      <c r="P1414" s="28">
        <f t="shared" si="39"/>
        <v>35040</v>
      </c>
      <c r="Q1414" s="28"/>
      <c r="R1414" s="28"/>
    </row>
    <row r="1415" spans="1:18" ht="12.75" x14ac:dyDescent="0.35">
      <c r="A1415" s="28" t="s">
        <v>1720</v>
      </c>
      <c r="B1415" s="28" t="s">
        <v>1721</v>
      </c>
      <c r="C1415" s="85" t="s">
        <v>168</v>
      </c>
      <c r="D1415" s="28" t="s">
        <v>1722</v>
      </c>
      <c r="E1415" s="430">
        <v>9000</v>
      </c>
      <c r="F1415" s="418" t="s">
        <v>2901</v>
      </c>
      <c r="G1415" s="418" t="s">
        <v>2902</v>
      </c>
      <c r="H1415" s="418" t="s">
        <v>1751</v>
      </c>
      <c r="I1415" s="234" t="s">
        <v>1726</v>
      </c>
      <c r="J1415" s="28" t="s">
        <v>1734</v>
      </c>
      <c r="K1415" s="429"/>
      <c r="L1415" s="401"/>
      <c r="M1415" s="28"/>
      <c r="N1415" s="28">
        <v>12</v>
      </c>
      <c r="O1415" s="28">
        <v>6</v>
      </c>
      <c r="P1415" s="28">
        <f t="shared" si="39"/>
        <v>54000</v>
      </c>
      <c r="Q1415" s="28"/>
      <c r="R1415" s="28"/>
    </row>
    <row r="1416" spans="1:18" ht="12.75" x14ac:dyDescent="0.35">
      <c r="A1416" s="28" t="s">
        <v>1720</v>
      </c>
      <c r="B1416" s="28" t="s">
        <v>1721</v>
      </c>
      <c r="C1416" s="85" t="s">
        <v>168</v>
      </c>
      <c r="D1416" s="28" t="s">
        <v>1722</v>
      </c>
      <c r="E1416" s="430">
        <v>12500</v>
      </c>
      <c r="F1416" s="418" t="s">
        <v>2492</v>
      </c>
      <c r="G1416" s="418" t="s">
        <v>2473</v>
      </c>
      <c r="H1416" s="418" t="s">
        <v>1829</v>
      </c>
      <c r="I1416" s="234" t="s">
        <v>1726</v>
      </c>
      <c r="J1416" s="28" t="s">
        <v>1734</v>
      </c>
      <c r="K1416" s="429"/>
      <c r="L1416" s="401"/>
      <c r="M1416" s="28"/>
      <c r="N1416" s="28">
        <v>12</v>
      </c>
      <c r="O1416" s="28">
        <v>6</v>
      </c>
      <c r="P1416" s="28">
        <f t="shared" si="39"/>
        <v>75000</v>
      </c>
      <c r="Q1416" s="28"/>
      <c r="R1416" s="28"/>
    </row>
    <row r="1417" spans="1:18" ht="12.75" x14ac:dyDescent="0.35">
      <c r="A1417" s="28" t="s">
        <v>1720</v>
      </c>
      <c r="B1417" s="28" t="s">
        <v>1721</v>
      </c>
      <c r="C1417" s="85" t="s">
        <v>168</v>
      </c>
      <c r="D1417" s="28" t="s">
        <v>1722</v>
      </c>
      <c r="E1417" s="430">
        <v>5000</v>
      </c>
      <c r="F1417" s="418" t="s">
        <v>2903</v>
      </c>
      <c r="G1417" s="418" t="s">
        <v>2475</v>
      </c>
      <c r="H1417" s="418" t="s">
        <v>1756</v>
      </c>
      <c r="I1417" s="234" t="s">
        <v>1726</v>
      </c>
      <c r="J1417" s="28" t="s">
        <v>1734</v>
      </c>
      <c r="K1417" s="429"/>
      <c r="L1417" s="401"/>
      <c r="M1417" s="28"/>
      <c r="N1417" s="28">
        <v>12</v>
      </c>
      <c r="O1417" s="28">
        <v>6</v>
      </c>
      <c r="P1417" s="28">
        <f t="shared" si="39"/>
        <v>30000</v>
      </c>
      <c r="Q1417" s="28"/>
      <c r="R1417" s="28"/>
    </row>
    <row r="1418" spans="1:18" ht="12.75" x14ac:dyDescent="0.35">
      <c r="A1418" s="28" t="s">
        <v>1720</v>
      </c>
      <c r="B1418" s="28" t="s">
        <v>1721</v>
      </c>
      <c r="C1418" s="85" t="s">
        <v>168</v>
      </c>
      <c r="D1418" s="28" t="s">
        <v>1722</v>
      </c>
      <c r="E1418" s="430">
        <v>15000</v>
      </c>
      <c r="F1418" s="418" t="s">
        <v>2472</v>
      </c>
      <c r="G1418" s="418" t="s">
        <v>2499</v>
      </c>
      <c r="H1418" s="418" t="s">
        <v>2500</v>
      </c>
      <c r="I1418" s="234" t="s">
        <v>1726</v>
      </c>
      <c r="J1418" s="28" t="s">
        <v>1734</v>
      </c>
      <c r="K1418" s="429"/>
      <c r="L1418" s="401"/>
      <c r="M1418" s="28"/>
      <c r="N1418" s="28">
        <v>12</v>
      </c>
      <c r="O1418" s="28">
        <v>6</v>
      </c>
      <c r="P1418" s="28">
        <f t="shared" si="39"/>
        <v>90000</v>
      </c>
      <c r="Q1418" s="28"/>
      <c r="R1418" s="28"/>
    </row>
    <row r="1419" spans="1:18" ht="12.75" x14ac:dyDescent="0.35">
      <c r="A1419" s="28" t="s">
        <v>1720</v>
      </c>
      <c r="B1419" s="28" t="s">
        <v>1721</v>
      </c>
      <c r="C1419" s="85" t="s">
        <v>168</v>
      </c>
      <c r="D1419" s="28" t="s">
        <v>1722</v>
      </c>
      <c r="E1419" s="430">
        <v>5000</v>
      </c>
      <c r="F1419" s="418" t="s">
        <v>2474</v>
      </c>
      <c r="G1419" s="418" t="s">
        <v>2904</v>
      </c>
      <c r="H1419" s="418" t="s">
        <v>1882</v>
      </c>
      <c r="I1419" s="234" t="s">
        <v>1726</v>
      </c>
      <c r="J1419" s="28" t="s">
        <v>1734</v>
      </c>
      <c r="K1419" s="429"/>
      <c r="L1419" s="401"/>
      <c r="M1419" s="28"/>
      <c r="N1419" s="28">
        <v>12</v>
      </c>
      <c r="O1419" s="28">
        <v>6</v>
      </c>
      <c r="P1419" s="28">
        <f t="shared" si="39"/>
        <v>30000</v>
      </c>
      <c r="Q1419" s="28"/>
      <c r="R1419" s="28"/>
    </row>
    <row r="1420" spans="1:18" ht="12.75" x14ac:dyDescent="0.35">
      <c r="A1420" s="28" t="s">
        <v>1720</v>
      </c>
      <c r="B1420" s="28" t="s">
        <v>1721</v>
      </c>
      <c r="C1420" s="85" t="s">
        <v>168</v>
      </c>
      <c r="D1420" s="28" t="s">
        <v>1722</v>
      </c>
      <c r="E1420" s="430">
        <v>15000</v>
      </c>
      <c r="F1420" s="418" t="s">
        <v>2498</v>
      </c>
      <c r="G1420" s="418" t="s">
        <v>2905</v>
      </c>
      <c r="H1420" s="418" t="s">
        <v>2906</v>
      </c>
      <c r="I1420" s="234" t="s">
        <v>1726</v>
      </c>
      <c r="J1420" s="28" t="s">
        <v>1734</v>
      </c>
      <c r="K1420" s="429"/>
      <c r="L1420" s="401"/>
      <c r="M1420" s="28"/>
      <c r="N1420" s="28">
        <v>12</v>
      </c>
      <c r="O1420" s="28">
        <v>6</v>
      </c>
      <c r="P1420" s="28">
        <f t="shared" si="39"/>
        <v>90000</v>
      </c>
      <c r="Q1420" s="28"/>
      <c r="R1420" s="28"/>
    </row>
    <row r="1421" spans="1:18" ht="12.75" x14ac:dyDescent="0.35">
      <c r="A1421" s="28" t="s">
        <v>1720</v>
      </c>
      <c r="B1421" s="28" t="s">
        <v>1721</v>
      </c>
      <c r="C1421" s="85" t="s">
        <v>168</v>
      </c>
      <c r="D1421" s="28" t="s">
        <v>1722</v>
      </c>
      <c r="E1421" s="430">
        <v>6000</v>
      </c>
      <c r="F1421" s="418" t="s">
        <v>2907</v>
      </c>
      <c r="G1421" s="418" t="s">
        <v>2531</v>
      </c>
      <c r="H1421" s="418" t="s">
        <v>1810</v>
      </c>
      <c r="I1421" s="234" t="s">
        <v>1726</v>
      </c>
      <c r="J1421" s="28" t="s">
        <v>1727</v>
      </c>
      <c r="K1421" s="429"/>
      <c r="L1421" s="401"/>
      <c r="M1421" s="28"/>
      <c r="N1421" s="28">
        <v>12</v>
      </c>
      <c r="O1421" s="28">
        <v>6</v>
      </c>
      <c r="P1421" s="28">
        <f t="shared" si="39"/>
        <v>36000</v>
      </c>
      <c r="Q1421" s="28"/>
      <c r="R1421" s="28"/>
    </row>
    <row r="1422" spans="1:18" ht="12.75" x14ac:dyDescent="0.35">
      <c r="A1422" s="28" t="s">
        <v>1720</v>
      </c>
      <c r="B1422" s="28" t="s">
        <v>1721</v>
      </c>
      <c r="C1422" s="85" t="s">
        <v>168</v>
      </c>
      <c r="D1422" s="28" t="s">
        <v>1722</v>
      </c>
      <c r="E1422" s="430">
        <v>5000</v>
      </c>
      <c r="F1422" s="418" t="s">
        <v>2908</v>
      </c>
      <c r="G1422" s="418" t="s">
        <v>2909</v>
      </c>
      <c r="H1422" s="418" t="s">
        <v>1882</v>
      </c>
      <c r="I1422" s="234" t="s">
        <v>1726</v>
      </c>
      <c r="J1422" s="28" t="s">
        <v>1734</v>
      </c>
      <c r="K1422" s="429"/>
      <c r="L1422" s="401"/>
      <c r="M1422" s="28"/>
      <c r="N1422" s="28">
        <v>12</v>
      </c>
      <c r="O1422" s="28">
        <v>6</v>
      </c>
      <c r="P1422" s="28">
        <f t="shared" si="39"/>
        <v>30000</v>
      </c>
      <c r="Q1422" s="28"/>
      <c r="R1422" s="28"/>
    </row>
    <row r="1423" spans="1:18" ht="12.75" x14ac:dyDescent="0.35">
      <c r="A1423" s="28" t="s">
        <v>1720</v>
      </c>
      <c r="B1423" s="28" t="s">
        <v>1721</v>
      </c>
      <c r="C1423" s="85" t="s">
        <v>168</v>
      </c>
      <c r="D1423" s="28" t="s">
        <v>1722</v>
      </c>
      <c r="E1423" s="430">
        <v>12500</v>
      </c>
      <c r="F1423" s="418" t="s">
        <v>2530</v>
      </c>
      <c r="G1423" s="418" t="s">
        <v>2910</v>
      </c>
      <c r="H1423" s="418" t="s">
        <v>1803</v>
      </c>
      <c r="I1423" s="234" t="s">
        <v>1726</v>
      </c>
      <c r="J1423" s="28" t="s">
        <v>1734</v>
      </c>
      <c r="K1423" s="429"/>
      <c r="L1423" s="401"/>
      <c r="M1423" s="28"/>
      <c r="N1423" s="28">
        <v>12</v>
      </c>
      <c r="O1423" s="28">
        <v>6</v>
      </c>
      <c r="P1423" s="28">
        <f t="shared" si="39"/>
        <v>75000</v>
      </c>
      <c r="Q1423" s="28"/>
      <c r="R1423" s="28"/>
    </row>
    <row r="1424" spans="1:18" ht="12.75" x14ac:dyDescent="0.35">
      <c r="A1424" s="28" t="s">
        <v>1720</v>
      </c>
      <c r="B1424" s="28" t="s">
        <v>1721</v>
      </c>
      <c r="C1424" s="85" t="s">
        <v>168</v>
      </c>
      <c r="D1424" s="28" t="s">
        <v>1730</v>
      </c>
      <c r="E1424" s="430">
        <v>1800</v>
      </c>
      <c r="F1424" s="418" t="s">
        <v>2911</v>
      </c>
      <c r="G1424" s="418" t="s">
        <v>2613</v>
      </c>
      <c r="H1424" s="418" t="s">
        <v>1794</v>
      </c>
      <c r="I1424" s="234" t="s">
        <v>1726</v>
      </c>
      <c r="J1424" s="28" t="s">
        <v>1727</v>
      </c>
      <c r="K1424" s="429"/>
      <c r="L1424" s="401"/>
      <c r="M1424" s="28"/>
      <c r="N1424" s="28">
        <v>12</v>
      </c>
      <c r="O1424" s="28">
        <v>6</v>
      </c>
      <c r="P1424" s="28">
        <f t="shared" si="39"/>
        <v>10800</v>
      </c>
      <c r="Q1424" s="28"/>
      <c r="R1424" s="28"/>
    </row>
    <row r="1425" spans="1:18" ht="12.75" x14ac:dyDescent="0.35">
      <c r="A1425" s="28" t="s">
        <v>1720</v>
      </c>
      <c r="B1425" s="28" t="s">
        <v>1721</v>
      </c>
      <c r="C1425" s="85" t="s">
        <v>168</v>
      </c>
      <c r="D1425" s="28" t="s">
        <v>1722</v>
      </c>
      <c r="E1425" s="430">
        <v>6000</v>
      </c>
      <c r="F1425" s="418" t="s">
        <v>2912</v>
      </c>
      <c r="G1425" s="418" t="s">
        <v>2615</v>
      </c>
      <c r="H1425" s="418" t="s">
        <v>1783</v>
      </c>
      <c r="I1425" s="234" t="s">
        <v>1726</v>
      </c>
      <c r="J1425" s="28" t="s">
        <v>1734</v>
      </c>
      <c r="K1425" s="429"/>
      <c r="L1425" s="401"/>
      <c r="M1425" s="28"/>
      <c r="N1425" s="28">
        <v>12</v>
      </c>
      <c r="O1425" s="28">
        <v>6</v>
      </c>
      <c r="P1425" s="28">
        <f t="shared" si="39"/>
        <v>36000</v>
      </c>
      <c r="Q1425" s="28"/>
      <c r="R1425" s="28"/>
    </row>
    <row r="1426" spans="1:18" ht="12.75" x14ac:dyDescent="0.35">
      <c r="A1426" s="28" t="s">
        <v>1720</v>
      </c>
      <c r="B1426" s="28" t="s">
        <v>1721</v>
      </c>
      <c r="C1426" s="85" t="s">
        <v>168</v>
      </c>
      <c r="D1426" s="28" t="s">
        <v>1722</v>
      </c>
      <c r="E1426" s="430">
        <v>6000</v>
      </c>
      <c r="F1426" s="418" t="s">
        <v>2612</v>
      </c>
      <c r="G1426" s="418" t="s">
        <v>2913</v>
      </c>
      <c r="H1426" s="418" t="s">
        <v>1737</v>
      </c>
      <c r="I1426" s="234" t="s">
        <v>1726</v>
      </c>
      <c r="J1426" s="28" t="s">
        <v>1734</v>
      </c>
      <c r="K1426" s="429"/>
      <c r="L1426" s="401"/>
      <c r="M1426" s="28"/>
      <c r="N1426" s="28">
        <v>12</v>
      </c>
      <c r="O1426" s="28">
        <v>6</v>
      </c>
      <c r="P1426" s="28">
        <f t="shared" si="39"/>
        <v>36000</v>
      </c>
      <c r="Q1426" s="28"/>
      <c r="R1426" s="28"/>
    </row>
    <row r="1427" spans="1:18" ht="12.75" x14ac:dyDescent="0.35">
      <c r="A1427" s="28" t="s">
        <v>1720</v>
      </c>
      <c r="B1427" s="28" t="s">
        <v>1721</v>
      </c>
      <c r="C1427" s="85" t="s">
        <v>168</v>
      </c>
      <c r="D1427" s="28" t="s">
        <v>1722</v>
      </c>
      <c r="E1427" s="430">
        <v>12000</v>
      </c>
      <c r="F1427" s="418" t="s">
        <v>2614</v>
      </c>
      <c r="G1427" s="418" t="s">
        <v>2658</v>
      </c>
      <c r="H1427" s="418" t="s">
        <v>1829</v>
      </c>
      <c r="I1427" s="234" t="s">
        <v>1726</v>
      </c>
      <c r="J1427" s="28" t="s">
        <v>1734</v>
      </c>
      <c r="K1427" s="429"/>
      <c r="L1427" s="401"/>
      <c r="M1427" s="28"/>
      <c r="N1427" s="28">
        <v>12</v>
      </c>
      <c r="O1427" s="28">
        <v>6</v>
      </c>
      <c r="P1427" s="28">
        <f t="shared" si="39"/>
        <v>72000</v>
      </c>
      <c r="Q1427" s="28"/>
      <c r="R1427" s="28"/>
    </row>
    <row r="1428" spans="1:18" ht="12.75" x14ac:dyDescent="0.35">
      <c r="A1428" s="28" t="s">
        <v>1720</v>
      </c>
      <c r="B1428" s="28" t="s">
        <v>1721</v>
      </c>
      <c r="C1428" s="85" t="s">
        <v>168</v>
      </c>
      <c r="D1428" s="28" t="s">
        <v>1722</v>
      </c>
      <c r="E1428" s="430">
        <v>6000</v>
      </c>
      <c r="F1428" s="418" t="s">
        <v>2914</v>
      </c>
      <c r="G1428" s="418" t="s">
        <v>2747</v>
      </c>
      <c r="H1428" s="418" t="s">
        <v>1737</v>
      </c>
      <c r="I1428" s="234" t="s">
        <v>1726</v>
      </c>
      <c r="J1428" s="28" t="s">
        <v>1734</v>
      </c>
      <c r="K1428" s="429"/>
      <c r="L1428" s="401"/>
      <c r="M1428" s="28"/>
      <c r="N1428" s="28">
        <v>12</v>
      </c>
      <c r="O1428" s="28">
        <v>6</v>
      </c>
      <c r="P1428" s="28">
        <f t="shared" si="39"/>
        <v>36000</v>
      </c>
      <c r="Q1428" s="28"/>
      <c r="R1428" s="28"/>
    </row>
    <row r="1429" spans="1:18" ht="12.75" x14ac:dyDescent="0.35">
      <c r="A1429" s="28" t="s">
        <v>1720</v>
      </c>
      <c r="B1429" s="28" t="s">
        <v>1721</v>
      </c>
      <c r="C1429" s="85" t="s">
        <v>168</v>
      </c>
      <c r="D1429" s="28" t="s">
        <v>1722</v>
      </c>
      <c r="E1429" s="430">
        <v>6000</v>
      </c>
      <c r="F1429" s="418" t="s">
        <v>2657</v>
      </c>
      <c r="G1429" s="418" t="s">
        <v>2765</v>
      </c>
      <c r="H1429" s="418" t="s">
        <v>1737</v>
      </c>
      <c r="I1429" s="234" t="s">
        <v>1726</v>
      </c>
      <c r="J1429" s="28" t="s">
        <v>1734</v>
      </c>
      <c r="K1429" s="429"/>
      <c r="L1429" s="401"/>
      <c r="M1429" s="28"/>
      <c r="N1429" s="28">
        <v>12</v>
      </c>
      <c r="O1429" s="28">
        <v>6</v>
      </c>
      <c r="P1429" s="28">
        <f t="shared" si="39"/>
        <v>36000</v>
      </c>
      <c r="Q1429" s="28"/>
      <c r="R1429" s="28"/>
    </row>
    <row r="1430" spans="1:18" ht="12.75" x14ac:dyDescent="0.35">
      <c r="A1430" s="28" t="s">
        <v>1720</v>
      </c>
      <c r="B1430" s="28" t="s">
        <v>1721</v>
      </c>
      <c r="C1430" s="85" t="s">
        <v>168</v>
      </c>
      <c r="D1430" s="28" t="s">
        <v>1722</v>
      </c>
      <c r="E1430" s="430">
        <v>6000</v>
      </c>
      <c r="F1430" s="418" t="s">
        <v>2746</v>
      </c>
      <c r="G1430" s="418" t="s">
        <v>2799</v>
      </c>
      <c r="H1430" s="418" t="s">
        <v>1745</v>
      </c>
      <c r="I1430" s="234" t="s">
        <v>1726</v>
      </c>
      <c r="J1430" s="28" t="s">
        <v>1734</v>
      </c>
      <c r="K1430" s="429"/>
      <c r="L1430" s="401"/>
      <c r="M1430" s="28"/>
      <c r="N1430" s="28">
        <v>12</v>
      </c>
      <c r="O1430" s="28">
        <v>6</v>
      </c>
      <c r="P1430" s="28">
        <f t="shared" si="39"/>
        <v>36000</v>
      </c>
      <c r="Q1430" s="28"/>
      <c r="R1430" s="28"/>
    </row>
    <row r="1431" spans="1:18" ht="12.75" x14ac:dyDescent="0.35">
      <c r="A1431" s="28" t="s">
        <v>1720</v>
      </c>
      <c r="B1431" s="28" t="s">
        <v>1721</v>
      </c>
      <c r="C1431" s="85" t="s">
        <v>168</v>
      </c>
      <c r="D1431" s="28" t="s">
        <v>1730</v>
      </c>
      <c r="E1431" s="428">
        <v>1500</v>
      </c>
      <c r="F1431" s="418" t="s">
        <v>2764</v>
      </c>
      <c r="G1431" s="418" t="s">
        <v>2810</v>
      </c>
      <c r="H1431" s="418" t="s">
        <v>2429</v>
      </c>
      <c r="I1431" s="234" t="s">
        <v>1726</v>
      </c>
      <c r="J1431" s="28" t="s">
        <v>1727</v>
      </c>
      <c r="K1431" s="429"/>
      <c r="L1431" s="401"/>
      <c r="M1431" s="28"/>
      <c r="N1431" s="28">
        <v>12</v>
      </c>
      <c r="O1431" s="28">
        <v>6</v>
      </c>
      <c r="P1431" s="28">
        <f t="shared" si="39"/>
        <v>9000</v>
      </c>
      <c r="Q1431" s="28"/>
      <c r="R1431" s="28"/>
    </row>
    <row r="1432" spans="1:18" ht="12.75" x14ac:dyDescent="0.35">
      <c r="A1432" s="28" t="s">
        <v>1720</v>
      </c>
      <c r="B1432" s="28" t="s">
        <v>1721</v>
      </c>
      <c r="C1432" s="85" t="s">
        <v>168</v>
      </c>
      <c r="D1432" s="28" t="s">
        <v>1722</v>
      </c>
      <c r="E1432" s="428">
        <v>3500</v>
      </c>
      <c r="F1432" s="418" t="s">
        <v>2798</v>
      </c>
      <c r="G1432" s="418" t="s">
        <v>2915</v>
      </c>
      <c r="H1432" s="418" t="s">
        <v>1737</v>
      </c>
      <c r="I1432" s="234" t="s">
        <v>1726</v>
      </c>
      <c r="J1432" s="28" t="s">
        <v>1734</v>
      </c>
      <c r="K1432" s="429"/>
      <c r="L1432" s="401"/>
      <c r="M1432" s="28"/>
      <c r="N1432" s="28">
        <v>12</v>
      </c>
      <c r="O1432" s="28">
        <v>6</v>
      </c>
      <c r="P1432" s="28">
        <f t="shared" si="39"/>
        <v>21000</v>
      </c>
      <c r="Q1432" s="28"/>
      <c r="R1432" s="28"/>
    </row>
    <row r="1433" spans="1:18" ht="12.75" x14ac:dyDescent="0.35">
      <c r="A1433" s="28" t="s">
        <v>1720</v>
      </c>
      <c r="B1433" s="28" t="s">
        <v>1721</v>
      </c>
      <c r="C1433" s="85" t="s">
        <v>168</v>
      </c>
      <c r="D1433" s="28" t="s">
        <v>1722</v>
      </c>
      <c r="E1433" s="430">
        <v>15000</v>
      </c>
      <c r="F1433" s="418" t="s">
        <v>2809</v>
      </c>
      <c r="G1433" s="418" t="s">
        <v>2916</v>
      </c>
      <c r="H1433" s="418" t="s">
        <v>1751</v>
      </c>
      <c r="I1433" s="234" t="s">
        <v>1726</v>
      </c>
      <c r="J1433" s="28" t="s">
        <v>1734</v>
      </c>
      <c r="K1433" s="429"/>
      <c r="L1433" s="401"/>
      <c r="M1433" s="28"/>
      <c r="N1433" s="28">
        <v>12</v>
      </c>
      <c r="O1433" s="28">
        <v>6</v>
      </c>
      <c r="P1433" s="28">
        <f t="shared" si="39"/>
        <v>90000</v>
      </c>
      <c r="Q1433" s="28"/>
      <c r="R1433" s="28"/>
    </row>
    <row r="1434" spans="1:18" ht="12.75" x14ac:dyDescent="0.35">
      <c r="A1434" s="28" t="s">
        <v>1720</v>
      </c>
      <c r="B1434" s="28" t="s">
        <v>1721</v>
      </c>
      <c r="C1434" s="85" t="s">
        <v>168</v>
      </c>
      <c r="D1434" s="28" t="s">
        <v>1722</v>
      </c>
      <c r="E1434" s="430">
        <v>6000</v>
      </c>
      <c r="F1434" s="418" t="s">
        <v>2917</v>
      </c>
      <c r="G1434" s="418" t="s">
        <v>2843</v>
      </c>
      <c r="H1434" s="418" t="s">
        <v>1810</v>
      </c>
      <c r="I1434" s="234" t="s">
        <v>1726</v>
      </c>
      <c r="J1434" s="28" t="s">
        <v>1727</v>
      </c>
      <c r="K1434" s="429"/>
      <c r="L1434" s="401"/>
      <c r="M1434" s="28"/>
      <c r="N1434" s="28">
        <v>12</v>
      </c>
      <c r="O1434" s="28">
        <v>6</v>
      </c>
      <c r="P1434" s="28">
        <f t="shared" si="39"/>
        <v>36000</v>
      </c>
      <c r="Q1434" s="28"/>
      <c r="R1434" s="28"/>
    </row>
    <row r="1435" spans="1:18" ht="12.75" x14ac:dyDescent="0.35">
      <c r="A1435" s="28" t="s">
        <v>1720</v>
      </c>
      <c r="B1435" s="28" t="s">
        <v>1721</v>
      </c>
      <c r="C1435" s="85" t="s">
        <v>168</v>
      </c>
      <c r="D1435" s="28" t="s">
        <v>1722</v>
      </c>
      <c r="E1435" s="428">
        <v>1200</v>
      </c>
      <c r="F1435" s="418" t="s">
        <v>2918</v>
      </c>
      <c r="G1435" s="418" t="s">
        <v>1762</v>
      </c>
      <c r="H1435" s="418" t="s">
        <v>1725</v>
      </c>
      <c r="I1435" s="234" t="s">
        <v>1726</v>
      </c>
      <c r="J1435" s="28" t="s">
        <v>1727</v>
      </c>
      <c r="K1435" s="429"/>
      <c r="L1435" s="401"/>
      <c r="M1435" s="28"/>
      <c r="N1435" s="28">
        <v>12</v>
      </c>
      <c r="O1435" s="28">
        <v>6</v>
      </c>
      <c r="P1435" s="28">
        <f t="shared" si="39"/>
        <v>7200</v>
      </c>
      <c r="Q1435" s="28"/>
      <c r="R1435" s="28"/>
    </row>
    <row r="1436" spans="1:18" ht="12.75" x14ac:dyDescent="0.35">
      <c r="A1436" s="28" t="s">
        <v>1720</v>
      </c>
      <c r="B1436" s="28" t="s">
        <v>1721</v>
      </c>
      <c r="C1436" s="85" t="s">
        <v>168</v>
      </c>
      <c r="D1436" s="28" t="s">
        <v>1722</v>
      </c>
      <c r="E1436" s="430">
        <v>1800</v>
      </c>
      <c r="F1436" s="418" t="s">
        <v>2842</v>
      </c>
      <c r="G1436" s="418" t="s">
        <v>1812</v>
      </c>
      <c r="H1436" s="418" t="s">
        <v>1774</v>
      </c>
      <c r="I1436" s="234" t="s">
        <v>1726</v>
      </c>
      <c r="J1436" s="28" t="s">
        <v>1760</v>
      </c>
      <c r="K1436" s="429"/>
      <c r="L1436" s="401"/>
      <c r="M1436" s="28"/>
      <c r="N1436" s="28">
        <v>12</v>
      </c>
      <c r="O1436" s="28">
        <v>6</v>
      </c>
      <c r="P1436" s="28">
        <f t="shared" si="39"/>
        <v>10800</v>
      </c>
      <c r="Q1436" s="28"/>
      <c r="R1436" s="28"/>
    </row>
    <row r="1437" spans="1:18" ht="12.75" x14ac:dyDescent="0.35">
      <c r="A1437" s="28" t="s">
        <v>1720</v>
      </c>
      <c r="B1437" s="28" t="s">
        <v>1721</v>
      </c>
      <c r="C1437" s="85" t="s">
        <v>168</v>
      </c>
      <c r="D1437" s="28" t="s">
        <v>1730</v>
      </c>
      <c r="E1437" s="430">
        <v>2666</v>
      </c>
      <c r="F1437" s="417" t="s">
        <v>1761</v>
      </c>
      <c r="G1437" s="418" t="s">
        <v>1818</v>
      </c>
      <c r="H1437" s="418" t="s">
        <v>1763</v>
      </c>
      <c r="I1437" s="234" t="s">
        <v>1726</v>
      </c>
      <c r="J1437" s="28" t="s">
        <v>1727</v>
      </c>
      <c r="K1437" s="429"/>
      <c r="L1437" s="401"/>
      <c r="M1437" s="28"/>
      <c r="N1437" s="28">
        <v>12</v>
      </c>
      <c r="O1437" s="28">
        <v>6</v>
      </c>
      <c r="P1437" s="28">
        <f t="shared" si="39"/>
        <v>15996</v>
      </c>
      <c r="Q1437" s="28"/>
      <c r="R1437" s="28"/>
    </row>
    <row r="1438" spans="1:18" ht="12.75" x14ac:dyDescent="0.35">
      <c r="A1438" s="28" t="s">
        <v>1720</v>
      </c>
      <c r="B1438" s="28" t="s">
        <v>1721</v>
      </c>
      <c r="C1438" s="85" t="s">
        <v>168</v>
      </c>
      <c r="D1438" s="28" t="s">
        <v>1722</v>
      </c>
      <c r="E1438" s="430">
        <v>3000</v>
      </c>
      <c r="F1438" s="418" t="s">
        <v>1811</v>
      </c>
      <c r="G1438" s="418" t="s">
        <v>1824</v>
      </c>
      <c r="H1438" s="418" t="s">
        <v>1725</v>
      </c>
      <c r="I1438" s="234" t="s">
        <v>1726</v>
      </c>
      <c r="J1438" s="28" t="s">
        <v>1727</v>
      </c>
      <c r="K1438" s="429"/>
      <c r="L1438" s="401"/>
      <c r="M1438" s="28"/>
      <c r="N1438" s="28">
        <v>12</v>
      </c>
      <c r="O1438" s="28">
        <v>6</v>
      </c>
      <c r="P1438" s="28">
        <f t="shared" si="39"/>
        <v>18000</v>
      </c>
      <c r="Q1438" s="28"/>
      <c r="R1438" s="28"/>
    </row>
    <row r="1439" spans="1:18" ht="12.75" x14ac:dyDescent="0.35">
      <c r="A1439" s="28" t="s">
        <v>1720</v>
      </c>
      <c r="B1439" s="28" t="s">
        <v>1721</v>
      </c>
      <c r="C1439" s="85" t="s">
        <v>168</v>
      </c>
      <c r="D1439" s="28" t="s">
        <v>1722</v>
      </c>
      <c r="E1439" s="430">
        <v>2700</v>
      </c>
      <c r="F1439" s="418" t="s">
        <v>1817</v>
      </c>
      <c r="G1439" s="418" t="s">
        <v>1864</v>
      </c>
      <c r="H1439" s="418" t="s">
        <v>1725</v>
      </c>
      <c r="I1439" s="234" t="s">
        <v>1726</v>
      </c>
      <c r="J1439" s="28" t="s">
        <v>1727</v>
      </c>
      <c r="K1439" s="429"/>
      <c r="L1439" s="401"/>
      <c r="M1439" s="28"/>
      <c r="N1439" s="28">
        <v>12</v>
      </c>
      <c r="O1439" s="28">
        <v>6</v>
      </c>
      <c r="P1439" s="28">
        <f t="shared" si="39"/>
        <v>16200</v>
      </c>
      <c r="Q1439" s="28"/>
      <c r="R1439" s="28"/>
    </row>
    <row r="1440" spans="1:18" ht="12.75" x14ac:dyDescent="0.35">
      <c r="A1440" s="28" t="s">
        <v>1720</v>
      </c>
      <c r="B1440" s="28" t="s">
        <v>1721</v>
      </c>
      <c r="C1440" s="85" t="s">
        <v>168</v>
      </c>
      <c r="D1440" s="28" t="s">
        <v>1722</v>
      </c>
      <c r="E1440" s="430">
        <v>2000</v>
      </c>
      <c r="F1440" s="418" t="s">
        <v>1823</v>
      </c>
      <c r="G1440" s="418" t="s">
        <v>1908</v>
      </c>
      <c r="H1440" s="418" t="s">
        <v>1725</v>
      </c>
      <c r="I1440" s="234" t="s">
        <v>1726</v>
      </c>
      <c r="J1440" s="28" t="s">
        <v>1727</v>
      </c>
      <c r="K1440" s="429"/>
      <c r="L1440" s="401"/>
      <c r="M1440" s="28"/>
      <c r="N1440" s="28">
        <v>12</v>
      </c>
      <c r="O1440" s="28">
        <v>6</v>
      </c>
      <c r="P1440" s="28">
        <f t="shared" si="39"/>
        <v>12000</v>
      </c>
      <c r="Q1440" s="28"/>
      <c r="R1440" s="28"/>
    </row>
    <row r="1441" spans="1:18" ht="12.75" x14ac:dyDescent="0.35">
      <c r="A1441" s="28" t="s">
        <v>1720</v>
      </c>
      <c r="B1441" s="28" t="s">
        <v>1721</v>
      </c>
      <c r="C1441" s="85" t="s">
        <v>168</v>
      </c>
      <c r="D1441" s="28" t="s">
        <v>1722</v>
      </c>
      <c r="E1441" s="430">
        <v>3000</v>
      </c>
      <c r="F1441" s="418" t="s">
        <v>1863</v>
      </c>
      <c r="G1441" s="418" t="s">
        <v>2919</v>
      </c>
      <c r="H1441" s="418" t="s">
        <v>1725</v>
      </c>
      <c r="I1441" s="234" t="s">
        <v>1726</v>
      </c>
      <c r="J1441" s="28" t="s">
        <v>1727</v>
      </c>
      <c r="K1441" s="429"/>
      <c r="L1441" s="401"/>
      <c r="M1441" s="28"/>
      <c r="N1441" s="28">
        <v>12</v>
      </c>
      <c r="O1441" s="28">
        <v>6</v>
      </c>
      <c r="P1441" s="28">
        <f t="shared" si="39"/>
        <v>18000</v>
      </c>
      <c r="Q1441" s="28"/>
      <c r="R1441" s="28"/>
    </row>
    <row r="1442" spans="1:18" ht="12.75" x14ac:dyDescent="0.35">
      <c r="A1442" s="28" t="s">
        <v>1720</v>
      </c>
      <c r="B1442" s="28" t="s">
        <v>1721</v>
      </c>
      <c r="C1442" s="85" t="s">
        <v>168</v>
      </c>
      <c r="D1442" s="28" t="s">
        <v>1722</v>
      </c>
      <c r="E1442" s="430">
        <v>1800</v>
      </c>
      <c r="F1442" s="418" t="s">
        <v>1907</v>
      </c>
      <c r="G1442" s="418" t="s">
        <v>2080</v>
      </c>
      <c r="H1442" s="418" t="s">
        <v>1725</v>
      </c>
      <c r="I1442" s="234" t="s">
        <v>1726</v>
      </c>
      <c r="J1442" s="28" t="s">
        <v>1727</v>
      </c>
      <c r="K1442" s="429"/>
      <c r="L1442" s="401"/>
      <c r="M1442" s="28"/>
      <c r="N1442" s="28">
        <v>12</v>
      </c>
      <c r="O1442" s="28">
        <v>6</v>
      </c>
      <c r="P1442" s="28">
        <f t="shared" si="39"/>
        <v>10800</v>
      </c>
      <c r="Q1442" s="28"/>
      <c r="R1442" s="28"/>
    </row>
    <row r="1443" spans="1:18" ht="12.75" x14ac:dyDescent="0.35">
      <c r="A1443" s="28" t="s">
        <v>1720</v>
      </c>
      <c r="B1443" s="28" t="s">
        <v>1721</v>
      </c>
      <c r="C1443" s="85" t="s">
        <v>168</v>
      </c>
      <c r="D1443" s="28" t="s">
        <v>1722</v>
      </c>
      <c r="E1443" s="428">
        <v>1000</v>
      </c>
      <c r="F1443" s="418" t="s">
        <v>2920</v>
      </c>
      <c r="G1443" s="418" t="s">
        <v>2095</v>
      </c>
      <c r="H1443" s="418" t="s">
        <v>1325</v>
      </c>
      <c r="I1443" s="234" t="s">
        <v>1726</v>
      </c>
      <c r="J1443" s="28" t="s">
        <v>1760</v>
      </c>
      <c r="K1443" s="429"/>
      <c r="L1443" s="401"/>
      <c r="M1443" s="28"/>
      <c r="N1443" s="28">
        <v>12</v>
      </c>
      <c r="O1443" s="28">
        <v>6</v>
      </c>
      <c r="P1443" s="28">
        <f t="shared" si="39"/>
        <v>6000</v>
      </c>
      <c r="Q1443" s="28"/>
      <c r="R1443" s="28"/>
    </row>
    <row r="1444" spans="1:18" ht="12.75" x14ac:dyDescent="0.35">
      <c r="A1444" s="28" t="s">
        <v>1720</v>
      </c>
      <c r="B1444" s="28" t="s">
        <v>1721</v>
      </c>
      <c r="C1444" s="85" t="s">
        <v>168</v>
      </c>
      <c r="D1444" s="28" t="s">
        <v>1722</v>
      </c>
      <c r="E1444" s="430">
        <v>1600</v>
      </c>
      <c r="F1444" s="418" t="s">
        <v>2079</v>
      </c>
      <c r="G1444" s="418" t="s">
        <v>2121</v>
      </c>
      <c r="H1444" s="418" t="s">
        <v>1325</v>
      </c>
      <c r="I1444" s="234" t="s">
        <v>1726</v>
      </c>
      <c r="J1444" s="28" t="s">
        <v>1760</v>
      </c>
      <c r="K1444" s="429"/>
      <c r="L1444" s="401"/>
      <c r="M1444" s="28"/>
      <c r="N1444" s="28">
        <v>12</v>
      </c>
      <c r="O1444" s="28">
        <v>6</v>
      </c>
      <c r="P1444" s="28">
        <f t="shared" si="39"/>
        <v>9600</v>
      </c>
      <c r="Q1444" s="28"/>
      <c r="R1444" s="28"/>
    </row>
    <row r="1445" spans="1:18" ht="12.75" x14ac:dyDescent="0.35">
      <c r="A1445" s="28" t="s">
        <v>1720</v>
      </c>
      <c r="B1445" s="28" t="s">
        <v>1721</v>
      </c>
      <c r="C1445" s="85" t="s">
        <v>168</v>
      </c>
      <c r="D1445" s="28" t="s">
        <v>1722</v>
      </c>
      <c r="E1445" s="430">
        <v>1600</v>
      </c>
      <c r="F1445" s="418" t="s">
        <v>2094</v>
      </c>
      <c r="G1445" s="418" t="s">
        <v>2146</v>
      </c>
      <c r="H1445" s="418" t="s">
        <v>1325</v>
      </c>
      <c r="I1445" s="234" t="s">
        <v>1726</v>
      </c>
      <c r="J1445" s="28" t="s">
        <v>1760</v>
      </c>
      <c r="K1445" s="429"/>
      <c r="L1445" s="401"/>
      <c r="M1445" s="28"/>
      <c r="N1445" s="28">
        <v>12</v>
      </c>
      <c r="O1445" s="28">
        <v>6</v>
      </c>
      <c r="P1445" s="28">
        <f t="shared" si="39"/>
        <v>9600</v>
      </c>
      <c r="Q1445" s="28"/>
      <c r="R1445" s="28"/>
    </row>
    <row r="1446" spans="1:18" ht="12.75" x14ac:dyDescent="0.35">
      <c r="A1446" s="28" t="s">
        <v>1720</v>
      </c>
      <c r="B1446" s="28" t="s">
        <v>1721</v>
      </c>
      <c r="C1446" s="85" t="s">
        <v>168</v>
      </c>
      <c r="D1446" s="28" t="s">
        <v>1722</v>
      </c>
      <c r="E1446" s="430">
        <v>1600</v>
      </c>
      <c r="F1446" s="418" t="s">
        <v>2120</v>
      </c>
      <c r="G1446" s="418" t="s">
        <v>2155</v>
      </c>
      <c r="H1446" s="418" t="s">
        <v>1325</v>
      </c>
      <c r="I1446" s="234" t="s">
        <v>1726</v>
      </c>
      <c r="J1446" s="28" t="s">
        <v>1760</v>
      </c>
      <c r="K1446" s="429"/>
      <c r="L1446" s="401"/>
      <c r="M1446" s="28"/>
      <c r="N1446" s="28">
        <v>12</v>
      </c>
      <c r="O1446" s="28">
        <v>6</v>
      </c>
      <c r="P1446" s="28">
        <f t="shared" si="39"/>
        <v>9600</v>
      </c>
      <c r="Q1446" s="28"/>
      <c r="R1446" s="28"/>
    </row>
    <row r="1447" spans="1:18" ht="12.75" x14ac:dyDescent="0.35">
      <c r="A1447" s="28" t="s">
        <v>1720</v>
      </c>
      <c r="B1447" s="28" t="s">
        <v>1721</v>
      </c>
      <c r="C1447" s="85" t="s">
        <v>168</v>
      </c>
      <c r="D1447" s="28" t="s">
        <v>1722</v>
      </c>
      <c r="E1447" s="430">
        <v>1500</v>
      </c>
      <c r="F1447" s="418" t="s">
        <v>2145</v>
      </c>
      <c r="G1447" s="418" t="s">
        <v>2179</v>
      </c>
      <c r="H1447" s="418" t="s">
        <v>1325</v>
      </c>
      <c r="I1447" s="234" t="s">
        <v>1726</v>
      </c>
      <c r="J1447" s="28" t="s">
        <v>1760</v>
      </c>
      <c r="K1447" s="429"/>
      <c r="L1447" s="401"/>
      <c r="M1447" s="28"/>
      <c r="N1447" s="28">
        <v>12</v>
      </c>
      <c r="O1447" s="28">
        <v>6</v>
      </c>
      <c r="P1447" s="28">
        <f t="shared" si="39"/>
        <v>9000</v>
      </c>
      <c r="Q1447" s="28"/>
      <c r="R1447" s="28"/>
    </row>
    <row r="1448" spans="1:18" ht="12.75" x14ac:dyDescent="0.35">
      <c r="A1448" s="28" t="s">
        <v>1720</v>
      </c>
      <c r="B1448" s="28" t="s">
        <v>1721</v>
      </c>
      <c r="C1448" s="85" t="s">
        <v>168</v>
      </c>
      <c r="D1448" s="28" t="s">
        <v>1722</v>
      </c>
      <c r="E1448" s="430">
        <v>2750</v>
      </c>
      <c r="F1448" s="418" t="s">
        <v>2154</v>
      </c>
      <c r="G1448" s="418" t="s">
        <v>2191</v>
      </c>
      <c r="H1448" s="418" t="s">
        <v>1725</v>
      </c>
      <c r="I1448" s="234" t="s">
        <v>1726</v>
      </c>
      <c r="J1448" s="28" t="s">
        <v>1727</v>
      </c>
      <c r="K1448" s="429"/>
      <c r="L1448" s="401"/>
      <c r="M1448" s="28"/>
      <c r="N1448" s="28">
        <v>12</v>
      </c>
      <c r="O1448" s="28">
        <v>6</v>
      </c>
      <c r="P1448" s="28">
        <f t="shared" si="39"/>
        <v>16500</v>
      </c>
      <c r="Q1448" s="28"/>
      <c r="R1448" s="28"/>
    </row>
    <row r="1449" spans="1:18" ht="12.75" x14ac:dyDescent="0.35">
      <c r="A1449" s="28" t="s">
        <v>1720</v>
      </c>
      <c r="B1449" s="28" t="s">
        <v>1721</v>
      </c>
      <c r="C1449" s="85" t="s">
        <v>168</v>
      </c>
      <c r="D1449" s="28" t="s">
        <v>1730</v>
      </c>
      <c r="E1449" s="430">
        <v>1500</v>
      </c>
      <c r="F1449" s="418" t="s">
        <v>2178</v>
      </c>
      <c r="G1449" s="418" t="s">
        <v>2199</v>
      </c>
      <c r="H1449" s="418" t="s">
        <v>1855</v>
      </c>
      <c r="I1449" s="234" t="s">
        <v>1726</v>
      </c>
      <c r="J1449" s="28" t="s">
        <v>1760</v>
      </c>
      <c r="K1449" s="429"/>
      <c r="L1449" s="401"/>
      <c r="M1449" s="28"/>
      <c r="N1449" s="28">
        <v>12</v>
      </c>
      <c r="O1449" s="28">
        <v>6</v>
      </c>
      <c r="P1449" s="28">
        <f t="shared" si="39"/>
        <v>9000</v>
      </c>
      <c r="Q1449" s="28"/>
      <c r="R1449" s="28"/>
    </row>
    <row r="1450" spans="1:18" ht="12.75" x14ac:dyDescent="0.35">
      <c r="A1450" s="28" t="s">
        <v>1720</v>
      </c>
      <c r="B1450" s="28" t="s">
        <v>1721</v>
      </c>
      <c r="C1450" s="85" t="s">
        <v>168</v>
      </c>
      <c r="D1450" s="28" t="s">
        <v>1730</v>
      </c>
      <c r="E1450" s="430">
        <v>1800</v>
      </c>
      <c r="F1450" s="418" t="s">
        <v>2190</v>
      </c>
      <c r="G1450" s="418" t="s">
        <v>2205</v>
      </c>
      <c r="H1450" s="418" t="s">
        <v>1794</v>
      </c>
      <c r="I1450" s="234" t="s">
        <v>1726</v>
      </c>
      <c r="J1450" s="28" t="s">
        <v>1727</v>
      </c>
      <c r="K1450" s="429"/>
      <c r="L1450" s="401"/>
      <c r="M1450" s="28"/>
      <c r="N1450" s="28">
        <v>12</v>
      </c>
      <c r="O1450" s="28">
        <v>6</v>
      </c>
      <c r="P1450" s="28">
        <f t="shared" si="39"/>
        <v>10800</v>
      </c>
      <c r="Q1450" s="28"/>
      <c r="R1450" s="28"/>
    </row>
    <row r="1451" spans="1:18" ht="12.75" x14ac:dyDescent="0.35">
      <c r="A1451" s="28" t="s">
        <v>1720</v>
      </c>
      <c r="B1451" s="28" t="s">
        <v>1721</v>
      </c>
      <c r="C1451" s="85" t="s">
        <v>168</v>
      </c>
      <c r="D1451" s="28" t="s">
        <v>1722</v>
      </c>
      <c r="E1451" s="430">
        <v>3500</v>
      </c>
      <c r="F1451" s="418" t="s">
        <v>2198</v>
      </c>
      <c r="G1451" s="418" t="s">
        <v>2921</v>
      </c>
      <c r="H1451" s="418" t="s">
        <v>1725</v>
      </c>
      <c r="I1451" s="234" t="s">
        <v>1726</v>
      </c>
      <c r="J1451" s="28" t="s">
        <v>1727</v>
      </c>
      <c r="K1451" s="429"/>
      <c r="L1451" s="401"/>
      <c r="M1451" s="28"/>
      <c r="N1451" s="28">
        <v>12</v>
      </c>
      <c r="O1451" s="28">
        <v>6</v>
      </c>
      <c r="P1451" s="28">
        <f t="shared" si="39"/>
        <v>21000</v>
      </c>
      <c r="Q1451" s="28"/>
      <c r="R1451" s="28"/>
    </row>
    <row r="1452" spans="1:18" ht="12.75" x14ac:dyDescent="0.35">
      <c r="A1452" s="28" t="s">
        <v>1720</v>
      </c>
      <c r="B1452" s="28" t="s">
        <v>1721</v>
      </c>
      <c r="C1452" s="85" t="s">
        <v>168</v>
      </c>
      <c r="D1452" s="28" t="s">
        <v>1730</v>
      </c>
      <c r="E1452" s="428">
        <v>1300</v>
      </c>
      <c r="F1452" s="418" t="s">
        <v>2204</v>
      </c>
      <c r="G1452" s="418" t="s">
        <v>2246</v>
      </c>
      <c r="H1452" s="418" t="s">
        <v>1855</v>
      </c>
      <c r="I1452" s="234" t="s">
        <v>1726</v>
      </c>
      <c r="J1452" s="28" t="s">
        <v>1760</v>
      </c>
      <c r="K1452" s="429"/>
      <c r="L1452" s="401"/>
      <c r="M1452" s="28"/>
      <c r="N1452" s="28">
        <v>12</v>
      </c>
      <c r="O1452" s="28">
        <v>6</v>
      </c>
      <c r="P1452" s="28">
        <f t="shared" si="39"/>
        <v>7800</v>
      </c>
      <c r="Q1452" s="28"/>
      <c r="R1452" s="28"/>
    </row>
    <row r="1453" spans="1:18" ht="12.75" x14ac:dyDescent="0.35">
      <c r="A1453" s="28" t="s">
        <v>1720</v>
      </c>
      <c r="B1453" s="28" t="s">
        <v>1721</v>
      </c>
      <c r="C1453" s="85" t="s">
        <v>168</v>
      </c>
      <c r="D1453" s="28" t="s">
        <v>1722</v>
      </c>
      <c r="E1453" s="430">
        <v>3000</v>
      </c>
      <c r="F1453" s="418" t="s">
        <v>2922</v>
      </c>
      <c r="G1453" s="418" t="s">
        <v>2923</v>
      </c>
      <c r="H1453" s="418" t="s">
        <v>1725</v>
      </c>
      <c r="I1453" s="234" t="s">
        <v>1726</v>
      </c>
      <c r="J1453" s="28" t="s">
        <v>1727</v>
      </c>
      <c r="K1453" s="429"/>
      <c r="L1453" s="401"/>
      <c r="M1453" s="28"/>
      <c r="N1453" s="28">
        <v>12</v>
      </c>
      <c r="O1453" s="28">
        <v>6</v>
      </c>
      <c r="P1453" s="28">
        <f t="shared" si="39"/>
        <v>18000</v>
      </c>
      <c r="Q1453" s="28"/>
      <c r="R1453" s="28"/>
    </row>
    <row r="1454" spans="1:18" ht="12.75" x14ac:dyDescent="0.35">
      <c r="A1454" s="28" t="s">
        <v>1720</v>
      </c>
      <c r="B1454" s="28" t="s">
        <v>1721</v>
      </c>
      <c r="C1454" s="85" t="s">
        <v>168</v>
      </c>
      <c r="D1454" s="28" t="s">
        <v>1730</v>
      </c>
      <c r="E1454" s="428">
        <v>1300</v>
      </c>
      <c r="F1454" s="418" t="s">
        <v>2245</v>
      </c>
      <c r="G1454" s="418" t="s">
        <v>2336</v>
      </c>
      <c r="H1454" s="418" t="s">
        <v>1855</v>
      </c>
      <c r="I1454" s="234" t="s">
        <v>1726</v>
      </c>
      <c r="J1454" s="28" t="s">
        <v>1760</v>
      </c>
      <c r="K1454" s="429"/>
      <c r="L1454" s="401"/>
      <c r="M1454" s="28"/>
      <c r="N1454" s="28">
        <v>12</v>
      </c>
      <c r="O1454" s="28">
        <v>6</v>
      </c>
      <c r="P1454" s="28">
        <f t="shared" si="39"/>
        <v>7800</v>
      </c>
      <c r="Q1454" s="28"/>
      <c r="R1454" s="28"/>
    </row>
    <row r="1455" spans="1:18" ht="12.75" x14ac:dyDescent="0.35">
      <c r="A1455" s="28" t="s">
        <v>1720</v>
      </c>
      <c r="B1455" s="28" t="s">
        <v>1721</v>
      </c>
      <c r="C1455" s="85" t="s">
        <v>168</v>
      </c>
      <c r="D1455" s="28" t="s">
        <v>1722</v>
      </c>
      <c r="E1455" s="430">
        <v>3000</v>
      </c>
      <c r="F1455" s="418" t="s">
        <v>2924</v>
      </c>
      <c r="G1455" s="418" t="s">
        <v>2348</v>
      </c>
      <c r="H1455" s="418" t="s">
        <v>1725</v>
      </c>
      <c r="I1455" s="234" t="s">
        <v>1726</v>
      </c>
      <c r="J1455" s="28" t="s">
        <v>1727</v>
      </c>
      <c r="K1455" s="429"/>
      <c r="L1455" s="401"/>
      <c r="M1455" s="28"/>
      <c r="N1455" s="28">
        <v>12</v>
      </c>
      <c r="O1455" s="28">
        <v>6</v>
      </c>
      <c r="P1455" s="28">
        <f t="shared" si="39"/>
        <v>18000</v>
      </c>
      <c r="Q1455" s="28"/>
      <c r="R1455" s="28"/>
    </row>
    <row r="1456" spans="1:18" ht="12.75" x14ac:dyDescent="0.35">
      <c r="A1456" s="28" t="s">
        <v>1720</v>
      </c>
      <c r="B1456" s="28" t="s">
        <v>1721</v>
      </c>
      <c r="C1456" s="85" t="s">
        <v>168</v>
      </c>
      <c r="D1456" s="28" t="s">
        <v>1722</v>
      </c>
      <c r="E1456" s="430">
        <v>2500</v>
      </c>
      <c r="F1456" s="418" t="s">
        <v>2335</v>
      </c>
      <c r="G1456" s="418" t="s">
        <v>2420</v>
      </c>
      <c r="H1456" s="418" t="s">
        <v>1725</v>
      </c>
      <c r="I1456" s="234" t="s">
        <v>1726</v>
      </c>
      <c r="J1456" s="28" t="s">
        <v>1727</v>
      </c>
      <c r="K1456" s="429"/>
      <c r="L1456" s="401"/>
      <c r="M1456" s="28"/>
      <c r="N1456" s="28">
        <v>12</v>
      </c>
      <c r="O1456" s="28">
        <v>6</v>
      </c>
      <c r="P1456" s="28">
        <f t="shared" si="39"/>
        <v>15000</v>
      </c>
      <c r="Q1456" s="28"/>
      <c r="R1456" s="28"/>
    </row>
    <row r="1457" spans="1:18" ht="12.75" x14ac:dyDescent="0.35">
      <c r="A1457" s="28" t="s">
        <v>1720</v>
      </c>
      <c r="B1457" s="28" t="s">
        <v>1721</v>
      </c>
      <c r="C1457" s="85" t="s">
        <v>168</v>
      </c>
      <c r="D1457" s="28" t="s">
        <v>1722</v>
      </c>
      <c r="E1457" s="428">
        <v>1200</v>
      </c>
      <c r="F1457" s="418" t="s">
        <v>2347</v>
      </c>
      <c r="G1457" s="418" t="s">
        <v>2426</v>
      </c>
      <c r="H1457" s="418" t="s">
        <v>1725</v>
      </c>
      <c r="I1457" s="234" t="s">
        <v>1726</v>
      </c>
      <c r="J1457" s="28" t="s">
        <v>1727</v>
      </c>
      <c r="K1457" s="429"/>
      <c r="L1457" s="401"/>
      <c r="M1457" s="28"/>
      <c r="N1457" s="28">
        <v>12</v>
      </c>
      <c r="O1457" s="28">
        <v>6</v>
      </c>
      <c r="P1457" s="28">
        <f t="shared" si="39"/>
        <v>7200</v>
      </c>
      <c r="Q1457" s="28"/>
      <c r="R1457" s="28"/>
    </row>
    <row r="1458" spans="1:18" ht="12.75" x14ac:dyDescent="0.35">
      <c r="A1458" s="28" t="s">
        <v>1720</v>
      </c>
      <c r="B1458" s="28" t="s">
        <v>1721</v>
      </c>
      <c r="C1458" s="85" t="s">
        <v>168</v>
      </c>
      <c r="D1458" s="28" t="s">
        <v>1722</v>
      </c>
      <c r="E1458" s="430">
        <v>3000</v>
      </c>
      <c r="F1458" s="418" t="s">
        <v>2419</v>
      </c>
      <c r="G1458" s="418" t="s">
        <v>2457</v>
      </c>
      <c r="H1458" s="418" t="s">
        <v>1725</v>
      </c>
      <c r="I1458" s="234" t="s">
        <v>1726</v>
      </c>
      <c r="J1458" s="28" t="s">
        <v>1727</v>
      </c>
      <c r="K1458" s="429"/>
      <c r="L1458" s="401"/>
      <c r="M1458" s="28"/>
      <c r="N1458" s="28">
        <v>12</v>
      </c>
      <c r="O1458" s="28">
        <v>6</v>
      </c>
      <c r="P1458" s="28">
        <f t="shared" si="39"/>
        <v>18000</v>
      </c>
      <c r="Q1458" s="28"/>
      <c r="R1458" s="28"/>
    </row>
    <row r="1459" spans="1:18" ht="12.75" x14ac:dyDescent="0.35">
      <c r="A1459" s="28" t="s">
        <v>1720</v>
      </c>
      <c r="B1459" s="28" t="s">
        <v>1721</v>
      </c>
      <c r="C1459" s="85" t="s">
        <v>168</v>
      </c>
      <c r="D1459" s="28" t="s">
        <v>1722</v>
      </c>
      <c r="E1459" s="430">
        <v>3000</v>
      </c>
      <c r="F1459" s="418" t="s">
        <v>2425</v>
      </c>
      <c r="G1459" s="418" t="s">
        <v>2511</v>
      </c>
      <c r="H1459" s="418" t="s">
        <v>1725</v>
      </c>
      <c r="I1459" s="234" t="s">
        <v>1726</v>
      </c>
      <c r="J1459" s="28" t="s">
        <v>1727</v>
      </c>
      <c r="K1459" s="429"/>
      <c r="L1459" s="401"/>
      <c r="M1459" s="28"/>
      <c r="N1459" s="28">
        <v>12</v>
      </c>
      <c r="O1459" s="28">
        <v>6</v>
      </c>
      <c r="P1459" s="28">
        <f t="shared" si="39"/>
        <v>18000</v>
      </c>
      <c r="Q1459" s="28"/>
      <c r="R1459" s="28"/>
    </row>
    <row r="1460" spans="1:18" ht="12.75" x14ac:dyDescent="0.35">
      <c r="A1460" s="28" t="s">
        <v>1720</v>
      </c>
      <c r="B1460" s="28" t="s">
        <v>1721</v>
      </c>
      <c r="C1460" s="85" t="s">
        <v>168</v>
      </c>
      <c r="D1460" s="28" t="s">
        <v>1722</v>
      </c>
      <c r="E1460" s="430">
        <v>2750</v>
      </c>
      <c r="F1460" s="418" t="s">
        <v>2456</v>
      </c>
      <c r="G1460" s="418" t="s">
        <v>2547</v>
      </c>
      <c r="H1460" s="418" t="s">
        <v>1725</v>
      </c>
      <c r="I1460" s="234" t="s">
        <v>1726</v>
      </c>
      <c r="J1460" s="28" t="s">
        <v>1727</v>
      </c>
      <c r="K1460" s="429"/>
      <c r="L1460" s="401"/>
      <c r="M1460" s="28"/>
      <c r="N1460" s="28">
        <v>12</v>
      </c>
      <c r="O1460" s="28">
        <v>6</v>
      </c>
      <c r="P1460" s="28">
        <f t="shared" si="39"/>
        <v>16500</v>
      </c>
      <c r="Q1460" s="28"/>
      <c r="R1460" s="28"/>
    </row>
    <row r="1461" spans="1:18" ht="12.75" x14ac:dyDescent="0.35">
      <c r="A1461" s="28" t="s">
        <v>1720</v>
      </c>
      <c r="B1461" s="28" t="s">
        <v>1721</v>
      </c>
      <c r="C1461" s="85" t="s">
        <v>168</v>
      </c>
      <c r="D1461" s="28" t="s">
        <v>1722</v>
      </c>
      <c r="E1461" s="430">
        <v>1800</v>
      </c>
      <c r="F1461" s="418" t="s">
        <v>2510</v>
      </c>
      <c r="G1461" s="418" t="s">
        <v>2642</v>
      </c>
      <c r="H1461" s="418" t="s">
        <v>1774</v>
      </c>
      <c r="I1461" s="234" t="s">
        <v>1726</v>
      </c>
      <c r="J1461" s="28" t="s">
        <v>1760</v>
      </c>
      <c r="K1461" s="429"/>
      <c r="L1461" s="401"/>
      <c r="M1461" s="28"/>
      <c r="N1461" s="28">
        <v>12</v>
      </c>
      <c r="O1461" s="28">
        <v>6</v>
      </c>
      <c r="P1461" s="28">
        <f t="shared" si="39"/>
        <v>10800</v>
      </c>
      <c r="Q1461" s="28"/>
      <c r="R1461" s="28"/>
    </row>
    <row r="1462" spans="1:18" ht="12.75" x14ac:dyDescent="0.35">
      <c r="A1462" s="28" t="s">
        <v>1720</v>
      </c>
      <c r="B1462" s="28" t="s">
        <v>1721</v>
      </c>
      <c r="C1462" s="85" t="s">
        <v>168</v>
      </c>
      <c r="D1462" s="28" t="s">
        <v>1722</v>
      </c>
      <c r="E1462" s="428">
        <v>1200</v>
      </c>
      <c r="F1462" s="418" t="s">
        <v>2546</v>
      </c>
      <c r="G1462" s="418" t="s">
        <v>2654</v>
      </c>
      <c r="H1462" s="418" t="s">
        <v>1325</v>
      </c>
      <c r="I1462" s="234" t="s">
        <v>1726</v>
      </c>
      <c r="J1462" s="28" t="s">
        <v>1760</v>
      </c>
      <c r="K1462" s="429"/>
      <c r="L1462" s="401"/>
      <c r="M1462" s="28"/>
      <c r="N1462" s="28">
        <v>12</v>
      </c>
      <c r="O1462" s="28">
        <v>6</v>
      </c>
      <c r="P1462" s="28">
        <f t="shared" si="39"/>
        <v>7200</v>
      </c>
      <c r="Q1462" s="28"/>
      <c r="R1462" s="28"/>
    </row>
    <row r="1463" spans="1:18" ht="12.75" x14ac:dyDescent="0.35">
      <c r="A1463" s="28" t="s">
        <v>1720</v>
      </c>
      <c r="B1463" s="28" t="s">
        <v>1721</v>
      </c>
      <c r="C1463" s="85" t="s">
        <v>168</v>
      </c>
      <c r="D1463" s="28" t="s">
        <v>1730</v>
      </c>
      <c r="E1463" s="428">
        <v>1300</v>
      </c>
      <c r="F1463" s="418" t="s">
        <v>2641</v>
      </c>
      <c r="G1463" s="418" t="s">
        <v>2709</v>
      </c>
      <c r="H1463" s="418" t="s">
        <v>1855</v>
      </c>
      <c r="I1463" s="234" t="s">
        <v>1726</v>
      </c>
      <c r="J1463" s="28" t="s">
        <v>1760</v>
      </c>
      <c r="K1463" s="429"/>
      <c r="L1463" s="401"/>
      <c r="M1463" s="28"/>
      <c r="N1463" s="28">
        <v>12</v>
      </c>
      <c r="O1463" s="28">
        <v>6</v>
      </c>
      <c r="P1463" s="28">
        <f t="shared" si="39"/>
        <v>7800</v>
      </c>
      <c r="Q1463" s="28"/>
      <c r="R1463" s="28"/>
    </row>
    <row r="1464" spans="1:18" ht="12.75" x14ac:dyDescent="0.35">
      <c r="A1464" s="28" t="s">
        <v>1720</v>
      </c>
      <c r="B1464" s="28" t="s">
        <v>1721</v>
      </c>
      <c r="C1464" s="85" t="s">
        <v>168</v>
      </c>
      <c r="D1464" s="28" t="s">
        <v>1722</v>
      </c>
      <c r="E1464" s="430">
        <v>12500</v>
      </c>
      <c r="F1464" s="418" t="s">
        <v>2653</v>
      </c>
      <c r="G1464" s="418" t="s">
        <v>2925</v>
      </c>
      <c r="H1464" s="418" t="s">
        <v>1965</v>
      </c>
      <c r="I1464" s="234" t="s">
        <v>1726</v>
      </c>
      <c r="J1464" s="28" t="s">
        <v>1734</v>
      </c>
      <c r="K1464" s="429"/>
      <c r="L1464" s="401"/>
      <c r="M1464" s="28"/>
      <c r="N1464" s="28">
        <v>12</v>
      </c>
      <c r="O1464" s="28">
        <v>6</v>
      </c>
      <c r="P1464" s="28">
        <f t="shared" si="39"/>
        <v>75000</v>
      </c>
      <c r="Q1464" s="28"/>
      <c r="R1464" s="28"/>
    </row>
    <row r="1465" spans="1:18" ht="12.75" x14ac:dyDescent="0.35">
      <c r="A1465" s="28" t="s">
        <v>1720</v>
      </c>
      <c r="B1465" s="28" t="s">
        <v>1721</v>
      </c>
      <c r="C1465" s="85" t="s">
        <v>168</v>
      </c>
      <c r="D1465" s="28" t="s">
        <v>1722</v>
      </c>
      <c r="E1465" s="428">
        <v>3500</v>
      </c>
      <c r="F1465" s="418" t="s">
        <v>2708</v>
      </c>
      <c r="G1465" s="418" t="s">
        <v>2926</v>
      </c>
      <c r="H1465" s="418" t="s">
        <v>1882</v>
      </c>
      <c r="I1465" s="234" t="s">
        <v>1726</v>
      </c>
      <c r="J1465" s="28" t="s">
        <v>1734</v>
      </c>
      <c r="K1465" s="429"/>
      <c r="L1465" s="401"/>
      <c r="M1465" s="28"/>
      <c r="N1465" s="28">
        <v>12</v>
      </c>
      <c r="O1465" s="28">
        <v>6</v>
      </c>
      <c r="P1465" s="28">
        <f t="shared" si="39"/>
        <v>21000</v>
      </c>
      <c r="Q1465" s="28"/>
      <c r="R1465" s="28"/>
    </row>
    <row r="1466" spans="1:18" ht="12.75" x14ac:dyDescent="0.35">
      <c r="A1466" s="28" t="s">
        <v>1720</v>
      </c>
      <c r="B1466" s="28" t="s">
        <v>1721</v>
      </c>
      <c r="C1466" s="85" t="s">
        <v>168</v>
      </c>
      <c r="D1466" s="28" t="s">
        <v>1722</v>
      </c>
      <c r="E1466" s="428">
        <v>2500</v>
      </c>
      <c r="F1466" s="418" t="s">
        <v>2927</v>
      </c>
      <c r="G1466" s="418" t="s">
        <v>1847</v>
      </c>
      <c r="H1466" s="418" t="s">
        <v>1848</v>
      </c>
      <c r="I1466" s="234" t="s">
        <v>1726</v>
      </c>
      <c r="J1466" s="28" t="s">
        <v>1760</v>
      </c>
      <c r="K1466" s="429"/>
      <c r="L1466" s="401"/>
      <c r="M1466" s="28"/>
      <c r="N1466" s="28">
        <v>12</v>
      </c>
      <c r="O1466" s="28">
        <v>6</v>
      </c>
      <c r="P1466" s="28">
        <f t="shared" si="39"/>
        <v>15000</v>
      </c>
      <c r="Q1466" s="28"/>
      <c r="R1466" s="28"/>
    </row>
    <row r="1467" spans="1:18" ht="12.75" x14ac:dyDescent="0.35">
      <c r="A1467" s="28" t="s">
        <v>1720</v>
      </c>
      <c r="B1467" s="28" t="s">
        <v>1721</v>
      </c>
      <c r="C1467" s="85" t="s">
        <v>168</v>
      </c>
      <c r="D1467" s="28" t="s">
        <v>1722</v>
      </c>
      <c r="E1467" s="428">
        <v>2500</v>
      </c>
      <c r="F1467" s="418" t="s">
        <v>2928</v>
      </c>
      <c r="G1467" s="418" t="s">
        <v>1881</v>
      </c>
      <c r="H1467" s="418" t="s">
        <v>1882</v>
      </c>
      <c r="I1467" s="234" t="s">
        <v>1726</v>
      </c>
      <c r="J1467" s="28" t="s">
        <v>1734</v>
      </c>
      <c r="K1467" s="429"/>
      <c r="L1467" s="401"/>
      <c r="M1467" s="28"/>
      <c r="N1467" s="28">
        <v>12</v>
      </c>
      <c r="O1467" s="28">
        <v>6</v>
      </c>
      <c r="P1467" s="28">
        <f t="shared" si="39"/>
        <v>15000</v>
      </c>
      <c r="Q1467" s="28"/>
      <c r="R1467" s="28"/>
    </row>
    <row r="1468" spans="1:18" ht="12.75" x14ac:dyDescent="0.35">
      <c r="A1468" s="28" t="s">
        <v>1720</v>
      </c>
      <c r="B1468" s="28" t="s">
        <v>1721</v>
      </c>
      <c r="C1468" s="85" t="s">
        <v>168</v>
      </c>
      <c r="D1468" s="28" t="s">
        <v>1722</v>
      </c>
      <c r="E1468" s="428">
        <v>2500</v>
      </c>
      <c r="F1468" s="418" t="s">
        <v>1846</v>
      </c>
      <c r="G1468" s="418" t="s">
        <v>1951</v>
      </c>
      <c r="H1468" s="418" t="s">
        <v>1737</v>
      </c>
      <c r="I1468" s="234" t="s">
        <v>1726</v>
      </c>
      <c r="J1468" s="28" t="s">
        <v>1734</v>
      </c>
      <c r="K1468" s="429"/>
      <c r="L1468" s="401"/>
      <c r="M1468" s="28"/>
      <c r="N1468" s="28">
        <v>12</v>
      </c>
      <c r="O1468" s="28">
        <v>6</v>
      </c>
      <c r="P1468" s="28">
        <f t="shared" si="39"/>
        <v>15000</v>
      </c>
      <c r="Q1468" s="28"/>
      <c r="R1468" s="28"/>
    </row>
    <row r="1469" spans="1:18" ht="12.75" x14ac:dyDescent="0.35">
      <c r="A1469" s="28" t="s">
        <v>1720</v>
      </c>
      <c r="B1469" s="28" t="s">
        <v>1721</v>
      </c>
      <c r="C1469" s="85" t="s">
        <v>168</v>
      </c>
      <c r="D1469" s="28" t="s">
        <v>1722</v>
      </c>
      <c r="E1469" s="428">
        <v>2500</v>
      </c>
      <c r="F1469" s="418" t="s">
        <v>1880</v>
      </c>
      <c r="G1469" s="418" t="s">
        <v>2129</v>
      </c>
      <c r="H1469" s="418" t="s">
        <v>1737</v>
      </c>
      <c r="I1469" s="234" t="s">
        <v>1726</v>
      </c>
      <c r="J1469" s="28" t="s">
        <v>1734</v>
      </c>
      <c r="K1469" s="429"/>
      <c r="L1469" s="401"/>
      <c r="M1469" s="28"/>
      <c r="N1469" s="28">
        <v>12</v>
      </c>
      <c r="O1469" s="28">
        <v>6</v>
      </c>
      <c r="P1469" s="28">
        <f t="shared" ref="P1469:P1532" si="40">E1469*O1469</f>
        <v>15000</v>
      </c>
      <c r="Q1469" s="28"/>
      <c r="R1469" s="28"/>
    </row>
    <row r="1470" spans="1:18" ht="12.75" x14ac:dyDescent="0.35">
      <c r="A1470" s="28" t="s">
        <v>1720</v>
      </c>
      <c r="B1470" s="28" t="s">
        <v>1721</v>
      </c>
      <c r="C1470" s="85" t="s">
        <v>168</v>
      </c>
      <c r="D1470" s="28" t="s">
        <v>1722</v>
      </c>
      <c r="E1470" s="428">
        <v>3500</v>
      </c>
      <c r="F1470" s="418" t="s">
        <v>1950</v>
      </c>
      <c r="G1470" s="418" t="s">
        <v>2929</v>
      </c>
      <c r="H1470" s="418" t="s">
        <v>1882</v>
      </c>
      <c r="I1470" s="234" t="s">
        <v>1726</v>
      </c>
      <c r="J1470" s="28" t="s">
        <v>1734</v>
      </c>
      <c r="K1470" s="429"/>
      <c r="L1470" s="401"/>
      <c r="M1470" s="28"/>
      <c r="N1470" s="28">
        <v>12</v>
      </c>
      <c r="O1470" s="28">
        <v>6</v>
      </c>
      <c r="P1470" s="28">
        <f t="shared" si="40"/>
        <v>21000</v>
      </c>
      <c r="Q1470" s="28"/>
      <c r="R1470" s="28"/>
    </row>
    <row r="1471" spans="1:18" ht="12.75" x14ac:dyDescent="0.35">
      <c r="A1471" s="28" t="s">
        <v>1720</v>
      </c>
      <c r="B1471" s="28" t="s">
        <v>1721</v>
      </c>
      <c r="C1471" s="85" t="s">
        <v>168</v>
      </c>
      <c r="D1471" s="28" t="s">
        <v>1722</v>
      </c>
      <c r="E1471" s="428">
        <v>2500</v>
      </c>
      <c r="F1471" s="418" t="s">
        <v>2128</v>
      </c>
      <c r="G1471" s="418" t="s">
        <v>2203</v>
      </c>
      <c r="H1471" s="418" t="s">
        <v>1882</v>
      </c>
      <c r="I1471" s="234" t="s">
        <v>1726</v>
      </c>
      <c r="J1471" s="28" t="s">
        <v>1734</v>
      </c>
      <c r="K1471" s="429"/>
      <c r="L1471" s="401"/>
      <c r="M1471" s="28"/>
      <c r="N1471" s="28">
        <v>12</v>
      </c>
      <c r="O1471" s="28">
        <v>6</v>
      </c>
      <c r="P1471" s="28">
        <f t="shared" si="40"/>
        <v>15000</v>
      </c>
      <c r="Q1471" s="28"/>
      <c r="R1471" s="28"/>
    </row>
    <row r="1472" spans="1:18" ht="12.75" x14ac:dyDescent="0.35">
      <c r="A1472" s="28" t="s">
        <v>1720</v>
      </c>
      <c r="B1472" s="28" t="s">
        <v>1721</v>
      </c>
      <c r="C1472" s="85" t="s">
        <v>168</v>
      </c>
      <c r="D1472" s="28" t="s">
        <v>1722</v>
      </c>
      <c r="E1472" s="428">
        <v>2500</v>
      </c>
      <c r="F1472" s="418" t="s">
        <v>2930</v>
      </c>
      <c r="G1472" s="418" t="s">
        <v>2569</v>
      </c>
      <c r="H1472" s="418" t="s">
        <v>1737</v>
      </c>
      <c r="I1472" s="234" t="s">
        <v>1726</v>
      </c>
      <c r="J1472" s="28" t="s">
        <v>1734</v>
      </c>
      <c r="K1472" s="429"/>
      <c r="L1472" s="401"/>
      <c r="M1472" s="28"/>
      <c r="N1472" s="28">
        <v>12</v>
      </c>
      <c r="O1472" s="28">
        <v>6</v>
      </c>
      <c r="P1472" s="28">
        <f t="shared" si="40"/>
        <v>15000</v>
      </c>
      <c r="Q1472" s="28"/>
      <c r="R1472" s="28"/>
    </row>
    <row r="1473" spans="1:18" ht="12.75" x14ac:dyDescent="0.35">
      <c r="A1473" s="28" t="s">
        <v>1720</v>
      </c>
      <c r="B1473" s="28" t="s">
        <v>1721</v>
      </c>
      <c r="C1473" s="85" t="s">
        <v>168</v>
      </c>
      <c r="D1473" s="28" t="s">
        <v>1722</v>
      </c>
      <c r="E1473" s="428">
        <v>6500</v>
      </c>
      <c r="F1473" s="418" t="s">
        <v>2202</v>
      </c>
      <c r="G1473" s="418" t="s">
        <v>2589</v>
      </c>
      <c r="H1473" s="418" t="s">
        <v>1751</v>
      </c>
      <c r="I1473" s="234" t="s">
        <v>1726</v>
      </c>
      <c r="J1473" s="28" t="s">
        <v>1734</v>
      </c>
      <c r="K1473" s="429"/>
      <c r="L1473" s="401"/>
      <c r="M1473" s="28"/>
      <c r="N1473" s="28">
        <v>12</v>
      </c>
      <c r="O1473" s="28">
        <v>6</v>
      </c>
      <c r="P1473" s="28">
        <f t="shared" si="40"/>
        <v>39000</v>
      </c>
      <c r="Q1473" s="28"/>
      <c r="R1473" s="28"/>
    </row>
    <row r="1474" spans="1:18" ht="12.75" x14ac:dyDescent="0.35">
      <c r="A1474" s="28" t="s">
        <v>1720</v>
      </c>
      <c r="B1474" s="28" t="s">
        <v>1721</v>
      </c>
      <c r="C1474" s="85" t="s">
        <v>168</v>
      </c>
      <c r="D1474" s="28" t="s">
        <v>1722</v>
      </c>
      <c r="E1474" s="428">
        <v>2500</v>
      </c>
      <c r="F1474" s="418" t="s">
        <v>2568</v>
      </c>
      <c r="G1474" s="418" t="s">
        <v>2721</v>
      </c>
      <c r="H1474" s="418" t="s">
        <v>1882</v>
      </c>
      <c r="I1474" s="234" t="s">
        <v>1726</v>
      </c>
      <c r="J1474" s="28" t="s">
        <v>1734</v>
      </c>
      <c r="K1474" s="429"/>
      <c r="L1474" s="401"/>
      <c r="M1474" s="28"/>
      <c r="N1474" s="28">
        <v>12</v>
      </c>
      <c r="O1474" s="28">
        <v>6</v>
      </c>
      <c r="P1474" s="28">
        <f t="shared" si="40"/>
        <v>15000</v>
      </c>
      <c r="Q1474" s="28"/>
      <c r="R1474" s="28"/>
    </row>
    <row r="1475" spans="1:18" ht="12.75" x14ac:dyDescent="0.35">
      <c r="A1475" s="28" t="s">
        <v>1720</v>
      </c>
      <c r="B1475" s="28" t="s">
        <v>1721</v>
      </c>
      <c r="C1475" s="85" t="s">
        <v>168</v>
      </c>
      <c r="D1475" s="28" t="s">
        <v>1722</v>
      </c>
      <c r="E1475" s="428">
        <v>2500</v>
      </c>
      <c r="F1475" s="418" t="s">
        <v>2588</v>
      </c>
      <c r="G1475" s="418" t="s">
        <v>2814</v>
      </c>
      <c r="H1475" s="418" t="s">
        <v>1745</v>
      </c>
      <c r="I1475" s="234" t="s">
        <v>1726</v>
      </c>
      <c r="J1475" s="28" t="s">
        <v>1734</v>
      </c>
      <c r="K1475" s="429"/>
      <c r="L1475" s="401"/>
      <c r="M1475" s="28"/>
      <c r="N1475" s="28">
        <v>12</v>
      </c>
      <c r="O1475" s="28">
        <v>6</v>
      </c>
      <c r="P1475" s="28">
        <f t="shared" si="40"/>
        <v>15000</v>
      </c>
      <c r="Q1475" s="28"/>
      <c r="R1475" s="28"/>
    </row>
    <row r="1476" spans="1:18" ht="12.75" x14ac:dyDescent="0.35">
      <c r="A1476" s="28" t="s">
        <v>1720</v>
      </c>
      <c r="B1476" s="28" t="s">
        <v>1721</v>
      </c>
      <c r="C1476" s="85" t="s">
        <v>168</v>
      </c>
      <c r="D1476" s="28" t="s">
        <v>1730</v>
      </c>
      <c r="E1476" s="428">
        <v>1500</v>
      </c>
      <c r="F1476" s="418" t="s">
        <v>2720</v>
      </c>
      <c r="G1476" s="418" t="s">
        <v>1993</v>
      </c>
      <c r="H1476" s="418" t="s">
        <v>1855</v>
      </c>
      <c r="I1476" s="234" t="s">
        <v>1726</v>
      </c>
      <c r="J1476" s="28" t="s">
        <v>1760</v>
      </c>
      <c r="K1476" s="429"/>
      <c r="L1476" s="401"/>
      <c r="M1476" s="28"/>
      <c r="N1476" s="28">
        <v>12</v>
      </c>
      <c r="O1476" s="28">
        <v>6</v>
      </c>
      <c r="P1476" s="28">
        <f t="shared" si="40"/>
        <v>9000</v>
      </c>
      <c r="Q1476" s="28"/>
      <c r="R1476" s="28"/>
    </row>
    <row r="1477" spans="1:18" ht="12.75" x14ac:dyDescent="0.35">
      <c r="A1477" s="28" t="s">
        <v>1720</v>
      </c>
      <c r="B1477" s="28" t="s">
        <v>1721</v>
      </c>
      <c r="C1477" s="85" t="s">
        <v>168</v>
      </c>
      <c r="D1477" s="28" t="s">
        <v>1722</v>
      </c>
      <c r="E1477" s="428">
        <v>1500</v>
      </c>
      <c r="F1477" s="418" t="s">
        <v>2813</v>
      </c>
      <c r="G1477" s="418" t="s">
        <v>2064</v>
      </c>
      <c r="H1477" s="418" t="s">
        <v>1325</v>
      </c>
      <c r="I1477" s="234" t="s">
        <v>1726</v>
      </c>
      <c r="J1477" s="28" t="s">
        <v>1760</v>
      </c>
      <c r="K1477" s="429"/>
      <c r="L1477" s="401"/>
      <c r="M1477" s="28"/>
      <c r="N1477" s="28">
        <v>12</v>
      </c>
      <c r="O1477" s="28">
        <v>6</v>
      </c>
      <c r="P1477" s="28">
        <f t="shared" si="40"/>
        <v>9000</v>
      </c>
      <c r="Q1477" s="28"/>
      <c r="R1477" s="28"/>
    </row>
    <row r="1478" spans="1:18" ht="12.75" x14ac:dyDescent="0.35">
      <c r="A1478" s="28" t="s">
        <v>1720</v>
      </c>
      <c r="B1478" s="28" t="s">
        <v>1721</v>
      </c>
      <c r="C1478" s="85" t="s">
        <v>168</v>
      </c>
      <c r="D1478" s="28" t="s">
        <v>1730</v>
      </c>
      <c r="E1478" s="428">
        <v>2000</v>
      </c>
      <c r="F1478" s="418" t="s">
        <v>1992</v>
      </c>
      <c r="G1478" s="418" t="s">
        <v>2070</v>
      </c>
      <c r="H1478" s="418" t="s">
        <v>1794</v>
      </c>
      <c r="I1478" s="234" t="s">
        <v>1726</v>
      </c>
      <c r="J1478" s="28" t="s">
        <v>1727</v>
      </c>
      <c r="K1478" s="429"/>
      <c r="L1478" s="401"/>
      <c r="M1478" s="28"/>
      <c r="N1478" s="28">
        <v>12</v>
      </c>
      <c r="O1478" s="28">
        <v>6</v>
      </c>
      <c r="P1478" s="28">
        <f t="shared" si="40"/>
        <v>12000</v>
      </c>
      <c r="Q1478" s="28"/>
      <c r="R1478" s="28"/>
    </row>
    <row r="1479" spans="1:18" ht="12.75" x14ac:dyDescent="0.35">
      <c r="A1479" s="28" t="s">
        <v>1720</v>
      </c>
      <c r="B1479" s="28" t="s">
        <v>1721</v>
      </c>
      <c r="C1479" s="85" t="s">
        <v>168</v>
      </c>
      <c r="D1479" s="28" t="s">
        <v>1730</v>
      </c>
      <c r="E1479" s="428">
        <v>2000</v>
      </c>
      <c r="F1479" s="418" t="s">
        <v>2063</v>
      </c>
      <c r="G1479" s="418" t="s">
        <v>2225</v>
      </c>
      <c r="H1479" s="418" t="s">
        <v>1794</v>
      </c>
      <c r="I1479" s="234" t="s">
        <v>1726</v>
      </c>
      <c r="J1479" s="28" t="s">
        <v>1727</v>
      </c>
      <c r="K1479" s="429"/>
      <c r="L1479" s="401"/>
      <c r="M1479" s="28"/>
      <c r="N1479" s="28">
        <v>12</v>
      </c>
      <c r="O1479" s="28">
        <v>6</v>
      </c>
      <c r="P1479" s="28">
        <f t="shared" si="40"/>
        <v>12000</v>
      </c>
      <c r="Q1479" s="28"/>
      <c r="R1479" s="28"/>
    </row>
    <row r="1480" spans="1:18" ht="12.75" x14ac:dyDescent="0.35">
      <c r="A1480" s="28" t="s">
        <v>1720</v>
      </c>
      <c r="B1480" s="28" t="s">
        <v>1721</v>
      </c>
      <c r="C1480" s="85" t="s">
        <v>168</v>
      </c>
      <c r="D1480" s="28" t="s">
        <v>1722</v>
      </c>
      <c r="E1480" s="430">
        <v>1500</v>
      </c>
      <c r="F1480" s="418" t="s">
        <v>2069</v>
      </c>
      <c r="G1480" s="418" t="s">
        <v>2233</v>
      </c>
      <c r="H1480" s="418" t="s">
        <v>1325</v>
      </c>
      <c r="I1480" s="234" t="s">
        <v>1726</v>
      </c>
      <c r="J1480" s="28" t="s">
        <v>1760</v>
      </c>
      <c r="K1480" s="429"/>
      <c r="L1480" s="401"/>
      <c r="M1480" s="28"/>
      <c r="N1480" s="28">
        <v>12</v>
      </c>
      <c r="O1480" s="28">
        <v>6</v>
      </c>
      <c r="P1480" s="28">
        <f t="shared" si="40"/>
        <v>9000</v>
      </c>
      <c r="Q1480" s="28"/>
      <c r="R1480" s="28"/>
    </row>
    <row r="1481" spans="1:18" ht="12.75" x14ac:dyDescent="0.35">
      <c r="A1481" s="28" t="s">
        <v>1720</v>
      </c>
      <c r="B1481" s="28" t="s">
        <v>1721</v>
      </c>
      <c r="C1481" s="85" t="s">
        <v>168</v>
      </c>
      <c r="D1481" s="28" t="s">
        <v>1722</v>
      </c>
      <c r="E1481" s="428">
        <v>1700</v>
      </c>
      <c r="F1481" s="418" t="s">
        <v>2224</v>
      </c>
      <c r="G1481" s="418" t="s">
        <v>2477</v>
      </c>
      <c r="H1481" s="418" t="s">
        <v>1725</v>
      </c>
      <c r="I1481" s="234" t="s">
        <v>1726</v>
      </c>
      <c r="J1481" s="28" t="s">
        <v>1727</v>
      </c>
      <c r="K1481" s="429"/>
      <c r="L1481" s="401"/>
      <c r="M1481" s="28"/>
      <c r="N1481" s="28">
        <v>12</v>
      </c>
      <c r="O1481" s="28">
        <v>6</v>
      </c>
      <c r="P1481" s="28">
        <f t="shared" si="40"/>
        <v>10200</v>
      </c>
      <c r="Q1481" s="28"/>
      <c r="R1481" s="28"/>
    </row>
    <row r="1482" spans="1:18" ht="12.75" x14ac:dyDescent="0.35">
      <c r="A1482" s="28" t="s">
        <v>1720</v>
      </c>
      <c r="B1482" s="28" t="s">
        <v>1721</v>
      </c>
      <c r="C1482" s="85" t="s">
        <v>168</v>
      </c>
      <c r="D1482" s="28" t="s">
        <v>1722</v>
      </c>
      <c r="E1482" s="428">
        <v>2040</v>
      </c>
      <c r="F1482" s="418" t="s">
        <v>2232</v>
      </c>
      <c r="G1482" s="418" t="s">
        <v>2931</v>
      </c>
      <c r="H1482" s="418" t="s">
        <v>1725</v>
      </c>
      <c r="I1482" s="234" t="s">
        <v>1726</v>
      </c>
      <c r="J1482" s="28" t="s">
        <v>1727</v>
      </c>
      <c r="K1482" s="429"/>
      <c r="L1482" s="401"/>
      <c r="M1482" s="28"/>
      <c r="N1482" s="28">
        <v>12</v>
      </c>
      <c r="O1482" s="28">
        <v>6</v>
      </c>
      <c r="P1482" s="28">
        <f t="shared" si="40"/>
        <v>12240</v>
      </c>
      <c r="Q1482" s="28"/>
      <c r="R1482" s="28"/>
    </row>
    <row r="1483" spans="1:18" ht="12.75" x14ac:dyDescent="0.35">
      <c r="A1483" s="28" t="s">
        <v>1720</v>
      </c>
      <c r="B1483" s="28" t="s">
        <v>1721</v>
      </c>
      <c r="C1483" s="85" t="s">
        <v>168</v>
      </c>
      <c r="D1483" s="28" t="s">
        <v>1722</v>
      </c>
      <c r="E1483" s="428">
        <v>2040</v>
      </c>
      <c r="F1483" s="418" t="s">
        <v>2476</v>
      </c>
      <c r="G1483" s="418" t="s">
        <v>2932</v>
      </c>
      <c r="H1483" s="418" t="s">
        <v>1725</v>
      </c>
      <c r="I1483" s="234" t="s">
        <v>1726</v>
      </c>
      <c r="J1483" s="28" t="s">
        <v>1727</v>
      </c>
      <c r="K1483" s="429"/>
      <c r="L1483" s="401"/>
      <c r="M1483" s="28"/>
      <c r="N1483" s="28">
        <v>12</v>
      </c>
      <c r="O1483" s="28">
        <v>6</v>
      </c>
      <c r="P1483" s="28">
        <f t="shared" si="40"/>
        <v>12240</v>
      </c>
      <c r="Q1483" s="28"/>
      <c r="R1483" s="28"/>
    </row>
    <row r="1484" spans="1:18" ht="12.75" x14ac:dyDescent="0.35">
      <c r="A1484" s="28" t="s">
        <v>1720</v>
      </c>
      <c r="B1484" s="28" t="s">
        <v>1721</v>
      </c>
      <c r="C1484" s="85" t="s">
        <v>168</v>
      </c>
      <c r="D1484" s="28" t="s">
        <v>1722</v>
      </c>
      <c r="E1484" s="428">
        <v>1700</v>
      </c>
      <c r="F1484" s="418" t="s">
        <v>2933</v>
      </c>
      <c r="G1484" s="418" t="s">
        <v>2719</v>
      </c>
      <c r="H1484" s="418" t="s">
        <v>1725</v>
      </c>
      <c r="I1484" s="234" t="s">
        <v>1726</v>
      </c>
      <c r="J1484" s="28" t="s">
        <v>1727</v>
      </c>
      <c r="K1484" s="429"/>
      <c r="L1484" s="401"/>
      <c r="M1484" s="28"/>
      <c r="N1484" s="28">
        <v>12</v>
      </c>
      <c r="O1484" s="28">
        <v>6</v>
      </c>
      <c r="P1484" s="28">
        <f t="shared" si="40"/>
        <v>10200</v>
      </c>
      <c r="Q1484" s="28"/>
      <c r="R1484" s="28"/>
    </row>
    <row r="1485" spans="1:18" ht="12.75" x14ac:dyDescent="0.35">
      <c r="A1485" s="28" t="s">
        <v>1720</v>
      </c>
      <c r="B1485" s="28" t="s">
        <v>1721</v>
      </c>
      <c r="C1485" s="85" t="s">
        <v>168</v>
      </c>
      <c r="D1485" s="28" t="s">
        <v>1730</v>
      </c>
      <c r="E1485" s="428">
        <v>3500</v>
      </c>
      <c r="F1485" s="418" t="s">
        <v>2934</v>
      </c>
      <c r="G1485" s="418" t="s">
        <v>2935</v>
      </c>
      <c r="H1485" s="418" t="s">
        <v>2936</v>
      </c>
      <c r="I1485" s="234" t="s">
        <v>1726</v>
      </c>
      <c r="J1485" s="28" t="s">
        <v>1734</v>
      </c>
      <c r="K1485" s="429"/>
      <c r="L1485" s="401"/>
      <c r="M1485" s="28"/>
      <c r="N1485" s="28">
        <v>12</v>
      </c>
      <c r="O1485" s="28">
        <v>6</v>
      </c>
      <c r="P1485" s="28">
        <f t="shared" si="40"/>
        <v>21000</v>
      </c>
      <c r="Q1485" s="28"/>
      <c r="R1485" s="28"/>
    </row>
    <row r="1486" spans="1:18" ht="12.75" x14ac:dyDescent="0.35">
      <c r="A1486" s="28" t="s">
        <v>1720</v>
      </c>
      <c r="B1486" s="28" t="s">
        <v>1721</v>
      </c>
      <c r="C1486" s="85" t="s">
        <v>168</v>
      </c>
      <c r="D1486" s="28" t="s">
        <v>1722</v>
      </c>
      <c r="E1486" s="428">
        <v>3500</v>
      </c>
      <c r="F1486" s="418" t="s">
        <v>2718</v>
      </c>
      <c r="G1486" s="418" t="s">
        <v>2937</v>
      </c>
      <c r="H1486" s="418" t="s">
        <v>1737</v>
      </c>
      <c r="I1486" s="234" t="s">
        <v>1726</v>
      </c>
      <c r="J1486" s="28" t="s">
        <v>1734</v>
      </c>
      <c r="K1486" s="429"/>
      <c r="L1486" s="401"/>
      <c r="M1486" s="28"/>
      <c r="N1486" s="28">
        <v>12</v>
      </c>
      <c r="O1486" s="28">
        <v>6</v>
      </c>
      <c r="P1486" s="28">
        <f t="shared" si="40"/>
        <v>21000</v>
      </c>
      <c r="Q1486" s="28"/>
      <c r="R1486" s="28"/>
    </row>
    <row r="1487" spans="1:18" ht="12.75" x14ac:dyDescent="0.35">
      <c r="A1487" s="28" t="s">
        <v>1720</v>
      </c>
      <c r="B1487" s="28" t="s">
        <v>1721</v>
      </c>
      <c r="C1487" s="85" t="s">
        <v>168</v>
      </c>
      <c r="D1487" s="28" t="s">
        <v>1722</v>
      </c>
      <c r="E1487" s="428">
        <v>2040</v>
      </c>
      <c r="F1487" s="418" t="s">
        <v>2938</v>
      </c>
      <c r="G1487" s="418" t="s">
        <v>2939</v>
      </c>
      <c r="H1487" s="418" t="s">
        <v>1725</v>
      </c>
      <c r="I1487" s="234" t="s">
        <v>1726</v>
      </c>
      <c r="J1487" s="28" t="s">
        <v>1727</v>
      </c>
      <c r="K1487" s="429"/>
      <c r="L1487" s="401"/>
      <c r="M1487" s="28"/>
      <c r="N1487" s="28">
        <v>12</v>
      </c>
      <c r="O1487" s="28">
        <v>6</v>
      </c>
      <c r="P1487" s="28">
        <f t="shared" si="40"/>
        <v>12240</v>
      </c>
      <c r="Q1487" s="28"/>
      <c r="R1487" s="28"/>
    </row>
    <row r="1488" spans="1:18" ht="12.75" x14ac:dyDescent="0.35">
      <c r="A1488" s="28" t="s">
        <v>1720</v>
      </c>
      <c r="B1488" s="28" t="s">
        <v>1721</v>
      </c>
      <c r="C1488" s="85" t="s">
        <v>168</v>
      </c>
      <c r="D1488" s="28" t="s">
        <v>1722</v>
      </c>
      <c r="E1488" s="428">
        <v>2040</v>
      </c>
      <c r="F1488" s="418" t="s">
        <v>2940</v>
      </c>
      <c r="G1488" s="418" t="s">
        <v>2941</v>
      </c>
      <c r="H1488" s="418" t="s">
        <v>1725</v>
      </c>
      <c r="I1488" s="234" t="s">
        <v>1726</v>
      </c>
      <c r="J1488" s="28" t="s">
        <v>1727</v>
      </c>
      <c r="K1488" s="429"/>
      <c r="L1488" s="401"/>
      <c r="M1488" s="28"/>
      <c r="N1488" s="28">
        <v>12</v>
      </c>
      <c r="O1488" s="28">
        <v>6</v>
      </c>
      <c r="P1488" s="28">
        <f t="shared" si="40"/>
        <v>12240</v>
      </c>
      <c r="Q1488" s="28"/>
      <c r="R1488" s="28"/>
    </row>
    <row r="1489" spans="1:18" ht="12.75" x14ac:dyDescent="0.35">
      <c r="A1489" s="28" t="s">
        <v>1720</v>
      </c>
      <c r="B1489" s="28" t="s">
        <v>1721</v>
      </c>
      <c r="C1489" s="85" t="s">
        <v>168</v>
      </c>
      <c r="D1489" s="28" t="s">
        <v>1722</v>
      </c>
      <c r="E1489" s="428">
        <v>2040</v>
      </c>
      <c r="F1489" s="418" t="s">
        <v>2942</v>
      </c>
      <c r="G1489" s="418" t="s">
        <v>2943</v>
      </c>
      <c r="H1489" s="418" t="s">
        <v>1725</v>
      </c>
      <c r="I1489" s="234" t="s">
        <v>1726</v>
      </c>
      <c r="J1489" s="28" t="s">
        <v>1727</v>
      </c>
      <c r="K1489" s="429"/>
      <c r="L1489" s="401"/>
      <c r="M1489" s="28"/>
      <c r="N1489" s="28">
        <v>12</v>
      </c>
      <c r="O1489" s="28">
        <v>6</v>
      </c>
      <c r="P1489" s="28">
        <f t="shared" si="40"/>
        <v>12240</v>
      </c>
      <c r="Q1489" s="28"/>
      <c r="R1489" s="28"/>
    </row>
    <row r="1490" spans="1:18" ht="12.75" x14ac:dyDescent="0.35">
      <c r="A1490" s="28" t="s">
        <v>1720</v>
      </c>
      <c r="B1490" s="28" t="s">
        <v>1721</v>
      </c>
      <c r="C1490" s="85" t="s">
        <v>168</v>
      </c>
      <c r="D1490" s="28" t="s">
        <v>1722</v>
      </c>
      <c r="E1490" s="428">
        <v>2040</v>
      </c>
      <c r="F1490" s="418" t="s">
        <v>2944</v>
      </c>
      <c r="G1490" s="418" t="s">
        <v>2244</v>
      </c>
      <c r="H1490" s="418" t="s">
        <v>1725</v>
      </c>
      <c r="I1490" s="234" t="s">
        <v>1726</v>
      </c>
      <c r="J1490" s="28" t="s">
        <v>1727</v>
      </c>
      <c r="K1490" s="429"/>
      <c r="L1490" s="401"/>
      <c r="M1490" s="28"/>
      <c r="N1490" s="28">
        <v>12</v>
      </c>
      <c r="O1490" s="28">
        <v>6</v>
      </c>
      <c r="P1490" s="28">
        <f t="shared" si="40"/>
        <v>12240</v>
      </c>
      <c r="Q1490" s="28"/>
      <c r="R1490" s="28"/>
    </row>
    <row r="1491" spans="1:18" ht="12.75" x14ac:dyDescent="0.35">
      <c r="A1491" s="28" t="s">
        <v>1720</v>
      </c>
      <c r="B1491" s="28" t="s">
        <v>1721</v>
      </c>
      <c r="C1491" s="85" t="s">
        <v>168</v>
      </c>
      <c r="D1491" s="28" t="s">
        <v>1722</v>
      </c>
      <c r="E1491" s="428">
        <v>2040</v>
      </c>
      <c r="F1491" s="418" t="s">
        <v>2945</v>
      </c>
      <c r="G1491" s="418" t="s">
        <v>2382</v>
      </c>
      <c r="H1491" s="418" t="s">
        <v>1725</v>
      </c>
      <c r="I1491" s="234" t="s">
        <v>1726</v>
      </c>
      <c r="J1491" s="28" t="s">
        <v>1727</v>
      </c>
      <c r="K1491" s="429"/>
      <c r="L1491" s="401"/>
      <c r="M1491" s="28"/>
      <c r="N1491" s="28">
        <v>12</v>
      </c>
      <c r="O1491" s="28">
        <v>6</v>
      </c>
      <c r="P1491" s="28">
        <f t="shared" si="40"/>
        <v>12240</v>
      </c>
      <c r="Q1491" s="28"/>
      <c r="R1491" s="28"/>
    </row>
    <row r="1492" spans="1:18" ht="12.75" x14ac:dyDescent="0.35">
      <c r="A1492" s="28" t="s">
        <v>1720</v>
      </c>
      <c r="B1492" s="28" t="s">
        <v>1721</v>
      </c>
      <c r="C1492" s="85" t="s">
        <v>168</v>
      </c>
      <c r="D1492" s="28" t="s">
        <v>1722</v>
      </c>
      <c r="E1492" s="428">
        <v>2040</v>
      </c>
      <c r="F1492" s="418" t="s">
        <v>2243</v>
      </c>
      <c r="G1492" s="418" t="s">
        <v>2674</v>
      </c>
      <c r="H1492" s="418" t="s">
        <v>1725</v>
      </c>
      <c r="I1492" s="234" t="s">
        <v>1726</v>
      </c>
      <c r="J1492" s="28" t="s">
        <v>1727</v>
      </c>
      <c r="K1492" s="429"/>
      <c r="L1492" s="401"/>
      <c r="M1492" s="28"/>
      <c r="N1492" s="28">
        <v>12</v>
      </c>
      <c r="O1492" s="28">
        <v>6</v>
      </c>
      <c r="P1492" s="28">
        <f t="shared" si="40"/>
        <v>12240</v>
      </c>
      <c r="Q1492" s="28"/>
      <c r="R1492" s="28"/>
    </row>
    <row r="1493" spans="1:18" ht="12.75" x14ac:dyDescent="0.35">
      <c r="A1493" s="28" t="s">
        <v>1720</v>
      </c>
      <c r="B1493" s="28" t="s">
        <v>1721</v>
      </c>
      <c r="C1493" s="85" t="s">
        <v>168</v>
      </c>
      <c r="D1493" s="28" t="s">
        <v>1722</v>
      </c>
      <c r="E1493" s="428">
        <v>1800</v>
      </c>
      <c r="F1493" s="418" t="s">
        <v>2381</v>
      </c>
      <c r="G1493" s="418" t="s">
        <v>2066</v>
      </c>
      <c r="H1493" s="418" t="s">
        <v>1756</v>
      </c>
      <c r="I1493" s="234" t="s">
        <v>1726</v>
      </c>
      <c r="J1493" s="28" t="s">
        <v>1734</v>
      </c>
      <c r="K1493" s="429"/>
      <c r="L1493" s="401"/>
      <c r="M1493" s="28"/>
      <c r="N1493" s="28">
        <v>12</v>
      </c>
      <c r="O1493" s="28">
        <v>6</v>
      </c>
      <c r="P1493" s="28">
        <f t="shared" si="40"/>
        <v>10800</v>
      </c>
      <c r="Q1493" s="28"/>
      <c r="R1493" s="28"/>
    </row>
    <row r="1494" spans="1:18" ht="12.75" x14ac:dyDescent="0.35">
      <c r="A1494" s="28" t="s">
        <v>1720</v>
      </c>
      <c r="B1494" s="28" t="s">
        <v>1721</v>
      </c>
      <c r="C1494" s="85" t="s">
        <v>168</v>
      </c>
      <c r="D1494" s="28" t="s">
        <v>1722</v>
      </c>
      <c r="E1494" s="430">
        <v>5000</v>
      </c>
      <c r="F1494" s="418" t="s">
        <v>2673</v>
      </c>
      <c r="G1494" s="418" t="s">
        <v>2946</v>
      </c>
      <c r="H1494" s="418" t="s">
        <v>1737</v>
      </c>
      <c r="I1494" s="234" t="s">
        <v>1726</v>
      </c>
      <c r="J1494" s="28" t="s">
        <v>1734</v>
      </c>
      <c r="K1494" s="429"/>
      <c r="L1494" s="401"/>
      <c r="M1494" s="28"/>
      <c r="N1494" s="28">
        <v>12</v>
      </c>
      <c r="O1494" s="28">
        <v>6</v>
      </c>
      <c r="P1494" s="28">
        <f t="shared" si="40"/>
        <v>30000</v>
      </c>
      <c r="Q1494" s="28"/>
      <c r="R1494" s="28"/>
    </row>
    <row r="1495" spans="1:18" ht="12.75" x14ac:dyDescent="0.35">
      <c r="A1495" s="28" t="s">
        <v>1720</v>
      </c>
      <c r="B1495" s="28" t="s">
        <v>1721</v>
      </c>
      <c r="C1495" s="85" t="s">
        <v>168</v>
      </c>
      <c r="D1495" s="28" t="s">
        <v>1722</v>
      </c>
      <c r="E1495" s="428">
        <v>1200</v>
      </c>
      <c r="F1495" s="418" t="s">
        <v>2065</v>
      </c>
      <c r="G1495" s="418" t="s">
        <v>2157</v>
      </c>
      <c r="H1495" s="418" t="s">
        <v>1725</v>
      </c>
      <c r="I1495" s="234" t="s">
        <v>1726</v>
      </c>
      <c r="J1495" s="28" t="s">
        <v>1727</v>
      </c>
      <c r="K1495" s="429"/>
      <c r="L1495" s="401"/>
      <c r="M1495" s="28"/>
      <c r="N1495" s="28">
        <v>12</v>
      </c>
      <c r="O1495" s="28">
        <v>6</v>
      </c>
      <c r="P1495" s="28">
        <f t="shared" si="40"/>
        <v>7200</v>
      </c>
      <c r="Q1495" s="28"/>
      <c r="R1495" s="28"/>
    </row>
    <row r="1496" spans="1:18" ht="12.75" x14ac:dyDescent="0.35">
      <c r="A1496" s="28" t="s">
        <v>1720</v>
      </c>
      <c r="B1496" s="28" t="s">
        <v>1721</v>
      </c>
      <c r="C1496" s="85" t="s">
        <v>168</v>
      </c>
      <c r="D1496" s="28" t="s">
        <v>1722</v>
      </c>
      <c r="E1496" s="428">
        <v>3300</v>
      </c>
      <c r="F1496" s="418" t="s">
        <v>2947</v>
      </c>
      <c r="G1496" s="418" t="s">
        <v>2416</v>
      </c>
      <c r="H1496" s="418" t="s">
        <v>2140</v>
      </c>
      <c r="I1496" s="234" t="s">
        <v>1726</v>
      </c>
      <c r="J1496" s="28" t="s">
        <v>1734</v>
      </c>
      <c r="K1496" s="429"/>
      <c r="L1496" s="401"/>
      <c r="M1496" s="28"/>
      <c r="N1496" s="28">
        <v>12</v>
      </c>
      <c r="O1496" s="28">
        <v>6</v>
      </c>
      <c r="P1496" s="28">
        <f t="shared" si="40"/>
        <v>19800</v>
      </c>
      <c r="Q1496" s="28"/>
      <c r="R1496" s="28"/>
    </row>
    <row r="1497" spans="1:18" ht="12.75" x14ac:dyDescent="0.35">
      <c r="A1497" s="28" t="s">
        <v>1720</v>
      </c>
      <c r="B1497" s="28" t="s">
        <v>1721</v>
      </c>
      <c r="C1497" s="85" t="s">
        <v>168</v>
      </c>
      <c r="D1497" s="28" t="s">
        <v>1722</v>
      </c>
      <c r="E1497" s="430">
        <v>3200</v>
      </c>
      <c r="F1497" s="418" t="s">
        <v>2156</v>
      </c>
      <c r="G1497" s="418" t="s">
        <v>1753</v>
      </c>
      <c r="H1497" s="418" t="s">
        <v>1751</v>
      </c>
      <c r="I1497" s="234" t="s">
        <v>1726</v>
      </c>
      <c r="J1497" s="28" t="s">
        <v>1734</v>
      </c>
      <c r="K1497" s="429"/>
      <c r="L1497" s="401"/>
      <c r="M1497" s="28"/>
      <c r="N1497" s="28">
        <v>12</v>
      </c>
      <c r="O1497" s="28">
        <v>6</v>
      </c>
      <c r="P1497" s="28">
        <f t="shared" si="40"/>
        <v>19200</v>
      </c>
      <c r="Q1497" s="28"/>
      <c r="R1497" s="28"/>
    </row>
    <row r="1498" spans="1:18" ht="12.75" x14ac:dyDescent="0.35">
      <c r="A1498" s="28" t="s">
        <v>1720</v>
      </c>
      <c r="B1498" s="28" t="s">
        <v>1721</v>
      </c>
      <c r="C1498" s="85" t="s">
        <v>168</v>
      </c>
      <c r="D1498" s="28" t="s">
        <v>1722</v>
      </c>
      <c r="E1498" s="428">
        <v>1800</v>
      </c>
      <c r="F1498" s="418" t="s">
        <v>2415</v>
      </c>
      <c r="G1498" s="418" t="s">
        <v>2812</v>
      </c>
      <c r="H1498" s="418" t="s">
        <v>1737</v>
      </c>
      <c r="I1498" s="234" t="s">
        <v>1726</v>
      </c>
      <c r="J1498" s="28" t="s">
        <v>1734</v>
      </c>
      <c r="K1498" s="429"/>
      <c r="L1498" s="401"/>
      <c r="M1498" s="28"/>
      <c r="N1498" s="28">
        <v>12</v>
      </c>
      <c r="O1498" s="28">
        <v>6</v>
      </c>
      <c r="P1498" s="28">
        <f t="shared" si="40"/>
        <v>10800</v>
      </c>
      <c r="Q1498" s="28"/>
      <c r="R1498" s="28"/>
    </row>
    <row r="1499" spans="1:18" ht="12.75" x14ac:dyDescent="0.35">
      <c r="A1499" s="28" t="s">
        <v>1720</v>
      </c>
      <c r="B1499" s="28" t="s">
        <v>1721</v>
      </c>
      <c r="C1499" s="85" t="s">
        <v>168</v>
      </c>
      <c r="D1499" s="28" t="s">
        <v>1722</v>
      </c>
      <c r="E1499" s="430">
        <v>2000</v>
      </c>
      <c r="F1499" s="418" t="s">
        <v>1752</v>
      </c>
      <c r="G1499" s="418" t="s">
        <v>2640</v>
      </c>
      <c r="H1499" s="418" t="s">
        <v>1725</v>
      </c>
      <c r="I1499" s="234" t="s">
        <v>1726</v>
      </c>
      <c r="J1499" s="28" t="s">
        <v>1727</v>
      </c>
      <c r="K1499" s="429"/>
      <c r="L1499" s="401"/>
      <c r="M1499" s="28"/>
      <c r="N1499" s="28">
        <v>12</v>
      </c>
      <c r="O1499" s="28">
        <v>6</v>
      </c>
      <c r="P1499" s="28">
        <f t="shared" si="40"/>
        <v>12000</v>
      </c>
      <c r="Q1499" s="28"/>
      <c r="R1499" s="28"/>
    </row>
    <row r="1500" spans="1:18" ht="12.75" x14ac:dyDescent="0.35">
      <c r="A1500" s="28" t="s">
        <v>1720</v>
      </c>
      <c r="B1500" s="28" t="s">
        <v>1721</v>
      </c>
      <c r="C1500" s="85" t="s">
        <v>168</v>
      </c>
      <c r="D1500" s="28" t="s">
        <v>1722</v>
      </c>
      <c r="E1500" s="430">
        <v>5000</v>
      </c>
      <c r="F1500" s="418" t="s">
        <v>2811</v>
      </c>
      <c r="G1500" s="418" t="s">
        <v>2171</v>
      </c>
      <c r="H1500" s="418" t="s">
        <v>1882</v>
      </c>
      <c r="I1500" s="234" t="s">
        <v>1726</v>
      </c>
      <c r="J1500" s="28" t="s">
        <v>1734</v>
      </c>
      <c r="K1500" s="429"/>
      <c r="L1500" s="401"/>
      <c r="M1500" s="28"/>
      <c r="N1500" s="28">
        <v>12</v>
      </c>
      <c r="O1500" s="28">
        <v>6</v>
      </c>
      <c r="P1500" s="28">
        <f t="shared" si="40"/>
        <v>30000</v>
      </c>
      <c r="Q1500" s="28"/>
      <c r="R1500" s="28"/>
    </row>
    <row r="1501" spans="1:18" ht="12.75" x14ac:dyDescent="0.35">
      <c r="A1501" s="28" t="s">
        <v>1720</v>
      </c>
      <c r="B1501" s="28" t="s">
        <v>1721</v>
      </c>
      <c r="C1501" s="85" t="s">
        <v>168</v>
      </c>
      <c r="D1501" s="28" t="s">
        <v>1722</v>
      </c>
      <c r="E1501" s="430">
        <v>5000</v>
      </c>
      <c r="F1501" s="418" t="s">
        <v>2639</v>
      </c>
      <c r="G1501" s="418" t="s">
        <v>2948</v>
      </c>
      <c r="H1501" s="418" t="s">
        <v>2414</v>
      </c>
      <c r="I1501" s="234" t="s">
        <v>1726</v>
      </c>
      <c r="J1501" s="28" t="s">
        <v>1734</v>
      </c>
      <c r="K1501" s="429"/>
      <c r="L1501" s="401"/>
      <c r="M1501" s="28"/>
      <c r="N1501" s="28">
        <v>12</v>
      </c>
      <c r="O1501" s="28">
        <v>6</v>
      </c>
      <c r="P1501" s="28">
        <f t="shared" si="40"/>
        <v>30000</v>
      </c>
      <c r="Q1501" s="28"/>
      <c r="R1501" s="28"/>
    </row>
    <row r="1502" spans="1:18" ht="12.75" x14ac:dyDescent="0.35">
      <c r="A1502" s="28" t="s">
        <v>1720</v>
      </c>
      <c r="B1502" s="28" t="s">
        <v>1721</v>
      </c>
      <c r="C1502" s="85" t="s">
        <v>168</v>
      </c>
      <c r="D1502" s="28" t="s">
        <v>1722</v>
      </c>
      <c r="E1502" s="430">
        <v>6000</v>
      </c>
      <c r="F1502" s="418" t="s">
        <v>2170</v>
      </c>
      <c r="G1502" s="418" t="s">
        <v>2537</v>
      </c>
      <c r="H1502" s="418" t="s">
        <v>1783</v>
      </c>
      <c r="I1502" s="234" t="s">
        <v>1726</v>
      </c>
      <c r="J1502" s="28" t="s">
        <v>1734</v>
      </c>
      <c r="K1502" s="429"/>
      <c r="L1502" s="401"/>
      <c r="M1502" s="28"/>
      <c r="N1502" s="28">
        <v>12</v>
      </c>
      <c r="O1502" s="28">
        <v>6</v>
      </c>
      <c r="P1502" s="28">
        <f t="shared" si="40"/>
        <v>36000</v>
      </c>
      <c r="Q1502" s="28"/>
      <c r="R1502" s="28"/>
    </row>
    <row r="1503" spans="1:18" ht="12.75" x14ac:dyDescent="0.35">
      <c r="A1503" s="28" t="s">
        <v>1720</v>
      </c>
      <c r="B1503" s="28" t="s">
        <v>1721</v>
      </c>
      <c r="C1503" s="85" t="s">
        <v>168</v>
      </c>
      <c r="D1503" s="28" t="s">
        <v>1722</v>
      </c>
      <c r="E1503" s="430">
        <v>8500</v>
      </c>
      <c r="F1503" s="418" t="s">
        <v>2949</v>
      </c>
      <c r="G1503" s="418" t="s">
        <v>2950</v>
      </c>
      <c r="H1503" s="418" t="s">
        <v>1751</v>
      </c>
      <c r="I1503" s="234" t="s">
        <v>1726</v>
      </c>
      <c r="J1503" s="28" t="s">
        <v>1734</v>
      </c>
      <c r="K1503" s="429"/>
      <c r="L1503" s="401"/>
      <c r="M1503" s="28"/>
      <c r="N1503" s="28">
        <v>12</v>
      </c>
      <c r="O1503" s="28">
        <v>6</v>
      </c>
      <c r="P1503" s="28">
        <f t="shared" si="40"/>
        <v>51000</v>
      </c>
      <c r="Q1503" s="28"/>
      <c r="R1503" s="28"/>
    </row>
    <row r="1504" spans="1:18" ht="12.75" x14ac:dyDescent="0.35">
      <c r="A1504" s="28" t="s">
        <v>1720</v>
      </c>
      <c r="B1504" s="28" t="s">
        <v>1721</v>
      </c>
      <c r="C1504" s="85" t="s">
        <v>168</v>
      </c>
      <c r="D1504" s="28" t="s">
        <v>1722</v>
      </c>
      <c r="E1504" s="430">
        <v>5000</v>
      </c>
      <c r="F1504" s="418" t="s">
        <v>2536</v>
      </c>
      <c r="G1504" s="418" t="s">
        <v>2860</v>
      </c>
      <c r="H1504" s="418" t="s">
        <v>1737</v>
      </c>
      <c r="I1504" s="234" t="s">
        <v>1726</v>
      </c>
      <c r="J1504" s="28" t="s">
        <v>1734</v>
      </c>
      <c r="K1504" s="429"/>
      <c r="L1504" s="401"/>
      <c r="M1504" s="28"/>
      <c r="N1504" s="28">
        <v>12</v>
      </c>
      <c r="O1504" s="28">
        <v>6</v>
      </c>
      <c r="P1504" s="28">
        <f t="shared" si="40"/>
        <v>30000</v>
      </c>
      <c r="Q1504" s="28"/>
      <c r="R1504" s="28"/>
    </row>
    <row r="1505" spans="1:18" ht="12.75" x14ac:dyDescent="0.35">
      <c r="A1505" s="28" t="s">
        <v>1720</v>
      </c>
      <c r="B1505" s="28" t="s">
        <v>1721</v>
      </c>
      <c r="C1505" s="85" t="s">
        <v>168</v>
      </c>
      <c r="D1505" s="28" t="s">
        <v>1722</v>
      </c>
      <c r="E1505" s="430">
        <v>7800</v>
      </c>
      <c r="F1505" s="418" t="s">
        <v>2951</v>
      </c>
      <c r="G1505" s="418" t="s">
        <v>2952</v>
      </c>
      <c r="H1505" s="418" t="s">
        <v>1751</v>
      </c>
      <c r="I1505" s="234" t="s">
        <v>1726</v>
      </c>
      <c r="J1505" s="28" t="s">
        <v>1734</v>
      </c>
      <c r="K1505" s="429"/>
      <c r="L1505" s="401"/>
      <c r="M1505" s="28"/>
      <c r="N1505" s="28">
        <v>12</v>
      </c>
      <c r="O1505" s="28">
        <v>6</v>
      </c>
      <c r="P1505" s="28">
        <f t="shared" si="40"/>
        <v>46800</v>
      </c>
      <c r="Q1505" s="28"/>
      <c r="R1505" s="28"/>
    </row>
    <row r="1506" spans="1:18" ht="12.75" x14ac:dyDescent="0.35">
      <c r="A1506" s="28" t="s">
        <v>1720</v>
      </c>
      <c r="B1506" s="28" t="s">
        <v>1721</v>
      </c>
      <c r="C1506" s="85" t="s">
        <v>168</v>
      </c>
      <c r="D1506" s="28" t="s">
        <v>1722</v>
      </c>
      <c r="E1506" s="430">
        <v>2000</v>
      </c>
      <c r="F1506" s="418" t="s">
        <v>2859</v>
      </c>
      <c r="G1506" s="418" t="s">
        <v>1789</v>
      </c>
      <c r="H1506" s="418" t="s">
        <v>1725</v>
      </c>
      <c r="I1506" s="234" t="s">
        <v>1726</v>
      </c>
      <c r="J1506" s="28" t="s">
        <v>1727</v>
      </c>
      <c r="K1506" s="429"/>
      <c r="L1506" s="401"/>
      <c r="M1506" s="28"/>
      <c r="N1506" s="28">
        <v>12</v>
      </c>
      <c r="O1506" s="28">
        <v>6</v>
      </c>
      <c r="P1506" s="28">
        <f t="shared" si="40"/>
        <v>12000</v>
      </c>
      <c r="Q1506" s="28"/>
      <c r="R1506" s="28"/>
    </row>
    <row r="1507" spans="1:18" ht="12.75" x14ac:dyDescent="0.35">
      <c r="A1507" s="28" t="s">
        <v>1720</v>
      </c>
      <c r="B1507" s="28" t="s">
        <v>1721</v>
      </c>
      <c r="C1507" s="85" t="s">
        <v>168</v>
      </c>
      <c r="D1507" s="28" t="s">
        <v>1722</v>
      </c>
      <c r="E1507" s="428">
        <v>6000</v>
      </c>
      <c r="F1507" s="418" t="s">
        <v>2953</v>
      </c>
      <c r="G1507" s="418" t="s">
        <v>2841</v>
      </c>
      <c r="H1507" s="418" t="s">
        <v>1737</v>
      </c>
      <c r="I1507" s="234" t="s">
        <v>1726</v>
      </c>
      <c r="J1507" s="28" t="s">
        <v>1734</v>
      </c>
      <c r="K1507" s="429"/>
      <c r="L1507" s="401"/>
      <c r="M1507" s="28"/>
      <c r="N1507" s="28">
        <v>12</v>
      </c>
      <c r="O1507" s="28">
        <v>6</v>
      </c>
      <c r="P1507" s="28">
        <f t="shared" si="40"/>
        <v>36000</v>
      </c>
      <c r="Q1507" s="28"/>
      <c r="R1507" s="28"/>
    </row>
    <row r="1508" spans="1:18" ht="12.75" x14ac:dyDescent="0.35">
      <c r="A1508" s="28" t="s">
        <v>1720</v>
      </c>
      <c r="B1508" s="28" t="s">
        <v>1721</v>
      </c>
      <c r="C1508" s="85" t="s">
        <v>168</v>
      </c>
      <c r="D1508" s="28" t="s">
        <v>1722</v>
      </c>
      <c r="E1508" s="430">
        <v>5500</v>
      </c>
      <c r="F1508" s="418" t="s">
        <v>1788</v>
      </c>
      <c r="G1508" s="418" t="s">
        <v>1820</v>
      </c>
      <c r="H1508" s="418" t="s">
        <v>1737</v>
      </c>
      <c r="I1508" s="234" t="s">
        <v>1726</v>
      </c>
      <c r="J1508" s="28" t="s">
        <v>1734</v>
      </c>
      <c r="K1508" s="429"/>
      <c r="L1508" s="401"/>
      <c r="M1508" s="28"/>
      <c r="N1508" s="28">
        <v>12</v>
      </c>
      <c r="O1508" s="28">
        <v>6</v>
      </c>
      <c r="P1508" s="28">
        <f t="shared" si="40"/>
        <v>33000</v>
      </c>
      <c r="Q1508" s="28"/>
      <c r="R1508" s="28"/>
    </row>
    <row r="1509" spans="1:18" ht="12.75" x14ac:dyDescent="0.35">
      <c r="A1509" s="28" t="s">
        <v>1720</v>
      </c>
      <c r="B1509" s="28" t="s">
        <v>1721</v>
      </c>
      <c r="C1509" s="85" t="s">
        <v>168</v>
      </c>
      <c r="D1509" s="28" t="s">
        <v>1722</v>
      </c>
      <c r="E1509" s="428">
        <v>1800</v>
      </c>
      <c r="F1509" s="418" t="s">
        <v>2840</v>
      </c>
      <c r="G1509" s="418" t="s">
        <v>1989</v>
      </c>
      <c r="H1509" s="418" t="s">
        <v>1737</v>
      </c>
      <c r="I1509" s="234" t="s">
        <v>1726</v>
      </c>
      <c r="J1509" s="28" t="s">
        <v>1734</v>
      </c>
      <c r="K1509" s="429"/>
      <c r="L1509" s="401"/>
      <c r="M1509" s="28"/>
      <c r="N1509" s="28">
        <v>12</v>
      </c>
      <c r="O1509" s="28">
        <v>6</v>
      </c>
      <c r="P1509" s="28">
        <f t="shared" si="40"/>
        <v>10800</v>
      </c>
      <c r="Q1509" s="28"/>
      <c r="R1509" s="28"/>
    </row>
    <row r="1510" spans="1:18" ht="12.75" x14ac:dyDescent="0.35">
      <c r="A1510" s="28" t="s">
        <v>1720</v>
      </c>
      <c r="B1510" s="28" t="s">
        <v>1721</v>
      </c>
      <c r="C1510" s="85" t="s">
        <v>168</v>
      </c>
      <c r="D1510" s="28" t="s">
        <v>1722</v>
      </c>
      <c r="E1510" s="430">
        <v>5500</v>
      </c>
      <c r="F1510" s="418" t="s">
        <v>1819</v>
      </c>
      <c r="G1510" s="418" t="s">
        <v>2105</v>
      </c>
      <c r="H1510" s="418" t="s">
        <v>1756</v>
      </c>
      <c r="I1510" s="234" t="s">
        <v>1726</v>
      </c>
      <c r="J1510" s="28" t="s">
        <v>1734</v>
      </c>
      <c r="K1510" s="429"/>
      <c r="L1510" s="401"/>
      <c r="M1510" s="28"/>
      <c r="N1510" s="28">
        <v>12</v>
      </c>
      <c r="O1510" s="28">
        <v>6</v>
      </c>
      <c r="P1510" s="28">
        <f t="shared" si="40"/>
        <v>33000</v>
      </c>
      <c r="Q1510" s="28"/>
      <c r="R1510" s="28"/>
    </row>
    <row r="1511" spans="1:18" ht="12.75" x14ac:dyDescent="0.35">
      <c r="A1511" s="28" t="s">
        <v>1720</v>
      </c>
      <c r="B1511" s="28" t="s">
        <v>1721</v>
      </c>
      <c r="C1511" s="85" t="s">
        <v>168</v>
      </c>
      <c r="D1511" s="28" t="s">
        <v>1722</v>
      </c>
      <c r="E1511" s="430">
        <v>5250</v>
      </c>
      <c r="F1511" s="418" t="s">
        <v>1988</v>
      </c>
      <c r="G1511" s="418" t="s">
        <v>2541</v>
      </c>
      <c r="H1511" s="418" t="s">
        <v>1737</v>
      </c>
      <c r="I1511" s="234" t="s">
        <v>1726</v>
      </c>
      <c r="J1511" s="28" t="s">
        <v>1734</v>
      </c>
      <c r="K1511" s="429"/>
      <c r="L1511" s="401"/>
      <c r="M1511" s="28"/>
      <c r="N1511" s="28">
        <v>12</v>
      </c>
      <c r="O1511" s="28">
        <v>6</v>
      </c>
      <c r="P1511" s="28">
        <f t="shared" si="40"/>
        <v>31500</v>
      </c>
      <c r="Q1511" s="28"/>
      <c r="R1511" s="28"/>
    </row>
    <row r="1512" spans="1:18" ht="12.75" x14ac:dyDescent="0.35">
      <c r="A1512" s="28" t="s">
        <v>1720</v>
      </c>
      <c r="B1512" s="28" t="s">
        <v>1721</v>
      </c>
      <c r="C1512" s="85" t="s">
        <v>168</v>
      </c>
      <c r="D1512" s="28" t="s">
        <v>1722</v>
      </c>
      <c r="E1512" s="430">
        <v>10500</v>
      </c>
      <c r="F1512" s="418" t="s">
        <v>2104</v>
      </c>
      <c r="G1512" s="418" t="s">
        <v>2561</v>
      </c>
      <c r="H1512" s="418" t="s">
        <v>1751</v>
      </c>
      <c r="I1512" s="234" t="s">
        <v>1726</v>
      </c>
      <c r="J1512" s="28" t="s">
        <v>1734</v>
      </c>
      <c r="K1512" s="429"/>
      <c r="L1512" s="401"/>
      <c r="M1512" s="28"/>
      <c r="N1512" s="28">
        <v>12</v>
      </c>
      <c r="O1512" s="28">
        <v>6</v>
      </c>
      <c r="P1512" s="28">
        <f t="shared" si="40"/>
        <v>63000</v>
      </c>
      <c r="Q1512" s="28"/>
      <c r="R1512" s="28"/>
    </row>
    <row r="1513" spans="1:18" ht="12.75" x14ac:dyDescent="0.35">
      <c r="A1513" s="28" t="s">
        <v>1720</v>
      </c>
      <c r="B1513" s="28" t="s">
        <v>1721</v>
      </c>
      <c r="C1513" s="85" t="s">
        <v>168</v>
      </c>
      <c r="D1513" s="28" t="s">
        <v>1722</v>
      </c>
      <c r="E1513" s="430">
        <v>6500</v>
      </c>
      <c r="F1513" s="418" t="s">
        <v>2540</v>
      </c>
      <c r="G1513" s="418" t="s">
        <v>2670</v>
      </c>
      <c r="H1513" s="418" t="s">
        <v>1737</v>
      </c>
      <c r="I1513" s="234" t="s">
        <v>1726</v>
      </c>
      <c r="J1513" s="28" t="s">
        <v>1734</v>
      </c>
      <c r="K1513" s="429"/>
      <c r="L1513" s="401"/>
      <c r="M1513" s="28"/>
      <c r="N1513" s="28">
        <v>12</v>
      </c>
      <c r="O1513" s="28">
        <v>6</v>
      </c>
      <c r="P1513" s="28">
        <f t="shared" si="40"/>
        <v>39000</v>
      </c>
      <c r="Q1513" s="28"/>
      <c r="R1513" s="28"/>
    </row>
    <row r="1514" spans="1:18" ht="12.75" x14ac:dyDescent="0.35">
      <c r="A1514" s="28" t="s">
        <v>1720</v>
      </c>
      <c r="B1514" s="28" t="s">
        <v>1721</v>
      </c>
      <c r="C1514" s="85" t="s">
        <v>168</v>
      </c>
      <c r="D1514" s="28" t="s">
        <v>1722</v>
      </c>
      <c r="E1514" s="428">
        <v>4000</v>
      </c>
      <c r="F1514" s="418" t="s">
        <v>2560</v>
      </c>
      <c r="G1514" s="418" t="s">
        <v>2672</v>
      </c>
      <c r="H1514" s="418" t="s">
        <v>1751</v>
      </c>
      <c r="I1514" s="234" t="s">
        <v>1726</v>
      </c>
      <c r="J1514" s="28" t="s">
        <v>1734</v>
      </c>
      <c r="K1514" s="429"/>
      <c r="L1514" s="401"/>
      <c r="M1514" s="28"/>
      <c r="N1514" s="28">
        <v>12</v>
      </c>
      <c r="O1514" s="28">
        <v>6</v>
      </c>
      <c r="P1514" s="28">
        <f t="shared" si="40"/>
        <v>24000</v>
      </c>
      <c r="Q1514" s="28"/>
      <c r="R1514" s="28"/>
    </row>
    <row r="1515" spans="1:18" ht="12.75" x14ac:dyDescent="0.35">
      <c r="A1515" s="28" t="s">
        <v>1720</v>
      </c>
      <c r="B1515" s="28" t="s">
        <v>1721</v>
      </c>
      <c r="C1515" s="85" t="s">
        <v>168</v>
      </c>
      <c r="D1515" s="28" t="s">
        <v>1722</v>
      </c>
      <c r="E1515" s="430">
        <v>5000</v>
      </c>
      <c r="F1515" s="418" t="s">
        <v>2669</v>
      </c>
      <c r="G1515" s="418" t="s">
        <v>2785</v>
      </c>
      <c r="H1515" s="418" t="s">
        <v>1783</v>
      </c>
      <c r="I1515" s="234" t="s">
        <v>1726</v>
      </c>
      <c r="J1515" s="28" t="s">
        <v>1734</v>
      </c>
      <c r="K1515" s="429"/>
      <c r="L1515" s="401"/>
      <c r="M1515" s="28"/>
      <c r="N1515" s="28">
        <v>12</v>
      </c>
      <c r="O1515" s="28">
        <v>6</v>
      </c>
      <c r="P1515" s="28">
        <f t="shared" si="40"/>
        <v>30000</v>
      </c>
      <c r="Q1515" s="28"/>
      <c r="R1515" s="28"/>
    </row>
    <row r="1516" spans="1:18" ht="12.75" x14ac:dyDescent="0.35">
      <c r="A1516" s="28" t="s">
        <v>1720</v>
      </c>
      <c r="B1516" s="28" t="s">
        <v>1721</v>
      </c>
      <c r="C1516" s="85" t="s">
        <v>168</v>
      </c>
      <c r="D1516" s="28" t="s">
        <v>1722</v>
      </c>
      <c r="E1516" s="430">
        <v>3000</v>
      </c>
      <c r="F1516" s="418" t="s">
        <v>2671</v>
      </c>
      <c r="G1516" s="418" t="s">
        <v>1840</v>
      </c>
      <c r="H1516" s="418" t="s">
        <v>1725</v>
      </c>
      <c r="I1516" s="234" t="s">
        <v>1726</v>
      </c>
      <c r="J1516" s="28" t="s">
        <v>1727</v>
      </c>
      <c r="K1516" s="429"/>
      <c r="L1516" s="401"/>
      <c r="M1516" s="28"/>
      <c r="N1516" s="28">
        <v>12</v>
      </c>
      <c r="O1516" s="28">
        <v>6</v>
      </c>
      <c r="P1516" s="28">
        <f t="shared" si="40"/>
        <v>18000</v>
      </c>
      <c r="Q1516" s="28"/>
      <c r="R1516" s="28"/>
    </row>
    <row r="1517" spans="1:18" ht="12.75" x14ac:dyDescent="0.35">
      <c r="A1517" s="28" t="s">
        <v>1720</v>
      </c>
      <c r="B1517" s="28" t="s">
        <v>1721</v>
      </c>
      <c r="C1517" s="85" t="s">
        <v>168</v>
      </c>
      <c r="D1517" s="28" t="s">
        <v>1722</v>
      </c>
      <c r="E1517" s="430">
        <v>2900</v>
      </c>
      <c r="F1517" s="418" t="s">
        <v>2784</v>
      </c>
      <c r="G1517" s="418" t="s">
        <v>1868</v>
      </c>
      <c r="H1517" s="418" t="s">
        <v>1725</v>
      </c>
      <c r="I1517" s="234" t="s">
        <v>1726</v>
      </c>
      <c r="J1517" s="28" t="s">
        <v>1727</v>
      </c>
      <c r="K1517" s="429"/>
      <c r="L1517" s="401"/>
      <c r="M1517" s="28"/>
      <c r="N1517" s="28">
        <v>12</v>
      </c>
      <c r="O1517" s="28">
        <v>6</v>
      </c>
      <c r="P1517" s="28">
        <f t="shared" si="40"/>
        <v>17400</v>
      </c>
      <c r="Q1517" s="28"/>
      <c r="R1517" s="28"/>
    </row>
    <row r="1518" spans="1:18" ht="12.75" x14ac:dyDescent="0.35">
      <c r="A1518" s="28" t="s">
        <v>1720</v>
      </c>
      <c r="B1518" s="28" t="s">
        <v>1721</v>
      </c>
      <c r="C1518" s="85" t="s">
        <v>168</v>
      </c>
      <c r="D1518" s="28" t="s">
        <v>1722</v>
      </c>
      <c r="E1518" s="430">
        <v>2500</v>
      </c>
      <c r="F1518" s="418" t="s">
        <v>1839</v>
      </c>
      <c r="G1518" s="418" t="s">
        <v>1884</v>
      </c>
      <c r="H1518" s="418" t="s">
        <v>1725</v>
      </c>
      <c r="I1518" s="234" t="s">
        <v>1726</v>
      </c>
      <c r="J1518" s="28" t="s">
        <v>1727</v>
      </c>
      <c r="K1518" s="429"/>
      <c r="L1518" s="401"/>
      <c r="M1518" s="28"/>
      <c r="N1518" s="28">
        <v>12</v>
      </c>
      <c r="O1518" s="28">
        <v>6</v>
      </c>
      <c r="P1518" s="28">
        <f t="shared" si="40"/>
        <v>15000</v>
      </c>
      <c r="Q1518" s="28"/>
      <c r="R1518" s="28"/>
    </row>
    <row r="1519" spans="1:18" ht="12.75" x14ac:dyDescent="0.35">
      <c r="A1519" s="28" t="s">
        <v>1720</v>
      </c>
      <c r="B1519" s="28" t="s">
        <v>1721</v>
      </c>
      <c r="C1519" s="85" t="s">
        <v>168</v>
      </c>
      <c r="D1519" s="28" t="s">
        <v>1730</v>
      </c>
      <c r="E1519" s="428">
        <v>1200</v>
      </c>
      <c r="F1519" s="417" t="s">
        <v>1867</v>
      </c>
      <c r="G1519" s="418" t="s">
        <v>2029</v>
      </c>
      <c r="H1519" s="418" t="s">
        <v>1763</v>
      </c>
      <c r="I1519" s="234" t="s">
        <v>1726</v>
      </c>
      <c r="J1519" s="28" t="s">
        <v>1727</v>
      </c>
      <c r="K1519" s="429"/>
      <c r="L1519" s="401"/>
      <c r="M1519" s="28"/>
      <c r="N1519" s="28">
        <v>12</v>
      </c>
      <c r="O1519" s="28">
        <v>6</v>
      </c>
      <c r="P1519" s="28">
        <f t="shared" si="40"/>
        <v>7200</v>
      </c>
      <c r="Q1519" s="28"/>
      <c r="R1519" s="28"/>
    </row>
    <row r="1520" spans="1:18" ht="12.75" x14ac:dyDescent="0.35">
      <c r="A1520" s="28" t="s">
        <v>1720</v>
      </c>
      <c r="B1520" s="28" t="s">
        <v>1721</v>
      </c>
      <c r="C1520" s="85" t="s">
        <v>168</v>
      </c>
      <c r="D1520" s="28" t="s">
        <v>1722</v>
      </c>
      <c r="E1520" s="430">
        <v>2500</v>
      </c>
      <c r="F1520" s="418" t="s">
        <v>1883</v>
      </c>
      <c r="G1520" s="418" t="s">
        <v>2037</v>
      </c>
      <c r="H1520" s="418" t="s">
        <v>1725</v>
      </c>
      <c r="I1520" s="234" t="s">
        <v>1726</v>
      </c>
      <c r="J1520" s="28" t="s">
        <v>1727</v>
      </c>
      <c r="K1520" s="429"/>
      <c r="L1520" s="401"/>
      <c r="M1520" s="28"/>
      <c r="N1520" s="28">
        <v>12</v>
      </c>
      <c r="O1520" s="28">
        <v>6</v>
      </c>
      <c r="P1520" s="28">
        <f t="shared" si="40"/>
        <v>15000</v>
      </c>
      <c r="Q1520" s="28"/>
      <c r="R1520" s="28"/>
    </row>
    <row r="1521" spans="1:18" ht="12.75" x14ac:dyDescent="0.35">
      <c r="A1521" s="28" t="s">
        <v>1720</v>
      </c>
      <c r="B1521" s="28" t="s">
        <v>1721</v>
      </c>
      <c r="C1521" s="85" t="s">
        <v>168</v>
      </c>
      <c r="D1521" s="28" t="s">
        <v>1722</v>
      </c>
      <c r="E1521" s="430">
        <v>2500</v>
      </c>
      <c r="F1521" s="418" t="s">
        <v>2028</v>
      </c>
      <c r="G1521" s="418" t="s">
        <v>2078</v>
      </c>
      <c r="H1521" s="418" t="s">
        <v>1725</v>
      </c>
      <c r="I1521" s="234" t="s">
        <v>1726</v>
      </c>
      <c r="J1521" s="28" t="s">
        <v>1727</v>
      </c>
      <c r="K1521" s="429"/>
      <c r="L1521" s="401"/>
      <c r="M1521" s="28"/>
      <c r="N1521" s="28">
        <v>12</v>
      </c>
      <c r="O1521" s="28">
        <v>6</v>
      </c>
      <c r="P1521" s="28">
        <f t="shared" si="40"/>
        <v>15000</v>
      </c>
      <c r="Q1521" s="28"/>
      <c r="R1521" s="28"/>
    </row>
    <row r="1522" spans="1:18" ht="12.75" x14ac:dyDescent="0.35">
      <c r="A1522" s="28" t="s">
        <v>1720</v>
      </c>
      <c r="B1522" s="28" t="s">
        <v>1721</v>
      </c>
      <c r="C1522" s="85" t="s">
        <v>168</v>
      </c>
      <c r="D1522" s="28" t="s">
        <v>1722</v>
      </c>
      <c r="E1522" s="430">
        <v>1500</v>
      </c>
      <c r="F1522" s="418" t="s">
        <v>2036</v>
      </c>
      <c r="G1522" s="418" t="s">
        <v>2299</v>
      </c>
      <c r="H1522" s="418" t="s">
        <v>1325</v>
      </c>
      <c r="I1522" s="234" t="s">
        <v>1726</v>
      </c>
      <c r="J1522" s="28" t="s">
        <v>1760</v>
      </c>
      <c r="K1522" s="429"/>
      <c r="L1522" s="401"/>
      <c r="M1522" s="28"/>
      <c r="N1522" s="28">
        <v>12</v>
      </c>
      <c r="O1522" s="28">
        <v>6</v>
      </c>
      <c r="P1522" s="28">
        <f t="shared" si="40"/>
        <v>9000</v>
      </c>
      <c r="Q1522" s="28"/>
      <c r="R1522" s="28"/>
    </row>
    <row r="1523" spans="1:18" ht="12.75" x14ac:dyDescent="0.35">
      <c r="A1523" s="28" t="s">
        <v>1720</v>
      </c>
      <c r="B1523" s="28" t="s">
        <v>1721</v>
      </c>
      <c r="C1523" s="85" t="s">
        <v>168</v>
      </c>
      <c r="D1523" s="28" t="s">
        <v>1730</v>
      </c>
      <c r="E1523" s="428">
        <v>1500</v>
      </c>
      <c r="F1523" s="418" t="s">
        <v>2077</v>
      </c>
      <c r="G1523" s="418" t="s">
        <v>2428</v>
      </c>
      <c r="H1523" s="418" t="s">
        <v>2429</v>
      </c>
      <c r="I1523" s="234" t="s">
        <v>1726</v>
      </c>
      <c r="J1523" s="28" t="s">
        <v>1727</v>
      </c>
      <c r="K1523" s="429"/>
      <c r="L1523" s="401"/>
      <c r="M1523" s="28"/>
      <c r="N1523" s="28">
        <v>12</v>
      </c>
      <c r="O1523" s="28">
        <v>6</v>
      </c>
      <c r="P1523" s="28">
        <f t="shared" si="40"/>
        <v>9000</v>
      </c>
      <c r="Q1523" s="28"/>
      <c r="R1523" s="28"/>
    </row>
    <row r="1524" spans="1:18" ht="12.75" x14ac:dyDescent="0.35">
      <c r="A1524" s="28" t="s">
        <v>1720</v>
      </c>
      <c r="B1524" s="28" t="s">
        <v>1721</v>
      </c>
      <c r="C1524" s="85" t="s">
        <v>168</v>
      </c>
      <c r="D1524" s="28" t="s">
        <v>1722</v>
      </c>
      <c r="E1524" s="430">
        <v>2500</v>
      </c>
      <c r="F1524" s="418" t="s">
        <v>2298</v>
      </c>
      <c r="G1524" s="418" t="s">
        <v>2435</v>
      </c>
      <c r="H1524" s="418" t="s">
        <v>1725</v>
      </c>
      <c r="I1524" s="234" t="s">
        <v>1726</v>
      </c>
      <c r="J1524" s="28" t="s">
        <v>1727</v>
      </c>
      <c r="K1524" s="429"/>
      <c r="L1524" s="401"/>
      <c r="M1524" s="28"/>
      <c r="N1524" s="28">
        <v>12</v>
      </c>
      <c r="O1524" s="28">
        <v>6</v>
      </c>
      <c r="P1524" s="28">
        <f t="shared" si="40"/>
        <v>15000</v>
      </c>
      <c r="Q1524" s="28"/>
      <c r="R1524" s="28"/>
    </row>
    <row r="1525" spans="1:18" ht="12.75" x14ac:dyDescent="0.35">
      <c r="A1525" s="28" t="s">
        <v>1720</v>
      </c>
      <c r="B1525" s="28" t="s">
        <v>1721</v>
      </c>
      <c r="C1525" s="85" t="s">
        <v>168</v>
      </c>
      <c r="D1525" s="28" t="s">
        <v>1722</v>
      </c>
      <c r="E1525" s="430">
        <v>6000</v>
      </c>
      <c r="F1525" s="418" t="s">
        <v>2427</v>
      </c>
      <c r="G1525" s="418" t="s">
        <v>2703</v>
      </c>
      <c r="H1525" s="418" t="s">
        <v>1756</v>
      </c>
      <c r="I1525" s="234" t="s">
        <v>1726</v>
      </c>
      <c r="J1525" s="28" t="s">
        <v>1734</v>
      </c>
      <c r="K1525" s="429"/>
      <c r="L1525" s="401"/>
      <c r="M1525" s="28"/>
      <c r="N1525" s="28">
        <v>12</v>
      </c>
      <c r="O1525" s="28">
        <v>6</v>
      </c>
      <c r="P1525" s="28">
        <f t="shared" si="40"/>
        <v>36000</v>
      </c>
      <c r="Q1525" s="28"/>
      <c r="R1525" s="28"/>
    </row>
    <row r="1526" spans="1:18" ht="12.75" x14ac:dyDescent="0.35">
      <c r="A1526" s="28" t="s">
        <v>1720</v>
      </c>
      <c r="B1526" s="28" t="s">
        <v>1721</v>
      </c>
      <c r="C1526" s="85" t="s">
        <v>168</v>
      </c>
      <c r="D1526" s="28" t="s">
        <v>1730</v>
      </c>
      <c r="E1526" s="428">
        <v>1200</v>
      </c>
      <c r="F1526" s="418" t="s">
        <v>2434</v>
      </c>
      <c r="G1526" s="418" t="s">
        <v>2807</v>
      </c>
      <c r="H1526" s="418" t="s">
        <v>2808</v>
      </c>
      <c r="I1526" s="234" t="s">
        <v>1726</v>
      </c>
      <c r="J1526" s="28" t="s">
        <v>1727</v>
      </c>
      <c r="K1526" s="429"/>
      <c r="L1526" s="401"/>
      <c r="M1526" s="28"/>
      <c r="N1526" s="28">
        <v>12</v>
      </c>
      <c r="O1526" s="28">
        <v>6</v>
      </c>
      <c r="P1526" s="28">
        <f t="shared" si="40"/>
        <v>7200</v>
      </c>
      <c r="Q1526" s="28"/>
      <c r="R1526" s="28"/>
    </row>
    <row r="1527" spans="1:18" ht="12.75" x14ac:dyDescent="0.35">
      <c r="A1527" s="28" t="s">
        <v>1720</v>
      </c>
      <c r="B1527" s="28" t="s">
        <v>1721</v>
      </c>
      <c r="C1527" s="85" t="s">
        <v>168</v>
      </c>
      <c r="D1527" s="28" t="s">
        <v>1722</v>
      </c>
      <c r="E1527" s="428">
        <v>1200</v>
      </c>
      <c r="F1527" s="418" t="s">
        <v>2702</v>
      </c>
      <c r="G1527" s="418" t="s">
        <v>2242</v>
      </c>
      <c r="H1527" s="418" t="s">
        <v>1725</v>
      </c>
      <c r="I1527" s="234" t="s">
        <v>1726</v>
      </c>
      <c r="J1527" s="28" t="s">
        <v>1727</v>
      </c>
      <c r="K1527" s="429"/>
      <c r="L1527" s="401"/>
      <c r="M1527" s="28"/>
      <c r="N1527" s="28">
        <v>12</v>
      </c>
      <c r="O1527" s="28">
        <v>6</v>
      </c>
      <c r="P1527" s="28">
        <f t="shared" si="40"/>
        <v>7200</v>
      </c>
      <c r="Q1527" s="28"/>
      <c r="R1527" s="28"/>
    </row>
    <row r="1528" spans="1:18" ht="12.75" x14ac:dyDescent="0.35">
      <c r="A1528" s="28" t="s">
        <v>1720</v>
      </c>
      <c r="B1528" s="28" t="s">
        <v>1721</v>
      </c>
      <c r="C1528" s="85" t="s">
        <v>168</v>
      </c>
      <c r="D1528" s="28" t="s">
        <v>1722</v>
      </c>
      <c r="E1528" s="430">
        <v>2000</v>
      </c>
      <c r="F1528" s="418" t="s">
        <v>2806</v>
      </c>
      <c r="G1528" s="418" t="s">
        <v>2431</v>
      </c>
      <c r="H1528" s="418" t="s">
        <v>1725</v>
      </c>
      <c r="I1528" s="234" t="s">
        <v>1726</v>
      </c>
      <c r="J1528" s="28" t="s">
        <v>1727</v>
      </c>
      <c r="K1528" s="429"/>
      <c r="L1528" s="401"/>
      <c r="M1528" s="28"/>
      <c r="N1528" s="28">
        <v>12</v>
      </c>
      <c r="O1528" s="28">
        <v>6</v>
      </c>
      <c r="P1528" s="28">
        <f t="shared" si="40"/>
        <v>12000</v>
      </c>
      <c r="Q1528" s="28"/>
      <c r="R1528" s="28"/>
    </row>
    <row r="1529" spans="1:18" ht="12.75" x14ac:dyDescent="0.35">
      <c r="A1529" s="28" t="s">
        <v>1720</v>
      </c>
      <c r="B1529" s="28" t="s">
        <v>1721</v>
      </c>
      <c r="C1529" s="85" t="s">
        <v>168</v>
      </c>
      <c r="D1529" s="28" t="s">
        <v>1722</v>
      </c>
      <c r="E1529" s="430">
        <v>8000</v>
      </c>
      <c r="F1529" s="418"/>
      <c r="G1529" s="418" t="s">
        <v>2954</v>
      </c>
      <c r="H1529" s="418" t="s">
        <v>1751</v>
      </c>
      <c r="I1529" s="234" t="s">
        <v>1726</v>
      </c>
      <c r="J1529" s="28" t="s">
        <v>1734</v>
      </c>
      <c r="K1529" s="429"/>
      <c r="L1529" s="401"/>
      <c r="M1529" s="28"/>
      <c r="N1529" s="28">
        <v>12</v>
      </c>
      <c r="O1529" s="28">
        <v>6</v>
      </c>
      <c r="P1529" s="28">
        <f t="shared" si="40"/>
        <v>48000</v>
      </c>
      <c r="Q1529" s="28"/>
      <c r="R1529" s="28"/>
    </row>
    <row r="1530" spans="1:18" ht="12.75" x14ac:dyDescent="0.35">
      <c r="A1530" s="28" t="s">
        <v>1720</v>
      </c>
      <c r="B1530" s="28" t="s">
        <v>1721</v>
      </c>
      <c r="C1530" s="85" t="s">
        <v>168</v>
      </c>
      <c r="D1530" s="28" t="s">
        <v>1722</v>
      </c>
      <c r="E1530" s="428">
        <v>1800</v>
      </c>
      <c r="F1530" s="418" t="s">
        <v>2955</v>
      </c>
      <c r="G1530" s="418" t="s">
        <v>2183</v>
      </c>
      <c r="H1530" s="418" t="s">
        <v>1737</v>
      </c>
      <c r="I1530" s="234" t="s">
        <v>1726</v>
      </c>
      <c r="J1530" s="28" t="s">
        <v>1734</v>
      </c>
      <c r="K1530" s="429"/>
      <c r="L1530" s="401"/>
      <c r="M1530" s="28"/>
      <c r="N1530" s="28">
        <v>12</v>
      </c>
      <c r="O1530" s="28">
        <v>6</v>
      </c>
      <c r="P1530" s="28">
        <f t="shared" si="40"/>
        <v>10800</v>
      </c>
      <c r="Q1530" s="28"/>
      <c r="R1530" s="28"/>
    </row>
    <row r="1531" spans="1:18" ht="12.75" x14ac:dyDescent="0.35">
      <c r="A1531" s="28" t="s">
        <v>1720</v>
      </c>
      <c r="B1531" s="28" t="s">
        <v>1721</v>
      </c>
      <c r="C1531" s="85" t="s">
        <v>168</v>
      </c>
      <c r="D1531" s="28" t="s">
        <v>1722</v>
      </c>
      <c r="E1531" s="430">
        <v>5000</v>
      </c>
      <c r="F1531" s="418" t="s">
        <v>2152</v>
      </c>
      <c r="G1531" s="418" t="s">
        <v>2309</v>
      </c>
      <c r="H1531" s="418" t="s">
        <v>1737</v>
      </c>
      <c r="I1531" s="234" t="s">
        <v>1726</v>
      </c>
      <c r="J1531" s="28" t="s">
        <v>1734</v>
      </c>
      <c r="K1531" s="429"/>
      <c r="L1531" s="401"/>
      <c r="M1531" s="28"/>
      <c r="N1531" s="28">
        <v>12</v>
      </c>
      <c r="O1531" s="28">
        <v>6</v>
      </c>
      <c r="P1531" s="28">
        <f t="shared" si="40"/>
        <v>30000</v>
      </c>
      <c r="Q1531" s="28"/>
      <c r="R1531" s="28"/>
    </row>
    <row r="1532" spans="1:18" ht="12.75" x14ac:dyDescent="0.35">
      <c r="A1532" s="28" t="s">
        <v>1720</v>
      </c>
      <c r="B1532" s="28" t="s">
        <v>1721</v>
      </c>
      <c r="C1532" s="85" t="s">
        <v>168</v>
      </c>
      <c r="D1532" s="28" t="s">
        <v>1722</v>
      </c>
      <c r="E1532" s="428">
        <v>2000</v>
      </c>
      <c r="F1532" s="418" t="s">
        <v>2182</v>
      </c>
      <c r="G1532" s="418" t="s">
        <v>2489</v>
      </c>
      <c r="H1532" s="418" t="s">
        <v>2414</v>
      </c>
      <c r="I1532" s="234" t="s">
        <v>1726</v>
      </c>
      <c r="J1532" s="28" t="s">
        <v>1734</v>
      </c>
      <c r="K1532" s="429"/>
      <c r="L1532" s="401"/>
      <c r="M1532" s="28"/>
      <c r="N1532" s="28">
        <v>12</v>
      </c>
      <c r="O1532" s="28">
        <v>6</v>
      </c>
      <c r="P1532" s="28">
        <f t="shared" si="40"/>
        <v>12000</v>
      </c>
      <c r="Q1532" s="28"/>
      <c r="R1532" s="28"/>
    </row>
    <row r="1533" spans="1:18" ht="12.75" x14ac:dyDescent="0.35">
      <c r="A1533" s="28" t="s">
        <v>1720</v>
      </c>
      <c r="B1533" s="28" t="s">
        <v>1721</v>
      </c>
      <c r="C1533" s="85" t="s">
        <v>168</v>
      </c>
      <c r="D1533" s="28" t="s">
        <v>1722</v>
      </c>
      <c r="E1533" s="430">
        <v>6000</v>
      </c>
      <c r="F1533" s="418" t="s">
        <v>2308</v>
      </c>
      <c r="G1533" s="418" t="s">
        <v>2956</v>
      </c>
      <c r="H1533" s="418" t="s">
        <v>1783</v>
      </c>
      <c r="I1533" s="234" t="s">
        <v>1726</v>
      </c>
      <c r="J1533" s="28" t="s">
        <v>1734</v>
      </c>
      <c r="K1533" s="429"/>
      <c r="L1533" s="401"/>
      <c r="M1533" s="28"/>
      <c r="N1533" s="28">
        <v>12</v>
      </c>
      <c r="O1533" s="28">
        <v>6</v>
      </c>
      <c r="P1533" s="28">
        <f t="shared" ref="P1533:P1596" si="41">E1533*O1533</f>
        <v>36000</v>
      </c>
      <c r="Q1533" s="28"/>
      <c r="R1533" s="28"/>
    </row>
    <row r="1534" spans="1:18" ht="12.75" x14ac:dyDescent="0.35">
      <c r="A1534" s="28" t="s">
        <v>1720</v>
      </c>
      <c r="B1534" s="28" t="s">
        <v>1721</v>
      </c>
      <c r="C1534" s="85" t="s">
        <v>168</v>
      </c>
      <c r="D1534" s="28" t="s">
        <v>1722</v>
      </c>
      <c r="E1534" s="430">
        <v>5250</v>
      </c>
      <c r="F1534" s="418" t="s">
        <v>2488</v>
      </c>
      <c r="G1534" s="418" t="s">
        <v>2864</v>
      </c>
      <c r="H1534" s="418" t="s">
        <v>1737</v>
      </c>
      <c r="I1534" s="234" t="s">
        <v>1726</v>
      </c>
      <c r="J1534" s="28" t="s">
        <v>1734</v>
      </c>
      <c r="K1534" s="429"/>
      <c r="L1534" s="401"/>
      <c r="M1534" s="28"/>
      <c r="N1534" s="28">
        <v>12</v>
      </c>
      <c r="O1534" s="28">
        <v>6</v>
      </c>
      <c r="P1534" s="28">
        <f t="shared" si="41"/>
        <v>31500</v>
      </c>
      <c r="Q1534" s="28"/>
      <c r="R1534" s="28"/>
    </row>
    <row r="1535" spans="1:18" ht="12.75" x14ac:dyDescent="0.35">
      <c r="A1535" s="28" t="s">
        <v>1720</v>
      </c>
      <c r="B1535" s="28" t="s">
        <v>1721</v>
      </c>
      <c r="C1535" s="85" t="s">
        <v>168</v>
      </c>
      <c r="D1535" s="28" t="s">
        <v>1722</v>
      </c>
      <c r="E1535" s="430">
        <v>2500</v>
      </c>
      <c r="F1535" s="418" t="s">
        <v>2957</v>
      </c>
      <c r="G1535" s="418" t="s">
        <v>1778</v>
      </c>
      <c r="H1535" s="418" t="s">
        <v>1725</v>
      </c>
      <c r="I1535" s="234" t="s">
        <v>1726</v>
      </c>
      <c r="J1535" s="28" t="s">
        <v>1727</v>
      </c>
      <c r="K1535" s="429"/>
      <c r="L1535" s="401"/>
      <c r="M1535" s="28"/>
      <c r="N1535" s="28">
        <v>12</v>
      </c>
      <c r="O1535" s="28">
        <v>6</v>
      </c>
      <c r="P1535" s="28">
        <f t="shared" si="41"/>
        <v>15000</v>
      </c>
      <c r="Q1535" s="28"/>
      <c r="R1535" s="28"/>
    </row>
    <row r="1536" spans="1:18" ht="12.75" x14ac:dyDescent="0.35">
      <c r="A1536" s="28" t="s">
        <v>1720</v>
      </c>
      <c r="B1536" s="28" t="s">
        <v>1721</v>
      </c>
      <c r="C1536" s="85" t="s">
        <v>168</v>
      </c>
      <c r="D1536" s="28" t="s">
        <v>1722</v>
      </c>
      <c r="E1536" s="430">
        <v>2000</v>
      </c>
      <c r="F1536" s="418" t="s">
        <v>2863</v>
      </c>
      <c r="G1536" s="418" t="s">
        <v>2068</v>
      </c>
      <c r="H1536" s="418" t="s">
        <v>1725</v>
      </c>
      <c r="I1536" s="234" t="s">
        <v>1726</v>
      </c>
      <c r="J1536" s="28" t="s">
        <v>1727</v>
      </c>
      <c r="K1536" s="429"/>
      <c r="L1536" s="401"/>
      <c r="M1536" s="28"/>
      <c r="N1536" s="28">
        <v>12</v>
      </c>
      <c r="O1536" s="28">
        <v>6</v>
      </c>
      <c r="P1536" s="28">
        <f t="shared" si="41"/>
        <v>12000</v>
      </c>
      <c r="Q1536" s="28"/>
      <c r="R1536" s="28"/>
    </row>
    <row r="1537" spans="1:18" ht="12.75" x14ac:dyDescent="0.35">
      <c r="A1537" s="28" t="s">
        <v>1720</v>
      </c>
      <c r="B1537" s="28" t="s">
        <v>1721</v>
      </c>
      <c r="C1537" s="85" t="s">
        <v>168</v>
      </c>
      <c r="D1537" s="28" t="s">
        <v>1722</v>
      </c>
      <c r="E1537" s="430">
        <v>1500</v>
      </c>
      <c r="F1537" s="418" t="s">
        <v>1777</v>
      </c>
      <c r="G1537" s="418" t="s">
        <v>2650</v>
      </c>
      <c r="H1537" s="418" t="s">
        <v>1325</v>
      </c>
      <c r="I1537" s="234" t="s">
        <v>1726</v>
      </c>
      <c r="J1537" s="28" t="s">
        <v>1760</v>
      </c>
      <c r="K1537" s="429"/>
      <c r="L1537" s="401"/>
      <c r="M1537" s="28"/>
      <c r="N1537" s="28">
        <v>12</v>
      </c>
      <c r="O1537" s="28">
        <v>6</v>
      </c>
      <c r="P1537" s="28">
        <f t="shared" si="41"/>
        <v>9000</v>
      </c>
      <c r="Q1537" s="28"/>
      <c r="R1537" s="28"/>
    </row>
    <row r="1538" spans="1:18" ht="12.75" x14ac:dyDescent="0.35">
      <c r="A1538" s="28" t="s">
        <v>1720</v>
      </c>
      <c r="B1538" s="28" t="s">
        <v>1721</v>
      </c>
      <c r="C1538" s="85" t="s">
        <v>168</v>
      </c>
      <c r="D1538" s="28" t="s">
        <v>1722</v>
      </c>
      <c r="E1538" s="428">
        <v>1200</v>
      </c>
      <c r="F1538" s="418" t="s">
        <v>2067</v>
      </c>
      <c r="G1538" s="418" t="s">
        <v>2656</v>
      </c>
      <c r="H1538" s="418" t="s">
        <v>1774</v>
      </c>
      <c r="I1538" s="234" t="s">
        <v>1726</v>
      </c>
      <c r="J1538" s="28" t="s">
        <v>1760</v>
      </c>
      <c r="K1538" s="429"/>
      <c r="L1538" s="401"/>
      <c r="M1538" s="28"/>
      <c r="N1538" s="28">
        <v>12</v>
      </c>
      <c r="O1538" s="28">
        <v>6</v>
      </c>
      <c r="P1538" s="28">
        <f t="shared" si="41"/>
        <v>7200</v>
      </c>
      <c r="Q1538" s="28"/>
      <c r="R1538" s="28"/>
    </row>
    <row r="1539" spans="1:18" ht="12.75" x14ac:dyDescent="0.35">
      <c r="A1539" s="28" t="s">
        <v>1720</v>
      </c>
      <c r="B1539" s="28" t="s">
        <v>1721</v>
      </c>
      <c r="C1539" s="85" t="s">
        <v>168</v>
      </c>
      <c r="D1539" s="28" t="s">
        <v>1722</v>
      </c>
      <c r="E1539" s="430">
        <v>2000</v>
      </c>
      <c r="F1539" s="418" t="s">
        <v>2649</v>
      </c>
      <c r="G1539" s="418" t="s">
        <v>2685</v>
      </c>
      <c r="H1539" s="418" t="s">
        <v>1725</v>
      </c>
      <c r="I1539" s="234" t="s">
        <v>1726</v>
      </c>
      <c r="J1539" s="28" t="s">
        <v>1727</v>
      </c>
      <c r="K1539" s="429"/>
      <c r="L1539" s="401"/>
      <c r="M1539" s="28"/>
      <c r="N1539" s="28">
        <v>12</v>
      </c>
      <c r="O1539" s="28">
        <v>6</v>
      </c>
      <c r="P1539" s="28">
        <f t="shared" si="41"/>
        <v>12000</v>
      </c>
      <c r="Q1539" s="28"/>
      <c r="R1539" s="28"/>
    </row>
    <row r="1540" spans="1:18" ht="12.75" x14ac:dyDescent="0.35">
      <c r="A1540" s="28" t="s">
        <v>1720</v>
      </c>
      <c r="B1540" s="28" t="s">
        <v>1721</v>
      </c>
      <c r="C1540" s="85" t="s">
        <v>168</v>
      </c>
      <c r="D1540" s="28" t="s">
        <v>1730</v>
      </c>
      <c r="E1540" s="428">
        <v>1200</v>
      </c>
      <c r="F1540" s="417" t="s">
        <v>2655</v>
      </c>
      <c r="G1540" s="418" t="s">
        <v>2775</v>
      </c>
      <c r="H1540" s="418" t="s">
        <v>1763</v>
      </c>
      <c r="I1540" s="234" t="s">
        <v>1726</v>
      </c>
      <c r="J1540" s="28" t="s">
        <v>1727</v>
      </c>
      <c r="K1540" s="429"/>
      <c r="L1540" s="401"/>
      <c r="M1540" s="28"/>
      <c r="N1540" s="28">
        <v>12</v>
      </c>
      <c r="O1540" s="28">
        <v>6</v>
      </c>
      <c r="P1540" s="28">
        <f t="shared" si="41"/>
        <v>7200</v>
      </c>
      <c r="Q1540" s="28"/>
      <c r="R1540" s="28"/>
    </row>
    <row r="1541" spans="1:18" ht="12.75" x14ac:dyDescent="0.35">
      <c r="A1541" s="28" t="s">
        <v>1720</v>
      </c>
      <c r="B1541" s="28" t="s">
        <v>1721</v>
      </c>
      <c r="C1541" s="85" t="s">
        <v>168</v>
      </c>
      <c r="D1541" s="28" t="s">
        <v>1722</v>
      </c>
      <c r="E1541" s="428">
        <v>1800</v>
      </c>
      <c r="F1541" s="418" t="s">
        <v>2684</v>
      </c>
      <c r="G1541" s="418" t="s">
        <v>1870</v>
      </c>
      <c r="H1541" s="418" t="s">
        <v>1737</v>
      </c>
      <c r="I1541" s="234" t="s">
        <v>1726</v>
      </c>
      <c r="J1541" s="28" t="s">
        <v>1734</v>
      </c>
      <c r="K1541" s="429"/>
      <c r="L1541" s="401"/>
      <c r="M1541" s="28"/>
      <c r="N1541" s="28">
        <v>12</v>
      </c>
      <c r="O1541" s="28">
        <v>6</v>
      </c>
      <c r="P1541" s="28">
        <f t="shared" si="41"/>
        <v>10800</v>
      </c>
      <c r="Q1541" s="28"/>
      <c r="R1541" s="28"/>
    </row>
    <row r="1542" spans="1:18" ht="12.75" x14ac:dyDescent="0.35">
      <c r="A1542" s="28" t="s">
        <v>1720</v>
      </c>
      <c r="B1542" s="28" t="s">
        <v>1721</v>
      </c>
      <c r="C1542" s="85" t="s">
        <v>168</v>
      </c>
      <c r="D1542" s="28" t="s">
        <v>1722</v>
      </c>
      <c r="E1542" s="428">
        <v>1200</v>
      </c>
      <c r="F1542" s="418" t="s">
        <v>2774</v>
      </c>
      <c r="G1542" s="418" t="s">
        <v>1765</v>
      </c>
      <c r="H1542" s="418" t="s">
        <v>1725</v>
      </c>
      <c r="I1542" s="234" t="s">
        <v>1726</v>
      </c>
      <c r="J1542" s="28" t="s">
        <v>1727</v>
      </c>
      <c r="K1542" s="429"/>
      <c r="L1542" s="401"/>
      <c r="M1542" s="28"/>
      <c r="N1542" s="28">
        <v>12</v>
      </c>
      <c r="O1542" s="28">
        <v>6</v>
      </c>
      <c r="P1542" s="28">
        <f t="shared" si="41"/>
        <v>7200</v>
      </c>
      <c r="Q1542" s="28"/>
      <c r="R1542" s="28"/>
    </row>
    <row r="1543" spans="1:18" ht="12.75" x14ac:dyDescent="0.35">
      <c r="A1543" s="28" t="s">
        <v>1720</v>
      </c>
      <c r="B1543" s="28" t="s">
        <v>1721</v>
      </c>
      <c r="C1543" s="85" t="s">
        <v>168</v>
      </c>
      <c r="D1543" s="28" t="s">
        <v>1722</v>
      </c>
      <c r="E1543" s="430">
        <v>3000</v>
      </c>
      <c r="F1543" s="418" t="s">
        <v>1869</v>
      </c>
      <c r="G1543" s="418" t="s">
        <v>2958</v>
      </c>
      <c r="H1543" s="418" t="s">
        <v>1725</v>
      </c>
      <c r="I1543" s="234" t="s">
        <v>1726</v>
      </c>
      <c r="J1543" s="28" t="s">
        <v>1727</v>
      </c>
      <c r="K1543" s="429"/>
      <c r="L1543" s="401"/>
      <c r="M1543" s="28"/>
      <c r="N1543" s="28">
        <v>12</v>
      </c>
      <c r="O1543" s="28">
        <v>6</v>
      </c>
      <c r="P1543" s="28">
        <f t="shared" si="41"/>
        <v>18000</v>
      </c>
      <c r="Q1543" s="28"/>
      <c r="R1543" s="28"/>
    </row>
    <row r="1544" spans="1:18" ht="12.75" x14ac:dyDescent="0.35">
      <c r="A1544" s="28" t="s">
        <v>1720</v>
      </c>
      <c r="B1544" s="28" t="s">
        <v>1721</v>
      </c>
      <c r="C1544" s="85" t="s">
        <v>168</v>
      </c>
      <c r="D1544" s="28" t="s">
        <v>1722</v>
      </c>
      <c r="E1544" s="428">
        <v>1800</v>
      </c>
      <c r="F1544" s="418" t="s">
        <v>1764</v>
      </c>
      <c r="G1544" s="418" t="s">
        <v>2636</v>
      </c>
      <c r="H1544" s="418" t="s">
        <v>1756</v>
      </c>
      <c r="I1544" s="234" t="s">
        <v>1726</v>
      </c>
      <c r="J1544" s="28" t="s">
        <v>1734</v>
      </c>
      <c r="K1544" s="429"/>
      <c r="L1544" s="401"/>
      <c r="M1544" s="28"/>
      <c r="N1544" s="28">
        <v>12</v>
      </c>
      <c r="O1544" s="28">
        <v>6</v>
      </c>
      <c r="P1544" s="28">
        <f t="shared" si="41"/>
        <v>10800</v>
      </c>
      <c r="Q1544" s="28"/>
      <c r="R1544" s="28"/>
    </row>
    <row r="1545" spans="1:18" ht="12.75" x14ac:dyDescent="0.35">
      <c r="A1545" s="28" t="s">
        <v>1720</v>
      </c>
      <c r="B1545" s="28" t="s">
        <v>1721</v>
      </c>
      <c r="C1545" s="85" t="s">
        <v>168</v>
      </c>
      <c r="D1545" s="28" t="s">
        <v>1722</v>
      </c>
      <c r="E1545" s="428">
        <v>1800</v>
      </c>
      <c r="F1545" s="418" t="s">
        <v>2635</v>
      </c>
      <c r="G1545" s="418" t="s">
        <v>1814</v>
      </c>
      <c r="H1545" s="418" t="s">
        <v>1756</v>
      </c>
      <c r="I1545" s="234" t="s">
        <v>1726</v>
      </c>
      <c r="J1545" s="28" t="s">
        <v>1734</v>
      </c>
      <c r="K1545" s="429"/>
      <c r="L1545" s="401"/>
      <c r="M1545" s="28"/>
      <c r="N1545" s="28">
        <v>12</v>
      </c>
      <c r="O1545" s="28">
        <v>6</v>
      </c>
      <c r="P1545" s="28">
        <f t="shared" si="41"/>
        <v>10800</v>
      </c>
      <c r="Q1545" s="28"/>
      <c r="R1545" s="28"/>
    </row>
    <row r="1546" spans="1:18" ht="12.75" x14ac:dyDescent="0.35">
      <c r="A1546" s="28" t="s">
        <v>1720</v>
      </c>
      <c r="B1546" s="28" t="s">
        <v>1721</v>
      </c>
      <c r="C1546" s="85" t="s">
        <v>168</v>
      </c>
      <c r="D1546" s="28" t="s">
        <v>1722</v>
      </c>
      <c r="E1546" s="428">
        <v>1200</v>
      </c>
      <c r="F1546" s="418" t="s">
        <v>2772</v>
      </c>
      <c r="G1546" s="418" t="s">
        <v>1807</v>
      </c>
      <c r="H1546" s="418" t="s">
        <v>1725</v>
      </c>
      <c r="I1546" s="234" t="s">
        <v>1726</v>
      </c>
      <c r="J1546" s="28" t="s">
        <v>1727</v>
      </c>
      <c r="K1546" s="429"/>
      <c r="L1546" s="401"/>
      <c r="M1546" s="28"/>
      <c r="N1546" s="28">
        <v>12</v>
      </c>
      <c r="O1546" s="28">
        <v>6</v>
      </c>
      <c r="P1546" s="28">
        <f t="shared" si="41"/>
        <v>7200</v>
      </c>
      <c r="Q1546" s="28"/>
      <c r="R1546" s="28"/>
    </row>
    <row r="1547" spans="1:18" ht="12.75" x14ac:dyDescent="0.35">
      <c r="A1547" s="28" t="s">
        <v>1720</v>
      </c>
      <c r="B1547" s="28" t="s">
        <v>1721</v>
      </c>
      <c r="C1547" s="85" t="s">
        <v>168</v>
      </c>
      <c r="D1547" s="28" t="s">
        <v>1722</v>
      </c>
      <c r="E1547" s="430">
        <v>6000</v>
      </c>
      <c r="F1547" s="418" t="s">
        <v>1813</v>
      </c>
      <c r="G1547" s="418" t="s">
        <v>1850</v>
      </c>
      <c r="H1547" s="418" t="s">
        <v>1737</v>
      </c>
      <c r="I1547" s="234" t="s">
        <v>1726</v>
      </c>
      <c r="J1547" s="28" t="s">
        <v>1734</v>
      </c>
      <c r="K1547" s="429"/>
      <c r="L1547" s="401"/>
      <c r="M1547" s="28"/>
      <c r="N1547" s="28">
        <v>12</v>
      </c>
      <c r="O1547" s="28">
        <v>6</v>
      </c>
      <c r="P1547" s="28">
        <f t="shared" si="41"/>
        <v>36000</v>
      </c>
      <c r="Q1547" s="28"/>
      <c r="R1547" s="28"/>
    </row>
    <row r="1548" spans="1:18" ht="12.75" x14ac:dyDescent="0.35">
      <c r="A1548" s="28" t="s">
        <v>1720</v>
      </c>
      <c r="B1548" s="28" t="s">
        <v>1721</v>
      </c>
      <c r="C1548" s="85" t="s">
        <v>168</v>
      </c>
      <c r="D1548" s="28" t="s">
        <v>1722</v>
      </c>
      <c r="E1548" s="430">
        <v>9500</v>
      </c>
      <c r="F1548" s="418" t="s">
        <v>1806</v>
      </c>
      <c r="G1548" s="418" t="s">
        <v>1915</v>
      </c>
      <c r="H1548" s="418" t="s">
        <v>1751</v>
      </c>
      <c r="I1548" s="234" t="s">
        <v>1726</v>
      </c>
      <c r="J1548" s="28" t="s">
        <v>1734</v>
      </c>
      <c r="K1548" s="429"/>
      <c r="L1548" s="401"/>
      <c r="M1548" s="28"/>
      <c r="N1548" s="28">
        <v>12</v>
      </c>
      <c r="O1548" s="28">
        <v>6</v>
      </c>
      <c r="P1548" s="28">
        <f t="shared" si="41"/>
        <v>57000</v>
      </c>
      <c r="Q1548" s="28"/>
      <c r="R1548" s="28"/>
    </row>
    <row r="1549" spans="1:18" ht="12.75" x14ac:dyDescent="0.35">
      <c r="A1549" s="28" t="s">
        <v>1720</v>
      </c>
      <c r="B1549" s="28" t="s">
        <v>1721</v>
      </c>
      <c r="C1549" s="85" t="s">
        <v>168</v>
      </c>
      <c r="D1549" s="28" t="s">
        <v>1722</v>
      </c>
      <c r="E1549" s="430">
        <v>6500</v>
      </c>
      <c r="F1549" s="418" t="s">
        <v>1849</v>
      </c>
      <c r="G1549" s="418" t="s">
        <v>1929</v>
      </c>
      <c r="H1549" s="418" t="s">
        <v>1756</v>
      </c>
      <c r="I1549" s="234" t="s">
        <v>1726</v>
      </c>
      <c r="J1549" s="28" t="s">
        <v>1734</v>
      </c>
      <c r="K1549" s="429"/>
      <c r="L1549" s="401"/>
      <c r="M1549" s="28"/>
      <c r="N1549" s="28">
        <v>12</v>
      </c>
      <c r="O1549" s="28">
        <v>6</v>
      </c>
      <c r="P1549" s="28">
        <f t="shared" si="41"/>
        <v>39000</v>
      </c>
      <c r="Q1549" s="28"/>
      <c r="R1549" s="28"/>
    </row>
    <row r="1550" spans="1:18" ht="12.75" x14ac:dyDescent="0.35">
      <c r="A1550" s="28" t="s">
        <v>1720</v>
      </c>
      <c r="B1550" s="28" t="s">
        <v>1721</v>
      </c>
      <c r="C1550" s="85" t="s">
        <v>168</v>
      </c>
      <c r="D1550" s="28" t="s">
        <v>1722</v>
      </c>
      <c r="E1550" s="430">
        <v>6500</v>
      </c>
      <c r="F1550" s="418" t="s">
        <v>1914</v>
      </c>
      <c r="G1550" s="418" t="s">
        <v>1981</v>
      </c>
      <c r="H1550" s="418" t="s">
        <v>1783</v>
      </c>
      <c r="I1550" s="234" t="s">
        <v>1726</v>
      </c>
      <c r="J1550" s="28" t="s">
        <v>1734</v>
      </c>
      <c r="K1550" s="429"/>
      <c r="L1550" s="401"/>
      <c r="M1550" s="28"/>
      <c r="N1550" s="28">
        <v>12</v>
      </c>
      <c r="O1550" s="28">
        <v>6</v>
      </c>
      <c r="P1550" s="28">
        <f t="shared" si="41"/>
        <v>39000</v>
      </c>
      <c r="Q1550" s="28"/>
      <c r="R1550" s="28"/>
    </row>
    <row r="1551" spans="1:18" ht="12.75" x14ac:dyDescent="0.35">
      <c r="A1551" s="28" t="s">
        <v>1720</v>
      </c>
      <c r="B1551" s="28" t="s">
        <v>1721</v>
      </c>
      <c r="C1551" s="85" t="s">
        <v>168</v>
      </c>
      <c r="D1551" s="28" t="s">
        <v>1722</v>
      </c>
      <c r="E1551" s="430">
        <v>5250</v>
      </c>
      <c r="F1551" s="418" t="s">
        <v>1928</v>
      </c>
      <c r="G1551" s="418" t="s">
        <v>2959</v>
      </c>
      <c r="H1551" s="418" t="s">
        <v>1756</v>
      </c>
      <c r="I1551" s="234" t="s">
        <v>1726</v>
      </c>
      <c r="J1551" s="28" t="s">
        <v>1734</v>
      </c>
      <c r="K1551" s="429"/>
      <c r="L1551" s="401"/>
      <c r="M1551" s="28"/>
      <c r="N1551" s="28">
        <v>12</v>
      </c>
      <c r="O1551" s="28">
        <v>6</v>
      </c>
      <c r="P1551" s="28">
        <f t="shared" si="41"/>
        <v>31500</v>
      </c>
      <c r="Q1551" s="28"/>
      <c r="R1551" s="28"/>
    </row>
    <row r="1552" spans="1:18" ht="12.75" x14ac:dyDescent="0.35">
      <c r="A1552" s="28" t="s">
        <v>1720</v>
      </c>
      <c r="B1552" s="28" t="s">
        <v>1721</v>
      </c>
      <c r="C1552" s="85" t="s">
        <v>168</v>
      </c>
      <c r="D1552" s="28" t="s">
        <v>1722</v>
      </c>
      <c r="E1552" s="430">
        <v>6000</v>
      </c>
      <c r="F1552" s="418" t="s">
        <v>1980</v>
      </c>
      <c r="G1552" s="418" t="s">
        <v>2960</v>
      </c>
      <c r="H1552" s="418" t="s">
        <v>1737</v>
      </c>
      <c r="I1552" s="234" t="s">
        <v>1726</v>
      </c>
      <c r="J1552" s="28" t="s">
        <v>1734</v>
      </c>
      <c r="K1552" s="429"/>
      <c r="L1552" s="401"/>
      <c r="M1552" s="28"/>
      <c r="N1552" s="28">
        <v>12</v>
      </c>
      <c r="O1552" s="28">
        <v>6</v>
      </c>
      <c r="P1552" s="28">
        <f t="shared" si="41"/>
        <v>36000</v>
      </c>
      <c r="Q1552" s="28"/>
      <c r="R1552" s="28"/>
    </row>
    <row r="1553" spans="1:18" ht="12.75" x14ac:dyDescent="0.35">
      <c r="A1553" s="28" t="s">
        <v>1720</v>
      </c>
      <c r="B1553" s="28" t="s">
        <v>1721</v>
      </c>
      <c r="C1553" s="85" t="s">
        <v>168</v>
      </c>
      <c r="D1553" s="28" t="s">
        <v>1722</v>
      </c>
      <c r="E1553" s="430">
        <v>6500</v>
      </c>
      <c r="F1553" s="418" t="s">
        <v>2961</v>
      </c>
      <c r="G1553" s="418" t="s">
        <v>2231</v>
      </c>
      <c r="H1553" s="418" t="s">
        <v>1737</v>
      </c>
      <c r="I1553" s="234" t="s">
        <v>1726</v>
      </c>
      <c r="J1553" s="28" t="s">
        <v>1734</v>
      </c>
      <c r="K1553" s="429"/>
      <c r="L1553" s="401"/>
      <c r="M1553" s="28"/>
      <c r="N1553" s="28">
        <v>12</v>
      </c>
      <c r="O1553" s="28">
        <v>6</v>
      </c>
      <c r="P1553" s="28">
        <f t="shared" si="41"/>
        <v>39000</v>
      </c>
      <c r="Q1553" s="28"/>
      <c r="R1553" s="28"/>
    </row>
    <row r="1554" spans="1:18" ht="12.75" x14ac:dyDescent="0.35">
      <c r="A1554" s="28" t="s">
        <v>1720</v>
      </c>
      <c r="B1554" s="28" t="s">
        <v>1721</v>
      </c>
      <c r="C1554" s="85" t="s">
        <v>168</v>
      </c>
      <c r="D1554" s="28" t="s">
        <v>1722</v>
      </c>
      <c r="E1554" s="430">
        <v>7500</v>
      </c>
      <c r="F1554" s="418" t="s">
        <v>2218</v>
      </c>
      <c r="G1554" s="418" t="s">
        <v>2281</v>
      </c>
      <c r="H1554" s="418" t="s">
        <v>1737</v>
      </c>
      <c r="I1554" s="234" t="s">
        <v>1726</v>
      </c>
      <c r="J1554" s="28" t="s">
        <v>1734</v>
      </c>
      <c r="K1554" s="429"/>
      <c r="L1554" s="401"/>
      <c r="M1554" s="28"/>
      <c r="N1554" s="28">
        <v>12</v>
      </c>
      <c r="O1554" s="28">
        <v>6</v>
      </c>
      <c r="P1554" s="28">
        <f t="shared" si="41"/>
        <v>45000</v>
      </c>
      <c r="Q1554" s="28"/>
      <c r="R1554" s="28"/>
    </row>
    <row r="1555" spans="1:18" ht="12.75" x14ac:dyDescent="0.35">
      <c r="A1555" s="28" t="s">
        <v>1720</v>
      </c>
      <c r="B1555" s="28" t="s">
        <v>1721</v>
      </c>
      <c r="C1555" s="85" t="s">
        <v>168</v>
      </c>
      <c r="D1555" s="28" t="s">
        <v>1722</v>
      </c>
      <c r="E1555" s="430">
        <v>5000</v>
      </c>
      <c r="F1555" s="418" t="s">
        <v>2230</v>
      </c>
      <c r="G1555" s="418" t="s">
        <v>2317</v>
      </c>
      <c r="H1555" s="418" t="s">
        <v>1882</v>
      </c>
      <c r="I1555" s="234" t="s">
        <v>1726</v>
      </c>
      <c r="J1555" s="28" t="s">
        <v>1734</v>
      </c>
      <c r="K1555" s="429"/>
      <c r="L1555" s="401"/>
      <c r="M1555" s="28"/>
      <c r="N1555" s="28">
        <v>12</v>
      </c>
      <c r="O1555" s="28">
        <v>6</v>
      </c>
      <c r="P1555" s="28">
        <f t="shared" si="41"/>
        <v>30000</v>
      </c>
      <c r="Q1555" s="28"/>
      <c r="R1555" s="28"/>
    </row>
    <row r="1556" spans="1:18" ht="12.75" x14ac:dyDescent="0.35">
      <c r="A1556" s="28" t="s">
        <v>1720</v>
      </c>
      <c r="B1556" s="28" t="s">
        <v>1721</v>
      </c>
      <c r="C1556" s="85" t="s">
        <v>168</v>
      </c>
      <c r="D1556" s="28" t="s">
        <v>1722</v>
      </c>
      <c r="E1556" s="430">
        <v>6000</v>
      </c>
      <c r="F1556" s="418" t="s">
        <v>2280</v>
      </c>
      <c r="G1556" s="418" t="s">
        <v>2366</v>
      </c>
      <c r="H1556" s="418" t="s">
        <v>1737</v>
      </c>
      <c r="I1556" s="234" t="s">
        <v>1726</v>
      </c>
      <c r="J1556" s="28" t="s">
        <v>1734</v>
      </c>
      <c r="K1556" s="429"/>
      <c r="L1556" s="401"/>
      <c r="M1556" s="28"/>
      <c r="N1556" s="28">
        <v>12</v>
      </c>
      <c r="O1556" s="28">
        <v>6</v>
      </c>
      <c r="P1556" s="28">
        <f t="shared" si="41"/>
        <v>36000</v>
      </c>
      <c r="Q1556" s="28"/>
      <c r="R1556" s="28"/>
    </row>
    <row r="1557" spans="1:18" ht="12.75" x14ac:dyDescent="0.35">
      <c r="A1557" s="28" t="s">
        <v>1720</v>
      </c>
      <c r="B1557" s="28" t="s">
        <v>1721</v>
      </c>
      <c r="C1557" s="85" t="s">
        <v>168</v>
      </c>
      <c r="D1557" s="28" t="s">
        <v>1722</v>
      </c>
      <c r="E1557" s="430">
        <v>6000</v>
      </c>
      <c r="F1557" s="418" t="s">
        <v>2316</v>
      </c>
      <c r="G1557" s="418" t="s">
        <v>2491</v>
      </c>
      <c r="H1557" s="418" t="s">
        <v>1783</v>
      </c>
      <c r="I1557" s="234" t="s">
        <v>1726</v>
      </c>
      <c r="J1557" s="28" t="s">
        <v>1734</v>
      </c>
      <c r="K1557" s="429"/>
      <c r="L1557" s="401"/>
      <c r="M1557" s="28"/>
      <c r="N1557" s="28">
        <v>12</v>
      </c>
      <c r="O1557" s="28">
        <v>6</v>
      </c>
      <c r="P1557" s="28">
        <f t="shared" si="41"/>
        <v>36000</v>
      </c>
      <c r="Q1557" s="28"/>
      <c r="R1557" s="28"/>
    </row>
    <row r="1558" spans="1:18" ht="12.75" x14ac:dyDescent="0.35">
      <c r="A1558" s="28" t="s">
        <v>1720</v>
      </c>
      <c r="B1558" s="28" t="s">
        <v>1721</v>
      </c>
      <c r="C1558" s="85" t="s">
        <v>168</v>
      </c>
      <c r="D1558" s="28" t="s">
        <v>1722</v>
      </c>
      <c r="E1558" s="430">
        <v>12500</v>
      </c>
      <c r="F1558" s="418" t="s">
        <v>2365</v>
      </c>
      <c r="G1558" s="418" t="s">
        <v>2567</v>
      </c>
      <c r="H1558" s="418" t="s">
        <v>1751</v>
      </c>
      <c r="I1558" s="234" t="s">
        <v>1726</v>
      </c>
      <c r="J1558" s="28" t="s">
        <v>1734</v>
      </c>
      <c r="K1558" s="429"/>
      <c r="L1558" s="401"/>
      <c r="M1558" s="28"/>
      <c r="N1558" s="28">
        <v>12</v>
      </c>
      <c r="O1558" s="28">
        <v>6</v>
      </c>
      <c r="P1558" s="28">
        <f t="shared" si="41"/>
        <v>75000</v>
      </c>
      <c r="Q1558" s="28"/>
      <c r="R1558" s="28"/>
    </row>
    <row r="1559" spans="1:18" ht="12.75" x14ac:dyDescent="0.35">
      <c r="A1559" s="28" t="s">
        <v>1720</v>
      </c>
      <c r="B1559" s="28" t="s">
        <v>1721</v>
      </c>
      <c r="C1559" s="85" t="s">
        <v>168</v>
      </c>
      <c r="D1559" s="28" t="s">
        <v>1722</v>
      </c>
      <c r="E1559" s="430">
        <v>7500</v>
      </c>
      <c r="F1559" s="418" t="s">
        <v>2490</v>
      </c>
      <c r="G1559" s="418" t="s">
        <v>2638</v>
      </c>
      <c r="H1559" s="418" t="s">
        <v>1737</v>
      </c>
      <c r="I1559" s="234" t="s">
        <v>1726</v>
      </c>
      <c r="J1559" s="28" t="s">
        <v>1734</v>
      </c>
      <c r="K1559" s="429"/>
      <c r="L1559" s="401"/>
      <c r="M1559" s="28"/>
      <c r="N1559" s="28">
        <v>12</v>
      </c>
      <c r="O1559" s="28">
        <v>6</v>
      </c>
      <c r="P1559" s="28">
        <f t="shared" si="41"/>
        <v>45000</v>
      </c>
      <c r="Q1559" s="28"/>
      <c r="R1559" s="28"/>
    </row>
    <row r="1560" spans="1:18" ht="12.75" x14ac:dyDescent="0.35">
      <c r="A1560" s="28" t="s">
        <v>1720</v>
      </c>
      <c r="B1560" s="28" t="s">
        <v>1721</v>
      </c>
      <c r="C1560" s="85" t="s">
        <v>168</v>
      </c>
      <c r="D1560" s="28" t="s">
        <v>1722</v>
      </c>
      <c r="E1560" s="430">
        <v>6000</v>
      </c>
      <c r="F1560" s="418" t="s">
        <v>2566</v>
      </c>
      <c r="G1560" s="418" t="s">
        <v>2699</v>
      </c>
      <c r="H1560" s="418" t="s">
        <v>1783</v>
      </c>
      <c r="I1560" s="234" t="s">
        <v>1726</v>
      </c>
      <c r="J1560" s="28" t="s">
        <v>1734</v>
      </c>
      <c r="K1560" s="429"/>
      <c r="L1560" s="401"/>
      <c r="M1560" s="28"/>
      <c r="N1560" s="28">
        <v>12</v>
      </c>
      <c r="O1560" s="28">
        <v>6</v>
      </c>
      <c r="P1560" s="28">
        <f t="shared" si="41"/>
        <v>36000</v>
      </c>
      <c r="Q1560" s="28"/>
      <c r="R1560" s="28"/>
    </row>
    <row r="1561" spans="1:18" ht="12.75" x14ac:dyDescent="0.35">
      <c r="A1561" s="28" t="s">
        <v>1720</v>
      </c>
      <c r="B1561" s="28" t="s">
        <v>1721</v>
      </c>
      <c r="C1561" s="85" t="s">
        <v>168</v>
      </c>
      <c r="D1561" s="28" t="s">
        <v>1722</v>
      </c>
      <c r="E1561" s="430">
        <v>9500</v>
      </c>
      <c r="F1561" s="418" t="s">
        <v>2637</v>
      </c>
      <c r="G1561" s="418" t="s">
        <v>2962</v>
      </c>
      <c r="H1561" s="418" t="s">
        <v>1751</v>
      </c>
      <c r="I1561" s="234" t="s">
        <v>1726</v>
      </c>
      <c r="J1561" s="28" t="s">
        <v>1734</v>
      </c>
      <c r="K1561" s="429"/>
      <c r="L1561" s="401"/>
      <c r="M1561" s="28"/>
      <c r="N1561" s="28">
        <v>12</v>
      </c>
      <c r="O1561" s="28">
        <v>6</v>
      </c>
      <c r="P1561" s="28">
        <f t="shared" si="41"/>
        <v>57000</v>
      </c>
      <c r="Q1561" s="28"/>
      <c r="R1561" s="28"/>
    </row>
    <row r="1562" spans="1:18" ht="12.75" x14ac:dyDescent="0.35">
      <c r="A1562" s="28" t="s">
        <v>1720</v>
      </c>
      <c r="B1562" s="28" t="s">
        <v>1721</v>
      </c>
      <c r="C1562" s="85" t="s">
        <v>168</v>
      </c>
      <c r="D1562" s="28" t="s">
        <v>1722</v>
      </c>
      <c r="E1562" s="428">
        <v>1200</v>
      </c>
      <c r="F1562" s="418" t="s">
        <v>2963</v>
      </c>
      <c r="G1562" s="418" t="s">
        <v>1773</v>
      </c>
      <c r="H1562" s="418" t="s">
        <v>1774</v>
      </c>
      <c r="I1562" s="234" t="s">
        <v>1726</v>
      </c>
      <c r="J1562" s="28" t="s">
        <v>1760</v>
      </c>
      <c r="K1562" s="429"/>
      <c r="L1562" s="401"/>
      <c r="M1562" s="28"/>
      <c r="N1562" s="28">
        <v>12</v>
      </c>
      <c r="O1562" s="28">
        <v>6</v>
      </c>
      <c r="P1562" s="28">
        <f t="shared" si="41"/>
        <v>7200</v>
      </c>
      <c r="Q1562" s="28"/>
      <c r="R1562" s="28"/>
    </row>
    <row r="1563" spans="1:18" ht="12.75" x14ac:dyDescent="0.35">
      <c r="A1563" s="28" t="s">
        <v>1720</v>
      </c>
      <c r="B1563" s="28" t="s">
        <v>1721</v>
      </c>
      <c r="C1563" s="85" t="s">
        <v>168</v>
      </c>
      <c r="D1563" s="28" t="s">
        <v>1722</v>
      </c>
      <c r="E1563" s="430">
        <v>3000</v>
      </c>
      <c r="F1563" s="418" t="s">
        <v>2855</v>
      </c>
      <c r="G1563" s="418" t="s">
        <v>1857</v>
      </c>
      <c r="H1563" s="418" t="s">
        <v>1725</v>
      </c>
      <c r="I1563" s="234" t="s">
        <v>1726</v>
      </c>
      <c r="J1563" s="28" t="s">
        <v>1727</v>
      </c>
      <c r="K1563" s="429"/>
      <c r="L1563" s="401"/>
      <c r="M1563" s="28"/>
      <c r="N1563" s="28">
        <v>12</v>
      </c>
      <c r="O1563" s="28">
        <v>6</v>
      </c>
      <c r="P1563" s="28">
        <f t="shared" si="41"/>
        <v>18000</v>
      </c>
      <c r="Q1563" s="28"/>
      <c r="R1563" s="28"/>
    </row>
    <row r="1564" spans="1:18" ht="12.75" x14ac:dyDescent="0.35">
      <c r="A1564" s="28" t="s">
        <v>1720</v>
      </c>
      <c r="B1564" s="28" t="s">
        <v>1721</v>
      </c>
      <c r="C1564" s="85" t="s">
        <v>168</v>
      </c>
      <c r="D1564" s="28" t="s">
        <v>1722</v>
      </c>
      <c r="E1564" s="428">
        <v>1200</v>
      </c>
      <c r="F1564" s="418" t="s">
        <v>1772</v>
      </c>
      <c r="G1564" s="418" t="s">
        <v>1866</v>
      </c>
      <c r="H1564" s="418" t="s">
        <v>1725</v>
      </c>
      <c r="I1564" s="234" t="s">
        <v>1726</v>
      </c>
      <c r="J1564" s="28" t="s">
        <v>1727</v>
      </c>
      <c r="K1564" s="429"/>
      <c r="L1564" s="401"/>
      <c r="M1564" s="28"/>
      <c r="N1564" s="28">
        <v>12</v>
      </c>
      <c r="O1564" s="28">
        <v>6</v>
      </c>
      <c r="P1564" s="28">
        <f t="shared" si="41"/>
        <v>7200</v>
      </c>
      <c r="Q1564" s="28"/>
      <c r="R1564" s="28"/>
    </row>
    <row r="1565" spans="1:18" ht="12.75" x14ac:dyDescent="0.35">
      <c r="A1565" s="28" t="s">
        <v>1720</v>
      </c>
      <c r="B1565" s="28" t="s">
        <v>1721</v>
      </c>
      <c r="C1565" s="85" t="s">
        <v>168</v>
      </c>
      <c r="D1565" s="28" t="s">
        <v>1722</v>
      </c>
      <c r="E1565" s="430">
        <v>3000</v>
      </c>
      <c r="F1565" s="418" t="s">
        <v>1856</v>
      </c>
      <c r="G1565" s="418" t="s">
        <v>1899</v>
      </c>
      <c r="H1565" s="418" t="s">
        <v>1725</v>
      </c>
      <c r="I1565" s="234" t="s">
        <v>1726</v>
      </c>
      <c r="J1565" s="28" t="s">
        <v>1727</v>
      </c>
      <c r="K1565" s="429"/>
      <c r="L1565" s="401"/>
      <c r="M1565" s="28"/>
      <c r="N1565" s="28">
        <v>12</v>
      </c>
      <c r="O1565" s="28">
        <v>6</v>
      </c>
      <c r="P1565" s="28">
        <f t="shared" si="41"/>
        <v>18000</v>
      </c>
      <c r="Q1565" s="28"/>
      <c r="R1565" s="28"/>
    </row>
    <row r="1566" spans="1:18" ht="12.75" x14ac:dyDescent="0.35">
      <c r="A1566" s="28" t="s">
        <v>1720</v>
      </c>
      <c r="B1566" s="28" t="s">
        <v>1721</v>
      </c>
      <c r="C1566" s="85" t="s">
        <v>168</v>
      </c>
      <c r="D1566" s="28" t="s">
        <v>1722</v>
      </c>
      <c r="E1566" s="430">
        <v>1500</v>
      </c>
      <c r="F1566" s="418" t="s">
        <v>1865</v>
      </c>
      <c r="G1566" s="418" t="s">
        <v>1910</v>
      </c>
      <c r="H1566" s="418" t="s">
        <v>1325</v>
      </c>
      <c r="I1566" s="234" t="s">
        <v>1726</v>
      </c>
      <c r="J1566" s="28" t="s">
        <v>1760</v>
      </c>
      <c r="K1566" s="429"/>
      <c r="L1566" s="401"/>
      <c r="M1566" s="28"/>
      <c r="N1566" s="28">
        <v>12</v>
      </c>
      <c r="O1566" s="28">
        <v>6</v>
      </c>
      <c r="P1566" s="28">
        <f t="shared" si="41"/>
        <v>9000</v>
      </c>
      <c r="Q1566" s="28"/>
      <c r="R1566" s="28"/>
    </row>
    <row r="1567" spans="1:18" ht="12.75" x14ac:dyDescent="0.35">
      <c r="A1567" s="28" t="s">
        <v>1720</v>
      </c>
      <c r="B1567" s="28" t="s">
        <v>1721</v>
      </c>
      <c r="C1567" s="85" t="s">
        <v>168</v>
      </c>
      <c r="D1567" s="28" t="s">
        <v>1722</v>
      </c>
      <c r="E1567" s="430">
        <v>2000</v>
      </c>
      <c r="F1567" s="418" t="s">
        <v>1898</v>
      </c>
      <c r="G1567" s="418" t="s">
        <v>1937</v>
      </c>
      <c r="H1567" s="418" t="s">
        <v>1725</v>
      </c>
      <c r="I1567" s="234" t="s">
        <v>1726</v>
      </c>
      <c r="J1567" s="28" t="s">
        <v>1727</v>
      </c>
      <c r="K1567" s="429"/>
      <c r="L1567" s="401"/>
      <c r="M1567" s="28"/>
      <c r="N1567" s="28">
        <v>12</v>
      </c>
      <c r="O1567" s="28">
        <v>6</v>
      </c>
      <c r="P1567" s="28">
        <f t="shared" si="41"/>
        <v>12000</v>
      </c>
      <c r="Q1567" s="28"/>
      <c r="R1567" s="28"/>
    </row>
    <row r="1568" spans="1:18" ht="12.75" x14ac:dyDescent="0.35">
      <c r="A1568" s="28" t="s">
        <v>1720</v>
      </c>
      <c r="B1568" s="28" t="s">
        <v>1721</v>
      </c>
      <c r="C1568" s="85" t="s">
        <v>168</v>
      </c>
      <c r="D1568" s="28" t="s">
        <v>1722</v>
      </c>
      <c r="E1568" s="430">
        <v>10500</v>
      </c>
      <c r="F1568" s="418" t="s">
        <v>1909</v>
      </c>
      <c r="G1568" s="418" t="s">
        <v>2964</v>
      </c>
      <c r="H1568" s="418" t="s">
        <v>2332</v>
      </c>
      <c r="I1568" s="234" t="s">
        <v>1726</v>
      </c>
      <c r="J1568" s="28" t="s">
        <v>1734</v>
      </c>
      <c r="K1568" s="429"/>
      <c r="L1568" s="401"/>
      <c r="M1568" s="28"/>
      <c r="N1568" s="28">
        <v>12</v>
      </c>
      <c r="O1568" s="28">
        <v>6</v>
      </c>
      <c r="P1568" s="28">
        <f t="shared" si="41"/>
        <v>63000</v>
      </c>
      <c r="Q1568" s="28"/>
      <c r="R1568" s="28"/>
    </row>
    <row r="1569" spans="1:18" ht="12.75" x14ac:dyDescent="0.35">
      <c r="A1569" s="28" t="s">
        <v>1720</v>
      </c>
      <c r="B1569" s="28" t="s">
        <v>1721</v>
      </c>
      <c r="C1569" s="85" t="s">
        <v>168</v>
      </c>
      <c r="D1569" s="28" t="s">
        <v>1722</v>
      </c>
      <c r="E1569" s="430">
        <v>3000</v>
      </c>
      <c r="F1569" s="418" t="s">
        <v>1936</v>
      </c>
      <c r="G1569" s="418" t="s">
        <v>2101</v>
      </c>
      <c r="H1569" s="418" t="s">
        <v>1725</v>
      </c>
      <c r="I1569" s="234" t="s">
        <v>1726</v>
      </c>
      <c r="J1569" s="28" t="s">
        <v>1727</v>
      </c>
      <c r="K1569" s="429"/>
      <c r="L1569" s="401"/>
      <c r="M1569" s="28"/>
      <c r="N1569" s="28">
        <v>12</v>
      </c>
      <c r="O1569" s="28">
        <v>6</v>
      </c>
      <c r="P1569" s="28">
        <f t="shared" si="41"/>
        <v>18000</v>
      </c>
      <c r="Q1569" s="28"/>
      <c r="R1569" s="28"/>
    </row>
    <row r="1570" spans="1:18" ht="12.75" x14ac:dyDescent="0.35">
      <c r="A1570" s="28" t="s">
        <v>1720</v>
      </c>
      <c r="B1570" s="28" t="s">
        <v>1721</v>
      </c>
      <c r="C1570" s="85" t="s">
        <v>168</v>
      </c>
      <c r="D1570" s="28" t="s">
        <v>1730</v>
      </c>
      <c r="E1570" s="428">
        <v>1200</v>
      </c>
      <c r="F1570" s="417" t="s">
        <v>2965</v>
      </c>
      <c r="G1570" s="418" t="s">
        <v>2315</v>
      </c>
      <c r="H1570" s="418" t="s">
        <v>1763</v>
      </c>
      <c r="I1570" s="234" t="s">
        <v>1726</v>
      </c>
      <c r="J1570" s="28" t="s">
        <v>1727</v>
      </c>
      <c r="K1570" s="429"/>
      <c r="L1570" s="401"/>
      <c r="M1570" s="28"/>
      <c r="N1570" s="28">
        <v>12</v>
      </c>
      <c r="O1570" s="28">
        <v>6</v>
      </c>
      <c r="P1570" s="28">
        <f t="shared" si="41"/>
        <v>7200</v>
      </c>
      <c r="Q1570" s="28"/>
      <c r="R1570" s="28"/>
    </row>
    <row r="1571" spans="1:18" ht="12.75" x14ac:dyDescent="0.35">
      <c r="A1571" s="28" t="s">
        <v>1720</v>
      </c>
      <c r="B1571" s="28" t="s">
        <v>1721</v>
      </c>
      <c r="C1571" s="85" t="s">
        <v>168</v>
      </c>
      <c r="D1571" s="28" t="s">
        <v>1722</v>
      </c>
      <c r="E1571" s="430">
        <v>3000</v>
      </c>
      <c r="F1571" s="418" t="s">
        <v>2100</v>
      </c>
      <c r="G1571" s="418" t="s">
        <v>2325</v>
      </c>
      <c r="H1571" s="418" t="s">
        <v>1725</v>
      </c>
      <c r="I1571" s="234" t="s">
        <v>1726</v>
      </c>
      <c r="J1571" s="28" t="s">
        <v>1727</v>
      </c>
      <c r="K1571" s="429"/>
      <c r="L1571" s="401"/>
      <c r="M1571" s="28"/>
      <c r="N1571" s="28">
        <v>12</v>
      </c>
      <c r="O1571" s="28">
        <v>6</v>
      </c>
      <c r="P1571" s="28">
        <f t="shared" si="41"/>
        <v>18000</v>
      </c>
      <c r="Q1571" s="28"/>
      <c r="R1571" s="28"/>
    </row>
    <row r="1572" spans="1:18" ht="12.75" x14ac:dyDescent="0.35">
      <c r="A1572" s="28" t="s">
        <v>1720</v>
      </c>
      <c r="B1572" s="28" t="s">
        <v>1721</v>
      </c>
      <c r="C1572" s="85" t="s">
        <v>168</v>
      </c>
      <c r="D1572" s="28" t="s">
        <v>1722</v>
      </c>
      <c r="E1572" s="430">
        <v>1500</v>
      </c>
      <c r="F1572" s="418" t="s">
        <v>2314</v>
      </c>
      <c r="G1572" s="418" t="s">
        <v>2519</v>
      </c>
      <c r="H1572" s="418" t="s">
        <v>1325</v>
      </c>
      <c r="I1572" s="234" t="s">
        <v>1726</v>
      </c>
      <c r="J1572" s="28" t="s">
        <v>1760</v>
      </c>
      <c r="K1572" s="429"/>
      <c r="L1572" s="401"/>
      <c r="M1572" s="28"/>
      <c r="N1572" s="28">
        <v>12</v>
      </c>
      <c r="O1572" s="28">
        <v>6</v>
      </c>
      <c r="P1572" s="28">
        <f t="shared" si="41"/>
        <v>9000</v>
      </c>
      <c r="Q1572" s="28"/>
      <c r="R1572" s="28"/>
    </row>
    <row r="1573" spans="1:18" ht="12.75" x14ac:dyDescent="0.35">
      <c r="A1573" s="28" t="s">
        <v>1720</v>
      </c>
      <c r="B1573" s="28" t="s">
        <v>1721</v>
      </c>
      <c r="C1573" s="85" t="s">
        <v>168</v>
      </c>
      <c r="D1573" s="28" t="s">
        <v>1730</v>
      </c>
      <c r="E1573" s="430">
        <v>1500</v>
      </c>
      <c r="F1573" s="418" t="s">
        <v>2324</v>
      </c>
      <c r="G1573" s="418" t="s">
        <v>2527</v>
      </c>
      <c r="H1573" s="418" t="s">
        <v>1855</v>
      </c>
      <c r="I1573" s="234" t="s">
        <v>1726</v>
      </c>
      <c r="J1573" s="28" t="s">
        <v>1760</v>
      </c>
      <c r="K1573" s="429"/>
      <c r="L1573" s="401"/>
      <c r="M1573" s="28"/>
      <c r="N1573" s="28">
        <v>12</v>
      </c>
      <c r="O1573" s="28">
        <v>6</v>
      </c>
      <c r="P1573" s="28">
        <f t="shared" si="41"/>
        <v>9000</v>
      </c>
      <c r="Q1573" s="28"/>
      <c r="R1573" s="28"/>
    </row>
    <row r="1574" spans="1:18" ht="12.75" x14ac:dyDescent="0.35">
      <c r="A1574" s="28" t="s">
        <v>1720</v>
      </c>
      <c r="B1574" s="28" t="s">
        <v>1721</v>
      </c>
      <c r="C1574" s="85" t="s">
        <v>168</v>
      </c>
      <c r="D1574" s="28" t="s">
        <v>1722</v>
      </c>
      <c r="E1574" s="430">
        <v>3000</v>
      </c>
      <c r="F1574" s="418" t="s">
        <v>2518</v>
      </c>
      <c r="G1574" s="418" t="s">
        <v>2549</v>
      </c>
      <c r="H1574" s="418" t="s">
        <v>1725</v>
      </c>
      <c r="I1574" s="234" t="s">
        <v>1726</v>
      </c>
      <c r="J1574" s="28" t="s">
        <v>1727</v>
      </c>
      <c r="K1574" s="429"/>
      <c r="L1574" s="401"/>
      <c r="M1574" s="28"/>
      <c r="N1574" s="28">
        <v>12</v>
      </c>
      <c r="O1574" s="28">
        <v>6</v>
      </c>
      <c r="P1574" s="28">
        <f t="shared" si="41"/>
        <v>18000</v>
      </c>
      <c r="Q1574" s="28"/>
      <c r="R1574" s="28"/>
    </row>
    <row r="1575" spans="1:18" ht="12.75" x14ac:dyDescent="0.35">
      <c r="A1575" s="28" t="s">
        <v>1720</v>
      </c>
      <c r="B1575" s="28" t="s">
        <v>1721</v>
      </c>
      <c r="C1575" s="85" t="s">
        <v>168</v>
      </c>
      <c r="D1575" s="28" t="s">
        <v>1722</v>
      </c>
      <c r="E1575" s="430">
        <v>2500</v>
      </c>
      <c r="F1575" s="418" t="s">
        <v>2526</v>
      </c>
      <c r="G1575" s="418" t="s">
        <v>2966</v>
      </c>
      <c r="H1575" s="418" t="s">
        <v>1725</v>
      </c>
      <c r="I1575" s="234" t="s">
        <v>1726</v>
      </c>
      <c r="J1575" s="28" t="s">
        <v>1727</v>
      </c>
      <c r="K1575" s="429"/>
      <c r="L1575" s="401"/>
      <c r="M1575" s="28"/>
      <c r="N1575" s="28">
        <v>12</v>
      </c>
      <c r="O1575" s="28">
        <v>6</v>
      </c>
      <c r="P1575" s="28">
        <f t="shared" si="41"/>
        <v>15000</v>
      </c>
      <c r="Q1575" s="28"/>
      <c r="R1575" s="28"/>
    </row>
    <row r="1576" spans="1:18" ht="12.75" x14ac:dyDescent="0.35">
      <c r="A1576" s="28" t="s">
        <v>1720</v>
      </c>
      <c r="B1576" s="28" t="s">
        <v>1721</v>
      </c>
      <c r="C1576" s="85" t="s">
        <v>168</v>
      </c>
      <c r="D1576" s="28" t="s">
        <v>1730</v>
      </c>
      <c r="E1576" s="428">
        <v>1200</v>
      </c>
      <c r="F1576" s="418" t="s">
        <v>2548</v>
      </c>
      <c r="G1576" s="418" t="s">
        <v>2691</v>
      </c>
      <c r="H1576" s="418" t="s">
        <v>1954</v>
      </c>
      <c r="I1576" s="234" t="s">
        <v>1726</v>
      </c>
      <c r="J1576" s="28" t="s">
        <v>1727</v>
      </c>
      <c r="K1576" s="429"/>
      <c r="L1576" s="401"/>
      <c r="M1576" s="28"/>
      <c r="N1576" s="28">
        <v>12</v>
      </c>
      <c r="O1576" s="28">
        <v>6</v>
      </c>
      <c r="P1576" s="28">
        <f t="shared" si="41"/>
        <v>7200</v>
      </c>
      <c r="Q1576" s="28"/>
      <c r="R1576" s="28"/>
    </row>
    <row r="1577" spans="1:18" ht="12.75" x14ac:dyDescent="0.35">
      <c r="A1577" s="28" t="s">
        <v>1720</v>
      </c>
      <c r="B1577" s="28" t="s">
        <v>1721</v>
      </c>
      <c r="C1577" s="85" t="s">
        <v>168</v>
      </c>
      <c r="D1577" s="28" t="s">
        <v>1722</v>
      </c>
      <c r="E1577" s="430">
        <v>3500</v>
      </c>
      <c r="F1577" s="418" t="s">
        <v>2967</v>
      </c>
      <c r="G1577" s="418" t="s">
        <v>2711</v>
      </c>
      <c r="H1577" s="418" t="s">
        <v>1725</v>
      </c>
      <c r="I1577" s="234" t="s">
        <v>1726</v>
      </c>
      <c r="J1577" s="28" t="s">
        <v>1727</v>
      </c>
      <c r="K1577" s="429"/>
      <c r="L1577" s="401"/>
      <c r="M1577" s="28"/>
      <c r="N1577" s="28">
        <v>12</v>
      </c>
      <c r="O1577" s="28">
        <v>6</v>
      </c>
      <c r="P1577" s="28">
        <f t="shared" si="41"/>
        <v>21000</v>
      </c>
      <c r="Q1577" s="28"/>
      <c r="R1577" s="28"/>
    </row>
    <row r="1578" spans="1:18" ht="12.75" x14ac:dyDescent="0.35">
      <c r="A1578" s="28" t="s">
        <v>1720</v>
      </c>
      <c r="B1578" s="28" t="s">
        <v>1721</v>
      </c>
      <c r="C1578" s="85" t="s">
        <v>168</v>
      </c>
      <c r="D1578" s="28" t="s">
        <v>1722</v>
      </c>
      <c r="E1578" s="430">
        <v>6000</v>
      </c>
      <c r="F1578" s="418" t="s">
        <v>2690</v>
      </c>
      <c r="G1578" s="418" t="s">
        <v>2725</v>
      </c>
      <c r="H1578" s="418" t="s">
        <v>1737</v>
      </c>
      <c r="I1578" s="234" t="s">
        <v>1726</v>
      </c>
      <c r="J1578" s="28" t="s">
        <v>1734</v>
      </c>
      <c r="K1578" s="429"/>
      <c r="L1578" s="401"/>
      <c r="M1578" s="28"/>
      <c r="N1578" s="28">
        <v>12</v>
      </c>
      <c r="O1578" s="28">
        <v>6</v>
      </c>
      <c r="P1578" s="28">
        <f t="shared" si="41"/>
        <v>36000</v>
      </c>
      <c r="Q1578" s="28"/>
      <c r="R1578" s="28"/>
    </row>
    <row r="1579" spans="1:18" ht="12.75" x14ac:dyDescent="0.35">
      <c r="A1579" s="28" t="s">
        <v>1720</v>
      </c>
      <c r="B1579" s="28" t="s">
        <v>1721</v>
      </c>
      <c r="C1579" s="85" t="s">
        <v>168</v>
      </c>
      <c r="D1579" s="28" t="s">
        <v>1722</v>
      </c>
      <c r="E1579" s="430">
        <v>2000</v>
      </c>
      <c r="F1579" s="418" t="s">
        <v>2710</v>
      </c>
      <c r="G1579" s="418" t="s">
        <v>2827</v>
      </c>
      <c r="H1579" s="418" t="s">
        <v>1725</v>
      </c>
      <c r="I1579" s="234" t="s">
        <v>1726</v>
      </c>
      <c r="J1579" s="28" t="s">
        <v>1727</v>
      </c>
      <c r="K1579" s="429"/>
      <c r="L1579" s="401"/>
      <c r="M1579" s="28"/>
      <c r="N1579" s="28">
        <v>12</v>
      </c>
      <c r="O1579" s="28">
        <v>6</v>
      </c>
      <c r="P1579" s="28">
        <f t="shared" si="41"/>
        <v>12000</v>
      </c>
      <c r="Q1579" s="28"/>
      <c r="R1579" s="28"/>
    </row>
    <row r="1580" spans="1:18" ht="12.75" x14ac:dyDescent="0.35">
      <c r="A1580" s="28" t="s">
        <v>1720</v>
      </c>
      <c r="B1580" s="28" t="s">
        <v>1721</v>
      </c>
      <c r="C1580" s="85" t="s">
        <v>168</v>
      </c>
      <c r="D1580" s="28" t="s">
        <v>1722</v>
      </c>
      <c r="E1580" s="428">
        <v>12000</v>
      </c>
      <c r="F1580" s="418" t="s">
        <v>2724</v>
      </c>
      <c r="G1580" s="418" t="s">
        <v>2240</v>
      </c>
      <c r="H1580" s="418" t="s">
        <v>1751</v>
      </c>
      <c r="I1580" s="234" t="s">
        <v>1726</v>
      </c>
      <c r="J1580" s="28" t="s">
        <v>1734</v>
      </c>
      <c r="K1580" s="429"/>
      <c r="L1580" s="401"/>
      <c r="M1580" s="28"/>
      <c r="N1580" s="28">
        <v>12</v>
      </c>
      <c r="O1580" s="28">
        <v>6</v>
      </c>
      <c r="P1580" s="28">
        <f t="shared" si="41"/>
        <v>72000</v>
      </c>
      <c r="Q1580" s="28"/>
      <c r="R1580" s="28"/>
    </row>
    <row r="1581" spans="1:18" ht="12.75" x14ac:dyDescent="0.35">
      <c r="A1581" s="28" t="s">
        <v>1720</v>
      </c>
      <c r="B1581" s="28" t="s">
        <v>1721</v>
      </c>
      <c r="C1581" s="85" t="s">
        <v>168</v>
      </c>
      <c r="D1581" s="28" t="s">
        <v>1722</v>
      </c>
      <c r="E1581" s="428">
        <v>2100</v>
      </c>
      <c r="F1581" s="418" t="s">
        <v>2826</v>
      </c>
      <c r="G1581" s="418" t="s">
        <v>2715</v>
      </c>
      <c r="H1581" s="418" t="s">
        <v>1756</v>
      </c>
      <c r="I1581" s="234" t="s">
        <v>1726</v>
      </c>
      <c r="J1581" s="28" t="s">
        <v>1734</v>
      </c>
      <c r="K1581" s="429"/>
      <c r="L1581" s="401"/>
      <c r="M1581" s="28"/>
      <c r="N1581" s="28">
        <v>12</v>
      </c>
      <c r="O1581" s="28">
        <v>6</v>
      </c>
      <c r="P1581" s="28">
        <f t="shared" si="41"/>
        <v>12600</v>
      </c>
      <c r="Q1581" s="28"/>
      <c r="R1581" s="28"/>
    </row>
    <row r="1582" spans="1:18" ht="12.75" x14ac:dyDescent="0.35">
      <c r="A1582" s="28" t="s">
        <v>1720</v>
      </c>
      <c r="B1582" s="28" t="s">
        <v>1721</v>
      </c>
      <c r="C1582" s="85" t="s">
        <v>168</v>
      </c>
      <c r="D1582" s="28" t="s">
        <v>1722</v>
      </c>
      <c r="E1582" s="430">
        <v>6000</v>
      </c>
      <c r="F1582" s="418" t="s">
        <v>2239</v>
      </c>
      <c r="G1582" s="418" t="s">
        <v>2968</v>
      </c>
      <c r="H1582" s="418" t="s">
        <v>1737</v>
      </c>
      <c r="I1582" s="234" t="s">
        <v>1726</v>
      </c>
      <c r="J1582" s="28" t="s">
        <v>1734</v>
      </c>
      <c r="K1582" s="429"/>
      <c r="L1582" s="401"/>
      <c r="M1582" s="28"/>
      <c r="N1582" s="28">
        <v>12</v>
      </c>
      <c r="O1582" s="28">
        <v>6</v>
      </c>
      <c r="P1582" s="28">
        <f t="shared" si="41"/>
        <v>36000</v>
      </c>
      <c r="Q1582" s="28"/>
      <c r="R1582" s="28"/>
    </row>
    <row r="1583" spans="1:18" ht="12.75" x14ac:dyDescent="0.35">
      <c r="A1583" s="28" t="s">
        <v>1720</v>
      </c>
      <c r="B1583" s="28" t="s">
        <v>1721</v>
      </c>
      <c r="C1583" s="85" t="s">
        <v>168</v>
      </c>
      <c r="D1583" s="28" t="s">
        <v>1722</v>
      </c>
      <c r="E1583" s="428">
        <v>2100</v>
      </c>
      <c r="F1583" s="418" t="s">
        <v>2714</v>
      </c>
      <c r="G1583" s="418" t="s">
        <v>1935</v>
      </c>
      <c r="H1583" s="418" t="s">
        <v>1756</v>
      </c>
      <c r="I1583" s="234" t="s">
        <v>1726</v>
      </c>
      <c r="J1583" s="28" t="s">
        <v>1734</v>
      </c>
      <c r="K1583" s="429"/>
      <c r="L1583" s="401"/>
      <c r="M1583" s="28"/>
      <c r="N1583" s="28">
        <v>12</v>
      </c>
      <c r="O1583" s="28">
        <v>6</v>
      </c>
      <c r="P1583" s="28">
        <f t="shared" si="41"/>
        <v>12600</v>
      </c>
      <c r="Q1583" s="28"/>
      <c r="R1583" s="28"/>
    </row>
    <row r="1584" spans="1:18" ht="12.75" x14ac:dyDescent="0.35">
      <c r="A1584" s="28" t="s">
        <v>1720</v>
      </c>
      <c r="B1584" s="28" t="s">
        <v>1721</v>
      </c>
      <c r="C1584" s="85" t="s">
        <v>168</v>
      </c>
      <c r="D1584" s="28" t="s">
        <v>1722</v>
      </c>
      <c r="E1584" s="430">
        <v>6000</v>
      </c>
      <c r="F1584" s="418" t="s">
        <v>2969</v>
      </c>
      <c r="G1584" s="418" t="s">
        <v>2779</v>
      </c>
      <c r="H1584" s="418" t="s">
        <v>1737</v>
      </c>
      <c r="I1584" s="234" t="s">
        <v>1726</v>
      </c>
      <c r="J1584" s="28" t="s">
        <v>1734</v>
      </c>
      <c r="K1584" s="429"/>
      <c r="L1584" s="401"/>
      <c r="M1584" s="28"/>
      <c r="N1584" s="28">
        <v>12</v>
      </c>
      <c r="O1584" s="28">
        <v>6</v>
      </c>
      <c r="P1584" s="28">
        <f t="shared" si="41"/>
        <v>36000</v>
      </c>
      <c r="Q1584" s="28"/>
      <c r="R1584" s="28"/>
    </row>
    <row r="1585" spans="1:18" ht="12.75" x14ac:dyDescent="0.35">
      <c r="A1585" s="28" t="s">
        <v>1720</v>
      </c>
      <c r="B1585" s="28" t="s">
        <v>1721</v>
      </c>
      <c r="C1585" s="85" t="s">
        <v>168</v>
      </c>
      <c r="D1585" s="28" t="s">
        <v>1722</v>
      </c>
      <c r="E1585" s="428">
        <v>5000</v>
      </c>
      <c r="F1585" s="418" t="s">
        <v>1934</v>
      </c>
      <c r="G1585" s="418" t="s">
        <v>2551</v>
      </c>
      <c r="H1585" s="418" t="s">
        <v>1756</v>
      </c>
      <c r="I1585" s="234" t="s">
        <v>1726</v>
      </c>
      <c r="J1585" s="28" t="s">
        <v>1734</v>
      </c>
      <c r="K1585" s="429"/>
      <c r="L1585" s="401"/>
      <c r="M1585" s="28"/>
      <c r="N1585" s="28">
        <v>12</v>
      </c>
      <c r="O1585" s="28">
        <v>6</v>
      </c>
      <c r="P1585" s="28">
        <f t="shared" si="41"/>
        <v>30000</v>
      </c>
      <c r="Q1585" s="28"/>
      <c r="R1585" s="28"/>
    </row>
    <row r="1586" spans="1:18" ht="12.75" x14ac:dyDescent="0.35">
      <c r="A1586" s="28" t="s">
        <v>1720</v>
      </c>
      <c r="B1586" s="28" t="s">
        <v>1721</v>
      </c>
      <c r="C1586" s="85" t="s">
        <v>168</v>
      </c>
      <c r="D1586" s="28" t="s">
        <v>1722</v>
      </c>
      <c r="E1586" s="430">
        <v>3000</v>
      </c>
      <c r="F1586" s="418" t="s">
        <v>2778</v>
      </c>
      <c r="G1586" s="418" t="s">
        <v>2447</v>
      </c>
      <c r="H1586" s="418" t="s">
        <v>1725</v>
      </c>
      <c r="I1586" s="234" t="s">
        <v>1726</v>
      </c>
      <c r="J1586" s="28" t="s">
        <v>1727</v>
      </c>
      <c r="K1586" s="429"/>
      <c r="L1586" s="401"/>
      <c r="M1586" s="28"/>
      <c r="N1586" s="28">
        <v>12</v>
      </c>
      <c r="O1586" s="28">
        <v>6</v>
      </c>
      <c r="P1586" s="28">
        <f t="shared" si="41"/>
        <v>18000</v>
      </c>
      <c r="Q1586" s="28"/>
      <c r="R1586" s="28"/>
    </row>
    <row r="1587" spans="1:18" ht="12.75" x14ac:dyDescent="0.35">
      <c r="A1587" s="28" t="s">
        <v>1720</v>
      </c>
      <c r="B1587" s="28" t="s">
        <v>1721</v>
      </c>
      <c r="C1587" s="85" t="s">
        <v>168</v>
      </c>
      <c r="D1587" s="28" t="s">
        <v>1722</v>
      </c>
      <c r="E1587" s="428">
        <v>2100</v>
      </c>
      <c r="F1587" s="418" t="s">
        <v>2550</v>
      </c>
      <c r="G1587" s="418" t="s">
        <v>2605</v>
      </c>
      <c r="H1587" s="418" t="s">
        <v>1756</v>
      </c>
      <c r="I1587" s="234" t="s">
        <v>1726</v>
      </c>
      <c r="J1587" s="28" t="s">
        <v>1734</v>
      </c>
      <c r="K1587" s="429"/>
      <c r="L1587" s="401"/>
      <c r="M1587" s="28"/>
      <c r="N1587" s="28">
        <v>12</v>
      </c>
      <c r="O1587" s="28">
        <v>6</v>
      </c>
      <c r="P1587" s="28">
        <f t="shared" si="41"/>
        <v>12600</v>
      </c>
      <c r="Q1587" s="28"/>
      <c r="R1587" s="28"/>
    </row>
    <row r="1588" spans="1:18" ht="12.75" x14ac:dyDescent="0.35">
      <c r="A1588" s="28" t="s">
        <v>1720</v>
      </c>
      <c r="B1588" s="28" t="s">
        <v>1721</v>
      </c>
      <c r="C1588" s="85" t="s">
        <v>168</v>
      </c>
      <c r="D1588" s="28" t="s">
        <v>1722</v>
      </c>
      <c r="E1588" s="428">
        <v>1200</v>
      </c>
      <c r="F1588" s="418" t="s">
        <v>2446</v>
      </c>
      <c r="G1588" s="418" t="s">
        <v>1985</v>
      </c>
      <c r="H1588" s="418" t="s">
        <v>1725</v>
      </c>
      <c r="I1588" s="234" t="s">
        <v>1726</v>
      </c>
      <c r="J1588" s="28" t="s">
        <v>1727</v>
      </c>
      <c r="K1588" s="429"/>
      <c r="L1588" s="401"/>
      <c r="M1588" s="28"/>
      <c r="N1588" s="28">
        <v>12</v>
      </c>
      <c r="O1588" s="28">
        <v>6</v>
      </c>
      <c r="P1588" s="28">
        <f t="shared" si="41"/>
        <v>7200</v>
      </c>
      <c r="Q1588" s="28"/>
      <c r="R1588" s="28"/>
    </row>
    <row r="1589" spans="1:18" ht="12.75" x14ac:dyDescent="0.35">
      <c r="A1589" s="28" t="s">
        <v>1720</v>
      </c>
      <c r="B1589" s="28" t="s">
        <v>1721</v>
      </c>
      <c r="C1589" s="85" t="s">
        <v>168</v>
      </c>
      <c r="D1589" s="28" t="s">
        <v>1722</v>
      </c>
      <c r="E1589" s="430">
        <v>2000</v>
      </c>
      <c r="F1589" s="418" t="s">
        <v>2604</v>
      </c>
      <c r="G1589" s="418" t="s">
        <v>2970</v>
      </c>
      <c r="H1589" s="418" t="s">
        <v>1725</v>
      </c>
      <c r="I1589" s="234" t="s">
        <v>1726</v>
      </c>
      <c r="J1589" s="28" t="s">
        <v>1727</v>
      </c>
      <c r="K1589" s="429"/>
      <c r="L1589" s="401"/>
      <c r="M1589" s="28"/>
      <c r="N1589" s="28">
        <v>12</v>
      </c>
      <c r="O1589" s="28">
        <v>6</v>
      </c>
      <c r="P1589" s="28">
        <f t="shared" si="41"/>
        <v>12000</v>
      </c>
      <c r="Q1589" s="28"/>
      <c r="R1589" s="28"/>
    </row>
    <row r="1590" spans="1:18" ht="12.75" x14ac:dyDescent="0.35">
      <c r="A1590" s="28" t="s">
        <v>1720</v>
      </c>
      <c r="B1590" s="28" t="s">
        <v>1721</v>
      </c>
      <c r="C1590" s="85" t="s">
        <v>168</v>
      </c>
      <c r="D1590" s="28" t="s">
        <v>1722</v>
      </c>
      <c r="E1590" s="428">
        <v>1200</v>
      </c>
      <c r="F1590" s="418" t="s">
        <v>1984</v>
      </c>
      <c r="G1590" s="418" t="s">
        <v>2189</v>
      </c>
      <c r="H1590" s="418" t="s">
        <v>1725</v>
      </c>
      <c r="I1590" s="234" t="s">
        <v>1726</v>
      </c>
      <c r="J1590" s="28" t="s">
        <v>1727</v>
      </c>
      <c r="K1590" s="429"/>
      <c r="L1590" s="401"/>
      <c r="M1590" s="28"/>
      <c r="N1590" s="28">
        <v>12</v>
      </c>
      <c r="O1590" s="28">
        <v>6</v>
      </c>
      <c r="P1590" s="28">
        <f t="shared" si="41"/>
        <v>7200</v>
      </c>
      <c r="Q1590" s="28"/>
      <c r="R1590" s="28"/>
    </row>
    <row r="1591" spans="1:18" ht="12.75" x14ac:dyDescent="0.35">
      <c r="A1591" s="28" t="s">
        <v>1720</v>
      </c>
      <c r="B1591" s="28" t="s">
        <v>1721</v>
      </c>
      <c r="C1591" s="85" t="s">
        <v>168</v>
      </c>
      <c r="D1591" s="28" t="s">
        <v>1722</v>
      </c>
      <c r="E1591" s="428">
        <v>1200</v>
      </c>
      <c r="F1591" s="418" t="s">
        <v>2971</v>
      </c>
      <c r="G1591" s="418" t="s">
        <v>1977</v>
      </c>
      <c r="H1591" s="418" t="s">
        <v>1725</v>
      </c>
      <c r="I1591" s="234" t="s">
        <v>1726</v>
      </c>
      <c r="J1591" s="28" t="s">
        <v>1727</v>
      </c>
      <c r="K1591" s="429"/>
      <c r="L1591" s="401"/>
      <c r="M1591" s="28"/>
      <c r="N1591" s="28">
        <v>12</v>
      </c>
      <c r="O1591" s="28">
        <v>6</v>
      </c>
      <c r="P1591" s="28">
        <f t="shared" si="41"/>
        <v>7200</v>
      </c>
      <c r="Q1591" s="28"/>
      <c r="R1591" s="28"/>
    </row>
    <row r="1592" spans="1:18" ht="12.75" x14ac:dyDescent="0.35">
      <c r="A1592" s="28" t="s">
        <v>1720</v>
      </c>
      <c r="B1592" s="28" t="s">
        <v>1721</v>
      </c>
      <c r="C1592" s="85" t="s">
        <v>168</v>
      </c>
      <c r="D1592" s="28" t="s">
        <v>1722</v>
      </c>
      <c r="E1592" s="430">
        <v>5000</v>
      </c>
      <c r="F1592" s="418" t="s">
        <v>2188</v>
      </c>
      <c r="G1592" s="418" t="s">
        <v>2972</v>
      </c>
      <c r="H1592" s="418" t="s">
        <v>1737</v>
      </c>
      <c r="I1592" s="234" t="s">
        <v>1726</v>
      </c>
      <c r="J1592" s="28" t="s">
        <v>1734</v>
      </c>
      <c r="K1592" s="429"/>
      <c r="L1592" s="401"/>
      <c r="M1592" s="28"/>
      <c r="N1592" s="28">
        <v>12</v>
      </c>
      <c r="O1592" s="28">
        <v>6</v>
      </c>
      <c r="P1592" s="28">
        <f t="shared" si="41"/>
        <v>30000</v>
      </c>
      <c r="Q1592" s="28"/>
      <c r="R1592" s="28"/>
    </row>
    <row r="1593" spans="1:18" ht="12.75" x14ac:dyDescent="0.35">
      <c r="A1593" s="28" t="s">
        <v>1720</v>
      </c>
      <c r="B1593" s="28" t="s">
        <v>1721</v>
      </c>
      <c r="C1593" s="85" t="s">
        <v>168</v>
      </c>
      <c r="D1593" s="28" t="s">
        <v>1722</v>
      </c>
      <c r="E1593" s="430">
        <v>5000</v>
      </c>
      <c r="F1593" s="418" t="s">
        <v>1976</v>
      </c>
      <c r="G1593" s="418" t="s">
        <v>2113</v>
      </c>
      <c r="H1593" s="418" t="s">
        <v>1783</v>
      </c>
      <c r="I1593" s="234" t="s">
        <v>1726</v>
      </c>
      <c r="J1593" s="28" t="s">
        <v>1734</v>
      </c>
      <c r="K1593" s="429"/>
      <c r="L1593" s="401"/>
      <c r="M1593" s="28"/>
      <c r="N1593" s="28">
        <v>12</v>
      </c>
      <c r="O1593" s="28">
        <v>6</v>
      </c>
      <c r="P1593" s="28">
        <f t="shared" si="41"/>
        <v>30000</v>
      </c>
      <c r="Q1593" s="28"/>
      <c r="R1593" s="28"/>
    </row>
    <row r="1594" spans="1:18" ht="12.75" x14ac:dyDescent="0.35">
      <c r="A1594" s="28" t="s">
        <v>1720</v>
      </c>
      <c r="B1594" s="28" t="s">
        <v>1721</v>
      </c>
      <c r="C1594" s="85" t="s">
        <v>168</v>
      </c>
      <c r="D1594" s="28" t="s">
        <v>1722</v>
      </c>
      <c r="E1594" s="430">
        <v>8500</v>
      </c>
      <c r="F1594" s="418" t="s">
        <v>2973</v>
      </c>
      <c r="G1594" s="418" t="s">
        <v>2117</v>
      </c>
      <c r="H1594" s="418" t="s">
        <v>1751</v>
      </c>
      <c r="I1594" s="234" t="s">
        <v>1726</v>
      </c>
      <c r="J1594" s="28" t="s">
        <v>1734</v>
      </c>
      <c r="K1594" s="429"/>
      <c r="L1594" s="401"/>
      <c r="M1594" s="28"/>
      <c r="N1594" s="28">
        <v>12</v>
      </c>
      <c r="O1594" s="28">
        <v>6</v>
      </c>
      <c r="P1594" s="28">
        <f t="shared" si="41"/>
        <v>51000</v>
      </c>
      <c r="Q1594" s="28"/>
      <c r="R1594" s="28"/>
    </row>
    <row r="1595" spans="1:18" ht="12.75" x14ac:dyDescent="0.35">
      <c r="A1595" s="28" t="s">
        <v>1720</v>
      </c>
      <c r="B1595" s="28" t="s">
        <v>1721</v>
      </c>
      <c r="C1595" s="85" t="s">
        <v>168</v>
      </c>
      <c r="D1595" s="28" t="s">
        <v>1722</v>
      </c>
      <c r="E1595" s="430">
        <v>8500</v>
      </c>
      <c r="F1595" s="418" t="s">
        <v>2116</v>
      </c>
      <c r="G1595" s="418" t="s">
        <v>2974</v>
      </c>
      <c r="H1595" s="418" t="s">
        <v>1751</v>
      </c>
      <c r="I1595" s="234" t="s">
        <v>1726</v>
      </c>
      <c r="J1595" s="28" t="s">
        <v>1734</v>
      </c>
      <c r="K1595" s="429"/>
      <c r="L1595" s="401"/>
      <c r="M1595" s="28"/>
      <c r="N1595" s="28">
        <v>12</v>
      </c>
      <c r="O1595" s="28">
        <v>6</v>
      </c>
      <c r="P1595" s="28">
        <f t="shared" si="41"/>
        <v>51000</v>
      </c>
      <c r="Q1595" s="28"/>
      <c r="R1595" s="28"/>
    </row>
    <row r="1596" spans="1:18" ht="12.75" x14ac:dyDescent="0.35">
      <c r="A1596" s="28" t="s">
        <v>1720</v>
      </c>
      <c r="B1596" s="28" t="s">
        <v>1721</v>
      </c>
      <c r="C1596" s="85" t="s">
        <v>168</v>
      </c>
      <c r="D1596" s="28" t="s">
        <v>1722</v>
      </c>
      <c r="E1596" s="430">
        <v>5000</v>
      </c>
      <c r="F1596" s="418" t="s">
        <v>2975</v>
      </c>
      <c r="G1596" s="418" t="s">
        <v>2449</v>
      </c>
      <c r="H1596" s="418" t="s">
        <v>1737</v>
      </c>
      <c r="I1596" s="234" t="s">
        <v>1726</v>
      </c>
      <c r="J1596" s="28" t="s">
        <v>1734</v>
      </c>
      <c r="K1596" s="429"/>
      <c r="L1596" s="401"/>
      <c r="M1596" s="28"/>
      <c r="N1596" s="28">
        <v>12</v>
      </c>
      <c r="O1596" s="28">
        <v>6</v>
      </c>
      <c r="P1596" s="28">
        <f t="shared" si="41"/>
        <v>30000</v>
      </c>
      <c r="Q1596" s="28"/>
      <c r="R1596" s="28"/>
    </row>
    <row r="1597" spans="1:18" ht="12.75" x14ac:dyDescent="0.35">
      <c r="A1597" s="28" t="s">
        <v>1720</v>
      </c>
      <c r="B1597" s="28" t="s">
        <v>1721</v>
      </c>
      <c r="C1597" s="85" t="s">
        <v>168</v>
      </c>
      <c r="D1597" s="28" t="s">
        <v>1722</v>
      </c>
      <c r="E1597" s="430">
        <v>5500</v>
      </c>
      <c r="F1597" s="418" t="s">
        <v>2976</v>
      </c>
      <c r="G1597" s="418" t="s">
        <v>2563</v>
      </c>
      <c r="H1597" s="418" t="s">
        <v>1737</v>
      </c>
      <c r="I1597" s="234" t="s">
        <v>1726</v>
      </c>
      <c r="J1597" s="28" t="s">
        <v>1734</v>
      </c>
      <c r="K1597" s="429"/>
      <c r="L1597" s="401"/>
      <c r="M1597" s="28"/>
      <c r="N1597" s="28">
        <v>12</v>
      </c>
      <c r="O1597" s="28">
        <v>6</v>
      </c>
      <c r="P1597" s="28">
        <f t="shared" ref="P1597:P1660" si="42">E1597*O1597</f>
        <v>33000</v>
      </c>
      <c r="Q1597" s="28"/>
      <c r="R1597" s="28"/>
    </row>
    <row r="1598" spans="1:18" ht="12.75" x14ac:dyDescent="0.35">
      <c r="A1598" s="28" t="s">
        <v>1720</v>
      </c>
      <c r="B1598" s="28" t="s">
        <v>1721</v>
      </c>
      <c r="C1598" s="85" t="s">
        <v>168</v>
      </c>
      <c r="D1598" s="28" t="s">
        <v>1722</v>
      </c>
      <c r="E1598" s="428">
        <v>2000</v>
      </c>
      <c r="F1598" s="418" t="s">
        <v>2448</v>
      </c>
      <c r="G1598" s="418" t="s">
        <v>2727</v>
      </c>
      <c r="H1598" s="418" t="s">
        <v>2414</v>
      </c>
      <c r="I1598" s="234" t="s">
        <v>1726</v>
      </c>
      <c r="J1598" s="28" t="s">
        <v>1734</v>
      </c>
      <c r="K1598" s="429"/>
      <c r="L1598" s="401"/>
      <c r="M1598" s="28"/>
      <c r="N1598" s="28">
        <v>12</v>
      </c>
      <c r="O1598" s="28">
        <v>6</v>
      </c>
      <c r="P1598" s="28">
        <f t="shared" si="42"/>
        <v>12000</v>
      </c>
      <c r="Q1598" s="28"/>
      <c r="R1598" s="28"/>
    </row>
    <row r="1599" spans="1:18" ht="12.75" x14ac:dyDescent="0.35">
      <c r="A1599" s="28" t="s">
        <v>1720</v>
      </c>
      <c r="B1599" s="28" t="s">
        <v>1721</v>
      </c>
      <c r="C1599" s="85" t="s">
        <v>168</v>
      </c>
      <c r="D1599" s="28" t="s">
        <v>1722</v>
      </c>
      <c r="E1599" s="430">
        <v>2600</v>
      </c>
      <c r="F1599" s="418" t="s">
        <v>2562</v>
      </c>
      <c r="G1599" s="418" t="s">
        <v>1767</v>
      </c>
      <c r="H1599" s="418" t="s">
        <v>1725</v>
      </c>
      <c r="I1599" s="234" t="s">
        <v>1726</v>
      </c>
      <c r="J1599" s="28" t="s">
        <v>1727</v>
      </c>
      <c r="K1599" s="429"/>
      <c r="L1599" s="401"/>
      <c r="M1599" s="28"/>
      <c r="N1599" s="28">
        <v>12</v>
      </c>
      <c r="O1599" s="28">
        <v>6</v>
      </c>
      <c r="P1599" s="28">
        <f t="shared" si="42"/>
        <v>15600</v>
      </c>
      <c r="Q1599" s="28"/>
      <c r="R1599" s="28"/>
    </row>
    <row r="1600" spans="1:18" ht="12.75" x14ac:dyDescent="0.35">
      <c r="A1600" s="28" t="s">
        <v>1720</v>
      </c>
      <c r="B1600" s="28" t="s">
        <v>1721</v>
      </c>
      <c r="C1600" s="85" t="s">
        <v>168</v>
      </c>
      <c r="D1600" s="28" t="s">
        <v>1722</v>
      </c>
      <c r="E1600" s="430">
        <v>3000</v>
      </c>
      <c r="F1600" s="418" t="s">
        <v>2726</v>
      </c>
      <c r="G1600" s="418" t="s">
        <v>2977</v>
      </c>
      <c r="H1600" s="418" t="s">
        <v>1725</v>
      </c>
      <c r="I1600" s="234" t="s">
        <v>1726</v>
      </c>
      <c r="J1600" s="28" t="s">
        <v>1727</v>
      </c>
      <c r="K1600" s="429"/>
      <c r="L1600" s="401"/>
      <c r="M1600" s="28"/>
      <c r="N1600" s="28">
        <v>12</v>
      </c>
      <c r="O1600" s="28">
        <v>6</v>
      </c>
      <c r="P1600" s="28">
        <f t="shared" si="42"/>
        <v>18000</v>
      </c>
      <c r="Q1600" s="28"/>
      <c r="R1600" s="28"/>
    </row>
    <row r="1601" spans="1:18" ht="12.75" x14ac:dyDescent="0.35">
      <c r="A1601" s="28" t="s">
        <v>1720</v>
      </c>
      <c r="B1601" s="28" t="s">
        <v>1721</v>
      </c>
      <c r="C1601" s="85" t="s">
        <v>168</v>
      </c>
      <c r="D1601" s="28" t="s">
        <v>1722</v>
      </c>
      <c r="E1601" s="430">
        <v>2000</v>
      </c>
      <c r="F1601" s="418" t="s">
        <v>1766</v>
      </c>
      <c r="G1601" s="418" t="s">
        <v>1997</v>
      </c>
      <c r="H1601" s="418" t="s">
        <v>1725</v>
      </c>
      <c r="I1601" s="234" t="s">
        <v>1726</v>
      </c>
      <c r="J1601" s="28" t="s">
        <v>1727</v>
      </c>
      <c r="K1601" s="429"/>
      <c r="L1601" s="401"/>
      <c r="M1601" s="28"/>
      <c r="N1601" s="28">
        <v>12</v>
      </c>
      <c r="O1601" s="28">
        <v>6</v>
      </c>
      <c r="P1601" s="28">
        <f t="shared" si="42"/>
        <v>12000</v>
      </c>
      <c r="Q1601" s="28"/>
      <c r="R1601" s="28"/>
    </row>
    <row r="1602" spans="1:18" ht="12.75" x14ac:dyDescent="0.35">
      <c r="A1602" s="28" t="s">
        <v>1720</v>
      </c>
      <c r="B1602" s="28" t="s">
        <v>1721</v>
      </c>
      <c r="C1602" s="85" t="s">
        <v>168</v>
      </c>
      <c r="D1602" s="28" t="s">
        <v>1730</v>
      </c>
      <c r="E1602" s="428">
        <v>1200</v>
      </c>
      <c r="F1602" s="417" t="s">
        <v>2978</v>
      </c>
      <c r="G1602" s="418" t="s">
        <v>2144</v>
      </c>
      <c r="H1602" s="418" t="s">
        <v>1763</v>
      </c>
      <c r="I1602" s="234" t="s">
        <v>1726</v>
      </c>
      <c r="J1602" s="28" t="s">
        <v>1727</v>
      </c>
      <c r="K1602" s="429"/>
      <c r="L1602" s="401"/>
      <c r="M1602" s="28"/>
      <c r="N1602" s="28">
        <v>12</v>
      </c>
      <c r="O1602" s="28">
        <v>6</v>
      </c>
      <c r="P1602" s="28">
        <f t="shared" si="42"/>
        <v>7200</v>
      </c>
      <c r="Q1602" s="28"/>
      <c r="R1602" s="28"/>
    </row>
    <row r="1603" spans="1:18" ht="12.75" x14ac:dyDescent="0.35">
      <c r="A1603" s="28" t="s">
        <v>1720</v>
      </c>
      <c r="B1603" s="28" t="s">
        <v>1721</v>
      </c>
      <c r="C1603" s="85" t="s">
        <v>168</v>
      </c>
      <c r="D1603" s="28" t="s">
        <v>1722</v>
      </c>
      <c r="E1603" s="428">
        <v>1200</v>
      </c>
      <c r="F1603" s="418" t="s">
        <v>1996</v>
      </c>
      <c r="G1603" s="418" t="s">
        <v>2342</v>
      </c>
      <c r="H1603" s="418" t="s">
        <v>1725</v>
      </c>
      <c r="I1603" s="234" t="s">
        <v>1726</v>
      </c>
      <c r="J1603" s="28" t="s">
        <v>1727</v>
      </c>
      <c r="K1603" s="429"/>
      <c r="L1603" s="401"/>
      <c r="M1603" s="28"/>
      <c r="N1603" s="28">
        <v>12</v>
      </c>
      <c r="O1603" s="28">
        <v>6</v>
      </c>
      <c r="P1603" s="28">
        <f t="shared" si="42"/>
        <v>7200</v>
      </c>
      <c r="Q1603" s="28"/>
      <c r="R1603" s="28"/>
    </row>
    <row r="1604" spans="1:18" ht="12.75" x14ac:dyDescent="0.35">
      <c r="A1604" s="28" t="s">
        <v>1720</v>
      </c>
      <c r="B1604" s="28" t="s">
        <v>1721</v>
      </c>
      <c r="C1604" s="85" t="s">
        <v>168</v>
      </c>
      <c r="D1604" s="28" t="s">
        <v>1722</v>
      </c>
      <c r="E1604" s="428">
        <v>1200</v>
      </c>
      <c r="F1604" s="418" t="s">
        <v>2143</v>
      </c>
      <c r="G1604" s="418" t="s">
        <v>2626</v>
      </c>
      <c r="H1604" s="418" t="s">
        <v>1774</v>
      </c>
      <c r="I1604" s="234" t="s">
        <v>1726</v>
      </c>
      <c r="J1604" s="28" t="s">
        <v>1760</v>
      </c>
      <c r="K1604" s="429"/>
      <c r="L1604" s="401"/>
      <c r="M1604" s="28"/>
      <c r="N1604" s="28">
        <v>12</v>
      </c>
      <c r="O1604" s="28">
        <v>6</v>
      </c>
      <c r="P1604" s="28">
        <f t="shared" si="42"/>
        <v>7200</v>
      </c>
      <c r="Q1604" s="28"/>
      <c r="R1604" s="28"/>
    </row>
    <row r="1605" spans="1:18" ht="12.75" x14ac:dyDescent="0.35">
      <c r="A1605" s="28" t="s">
        <v>1720</v>
      </c>
      <c r="B1605" s="28" t="s">
        <v>1721</v>
      </c>
      <c r="C1605" s="85" t="s">
        <v>168</v>
      </c>
      <c r="D1605" s="28" t="s">
        <v>1722</v>
      </c>
      <c r="E1605" s="430">
        <v>1500</v>
      </c>
      <c r="F1605" s="418" t="s">
        <v>2341</v>
      </c>
      <c r="G1605" s="418" t="s">
        <v>2729</v>
      </c>
      <c r="H1605" s="418" t="s">
        <v>1325</v>
      </c>
      <c r="I1605" s="234" t="s">
        <v>1726</v>
      </c>
      <c r="J1605" s="28" t="s">
        <v>1760</v>
      </c>
      <c r="K1605" s="429"/>
      <c r="L1605" s="401"/>
      <c r="M1605" s="28"/>
      <c r="N1605" s="28">
        <v>12</v>
      </c>
      <c r="O1605" s="28">
        <v>6</v>
      </c>
      <c r="P1605" s="28">
        <f t="shared" si="42"/>
        <v>9000</v>
      </c>
      <c r="Q1605" s="28"/>
      <c r="R1605" s="28"/>
    </row>
    <row r="1606" spans="1:18" ht="12.75" x14ac:dyDescent="0.35">
      <c r="A1606" s="28" t="s">
        <v>1720</v>
      </c>
      <c r="B1606" s="28" t="s">
        <v>1721</v>
      </c>
      <c r="C1606" s="85" t="s">
        <v>168</v>
      </c>
      <c r="D1606" s="28" t="s">
        <v>1722</v>
      </c>
      <c r="E1606" s="430">
        <v>2000</v>
      </c>
      <c r="F1606" s="418" t="s">
        <v>2625</v>
      </c>
      <c r="G1606" s="418" t="s">
        <v>2858</v>
      </c>
      <c r="H1606" s="418" t="s">
        <v>1725</v>
      </c>
      <c r="I1606" s="234" t="s">
        <v>1726</v>
      </c>
      <c r="J1606" s="28" t="s">
        <v>1727</v>
      </c>
      <c r="K1606" s="429"/>
      <c r="L1606" s="401"/>
      <c r="M1606" s="28"/>
      <c r="N1606" s="28">
        <v>12</v>
      </c>
      <c r="O1606" s="28">
        <v>6</v>
      </c>
      <c r="P1606" s="28">
        <f t="shared" si="42"/>
        <v>12000</v>
      </c>
      <c r="Q1606" s="28"/>
      <c r="R1606" s="28"/>
    </row>
    <row r="1607" spans="1:18" ht="12.75" x14ac:dyDescent="0.35">
      <c r="A1607" s="28" t="s">
        <v>1720</v>
      </c>
      <c r="B1607" s="28" t="s">
        <v>1721</v>
      </c>
      <c r="C1607" s="85" t="s">
        <v>168</v>
      </c>
      <c r="D1607" s="28" t="s">
        <v>1722</v>
      </c>
      <c r="E1607" s="430">
        <v>2000</v>
      </c>
      <c r="F1607" s="418" t="s">
        <v>2728</v>
      </c>
      <c r="G1607" s="418" t="s">
        <v>2979</v>
      </c>
      <c r="H1607" s="418" t="s">
        <v>1725</v>
      </c>
      <c r="I1607" s="234" t="s">
        <v>1726</v>
      </c>
      <c r="J1607" s="28" t="s">
        <v>1727</v>
      </c>
      <c r="K1607" s="429"/>
      <c r="L1607" s="401"/>
      <c r="M1607" s="28"/>
      <c r="N1607" s="28">
        <v>12</v>
      </c>
      <c r="O1607" s="28">
        <v>6</v>
      </c>
      <c r="P1607" s="28">
        <f t="shared" si="42"/>
        <v>12000</v>
      </c>
      <c r="Q1607" s="28"/>
      <c r="R1607" s="28"/>
    </row>
    <row r="1608" spans="1:18" ht="12.75" x14ac:dyDescent="0.35">
      <c r="A1608" s="28" t="s">
        <v>1720</v>
      </c>
      <c r="B1608" s="28" t="s">
        <v>1721</v>
      </c>
      <c r="C1608" s="85" t="s">
        <v>168</v>
      </c>
      <c r="D1608" s="28" t="s">
        <v>1722</v>
      </c>
      <c r="E1608" s="428">
        <v>1300</v>
      </c>
      <c r="F1608" s="418" t="s">
        <v>2857</v>
      </c>
      <c r="G1608" s="418" t="s">
        <v>2805</v>
      </c>
      <c r="H1608" s="418" t="s">
        <v>1725</v>
      </c>
      <c r="I1608" s="234" t="s">
        <v>1726</v>
      </c>
      <c r="J1608" s="28" t="s">
        <v>1727</v>
      </c>
      <c r="K1608" s="429"/>
      <c r="L1608" s="401"/>
      <c r="M1608" s="28"/>
      <c r="N1608" s="28">
        <v>12</v>
      </c>
      <c r="O1608" s="28">
        <v>6</v>
      </c>
      <c r="P1608" s="28">
        <f t="shared" si="42"/>
        <v>7800</v>
      </c>
      <c r="Q1608" s="28"/>
      <c r="R1608" s="28"/>
    </row>
    <row r="1609" spans="1:18" ht="12.75" x14ac:dyDescent="0.35">
      <c r="A1609" s="28" t="s">
        <v>1720</v>
      </c>
      <c r="B1609" s="28" t="s">
        <v>1721</v>
      </c>
      <c r="C1609" s="85" t="s">
        <v>168</v>
      </c>
      <c r="D1609" s="28" t="s">
        <v>1722</v>
      </c>
      <c r="E1609" s="428">
        <v>2100</v>
      </c>
      <c r="F1609" s="418" t="s">
        <v>2980</v>
      </c>
      <c r="G1609" s="418" t="s">
        <v>2485</v>
      </c>
      <c r="H1609" s="418" t="s">
        <v>1756</v>
      </c>
      <c r="I1609" s="234" t="s">
        <v>1726</v>
      </c>
      <c r="J1609" s="28" t="s">
        <v>1734</v>
      </c>
      <c r="K1609" s="429"/>
      <c r="L1609" s="401"/>
      <c r="M1609" s="28"/>
      <c r="N1609" s="28">
        <v>12</v>
      </c>
      <c r="O1609" s="28">
        <v>6</v>
      </c>
      <c r="P1609" s="28">
        <f t="shared" si="42"/>
        <v>12600</v>
      </c>
      <c r="Q1609" s="28"/>
      <c r="R1609" s="28"/>
    </row>
    <row r="1610" spans="1:18" ht="12.75" x14ac:dyDescent="0.35">
      <c r="A1610" s="28" t="s">
        <v>1720</v>
      </c>
      <c r="B1610" s="28" t="s">
        <v>1721</v>
      </c>
      <c r="C1610" s="85" t="s">
        <v>168</v>
      </c>
      <c r="D1610" s="28" t="s">
        <v>1722</v>
      </c>
      <c r="E1610" s="430">
        <v>2000</v>
      </c>
      <c r="F1610" s="418" t="s">
        <v>2804</v>
      </c>
      <c r="G1610" s="418" t="s">
        <v>1956</v>
      </c>
      <c r="H1610" s="418" t="s">
        <v>1725</v>
      </c>
      <c r="I1610" s="234" t="s">
        <v>1726</v>
      </c>
      <c r="J1610" s="28" t="s">
        <v>1727</v>
      </c>
      <c r="K1610" s="429"/>
      <c r="L1610" s="401"/>
      <c r="M1610" s="28"/>
      <c r="N1610" s="28">
        <v>12</v>
      </c>
      <c r="O1610" s="28">
        <v>6</v>
      </c>
      <c r="P1610" s="28">
        <f t="shared" si="42"/>
        <v>12000</v>
      </c>
      <c r="Q1610" s="28"/>
      <c r="R1610" s="28"/>
    </row>
    <row r="1611" spans="1:18" ht="12.75" x14ac:dyDescent="0.35">
      <c r="A1611" s="28" t="s">
        <v>1720</v>
      </c>
      <c r="B1611" s="28" t="s">
        <v>1721</v>
      </c>
      <c r="C1611" s="85" t="s">
        <v>168</v>
      </c>
      <c r="D1611" s="28" t="s">
        <v>1722</v>
      </c>
      <c r="E1611" s="430">
        <v>2000</v>
      </c>
      <c r="F1611" s="418" t="s">
        <v>2484</v>
      </c>
      <c r="G1611" s="418" t="s">
        <v>2683</v>
      </c>
      <c r="H1611" s="418" t="s">
        <v>1725</v>
      </c>
      <c r="I1611" s="234" t="s">
        <v>1726</v>
      </c>
      <c r="J1611" s="28" t="s">
        <v>1727</v>
      </c>
      <c r="K1611" s="429"/>
      <c r="L1611" s="401"/>
      <c r="M1611" s="28"/>
      <c r="N1611" s="28">
        <v>12</v>
      </c>
      <c r="O1611" s="28">
        <v>6</v>
      </c>
      <c r="P1611" s="28">
        <f t="shared" si="42"/>
        <v>12000</v>
      </c>
      <c r="Q1611" s="28"/>
      <c r="R1611" s="28"/>
    </row>
    <row r="1612" spans="1:18" ht="12.75" x14ac:dyDescent="0.35">
      <c r="A1612" s="28" t="s">
        <v>1720</v>
      </c>
      <c r="B1612" s="28" t="s">
        <v>1721</v>
      </c>
      <c r="C1612" s="85" t="s">
        <v>168</v>
      </c>
      <c r="D1612" s="28" t="s">
        <v>1722</v>
      </c>
      <c r="E1612" s="428">
        <v>1500</v>
      </c>
      <c r="F1612" s="418" t="s">
        <v>1955</v>
      </c>
      <c r="G1612" s="418" t="s">
        <v>1769</v>
      </c>
      <c r="H1612" s="418" t="s">
        <v>1725</v>
      </c>
      <c r="I1612" s="234" t="s">
        <v>1726</v>
      </c>
      <c r="J1612" s="28" t="s">
        <v>1727</v>
      </c>
      <c r="K1612" s="429"/>
      <c r="L1612" s="401"/>
      <c r="M1612" s="28"/>
      <c r="N1612" s="28">
        <v>12</v>
      </c>
      <c r="O1612" s="28">
        <v>6</v>
      </c>
      <c r="P1612" s="28">
        <f t="shared" si="42"/>
        <v>9000</v>
      </c>
      <c r="Q1612" s="28"/>
      <c r="R1612" s="28"/>
    </row>
    <row r="1613" spans="1:18" ht="12.75" x14ac:dyDescent="0.35">
      <c r="A1613" s="28" t="s">
        <v>1720</v>
      </c>
      <c r="B1613" s="28" t="s">
        <v>1721</v>
      </c>
      <c r="C1613" s="85" t="s">
        <v>168</v>
      </c>
      <c r="D1613" s="28" t="s">
        <v>1722</v>
      </c>
      <c r="E1613" s="430">
        <v>7500</v>
      </c>
      <c r="F1613" s="418" t="s">
        <v>2682</v>
      </c>
      <c r="G1613" s="418" t="s">
        <v>1796</v>
      </c>
      <c r="H1613" s="418" t="s">
        <v>1737</v>
      </c>
      <c r="I1613" s="234" t="s">
        <v>1726</v>
      </c>
      <c r="J1613" s="28" t="s">
        <v>1734</v>
      </c>
      <c r="K1613" s="429"/>
      <c r="L1613" s="401"/>
      <c r="M1613" s="28"/>
      <c r="N1613" s="28">
        <v>12</v>
      </c>
      <c r="O1613" s="28">
        <v>6</v>
      </c>
      <c r="P1613" s="28">
        <f t="shared" si="42"/>
        <v>45000</v>
      </c>
      <c r="Q1613" s="28"/>
      <c r="R1613" s="28"/>
    </row>
    <row r="1614" spans="1:18" ht="12.75" x14ac:dyDescent="0.35">
      <c r="A1614" s="28" t="s">
        <v>1720</v>
      </c>
      <c r="B1614" s="28" t="s">
        <v>1721</v>
      </c>
      <c r="C1614" s="85" t="s">
        <v>168</v>
      </c>
      <c r="D1614" s="28" t="s">
        <v>1722</v>
      </c>
      <c r="E1614" s="430">
        <v>9000</v>
      </c>
      <c r="F1614" s="418" t="s">
        <v>1768</v>
      </c>
      <c r="G1614" s="418" t="s">
        <v>2981</v>
      </c>
      <c r="H1614" s="418" t="s">
        <v>1751</v>
      </c>
      <c r="I1614" s="234" t="s">
        <v>1726</v>
      </c>
      <c r="J1614" s="28" t="s">
        <v>1734</v>
      </c>
      <c r="K1614" s="429"/>
      <c r="L1614" s="401"/>
      <c r="M1614" s="28"/>
      <c r="N1614" s="28">
        <v>12</v>
      </c>
      <c r="O1614" s="28">
        <v>6</v>
      </c>
      <c r="P1614" s="28">
        <f t="shared" si="42"/>
        <v>54000</v>
      </c>
      <c r="Q1614" s="28"/>
      <c r="R1614" s="28"/>
    </row>
    <row r="1615" spans="1:18" ht="12.75" x14ac:dyDescent="0.35">
      <c r="A1615" s="28" t="s">
        <v>1720</v>
      </c>
      <c r="B1615" s="28" t="s">
        <v>1721</v>
      </c>
      <c r="C1615" s="85" t="s">
        <v>168</v>
      </c>
      <c r="D1615" s="28" t="s">
        <v>1722</v>
      </c>
      <c r="E1615" s="428">
        <v>2030</v>
      </c>
      <c r="F1615" s="418" t="s">
        <v>1795</v>
      </c>
      <c r="G1615" s="418" t="s">
        <v>1939</v>
      </c>
      <c r="H1615" s="418" t="s">
        <v>1737</v>
      </c>
      <c r="I1615" s="234" t="s">
        <v>1726</v>
      </c>
      <c r="J1615" s="28" t="s">
        <v>1734</v>
      </c>
      <c r="K1615" s="429"/>
      <c r="L1615" s="401"/>
      <c r="M1615" s="28"/>
      <c r="N1615" s="28">
        <v>12</v>
      </c>
      <c r="O1615" s="28">
        <v>6</v>
      </c>
      <c r="P1615" s="28">
        <f t="shared" si="42"/>
        <v>12180</v>
      </c>
      <c r="Q1615" s="28"/>
      <c r="R1615" s="28"/>
    </row>
    <row r="1616" spans="1:18" ht="12.75" x14ac:dyDescent="0.35">
      <c r="A1616" s="28" t="s">
        <v>1720</v>
      </c>
      <c r="B1616" s="28" t="s">
        <v>1721</v>
      </c>
      <c r="C1616" s="85" t="s">
        <v>168</v>
      </c>
      <c r="D1616" s="28" t="s">
        <v>1722</v>
      </c>
      <c r="E1616" s="430">
        <v>7500</v>
      </c>
      <c r="F1616" s="418" t="s">
        <v>2982</v>
      </c>
      <c r="G1616" s="418" t="s">
        <v>1958</v>
      </c>
      <c r="H1616" s="418" t="s">
        <v>1737</v>
      </c>
      <c r="I1616" s="234" t="s">
        <v>1726</v>
      </c>
      <c r="J1616" s="28" t="s">
        <v>1734</v>
      </c>
      <c r="K1616" s="429"/>
      <c r="L1616" s="401"/>
      <c r="M1616" s="28"/>
      <c r="N1616" s="28">
        <v>12</v>
      </c>
      <c r="O1616" s="28">
        <v>6</v>
      </c>
      <c r="P1616" s="28">
        <f t="shared" si="42"/>
        <v>45000</v>
      </c>
      <c r="Q1616" s="28"/>
      <c r="R1616" s="28"/>
    </row>
    <row r="1617" spans="1:18" ht="12.75" x14ac:dyDescent="0.35">
      <c r="A1617" s="28" t="s">
        <v>1720</v>
      </c>
      <c r="B1617" s="28" t="s">
        <v>1721</v>
      </c>
      <c r="C1617" s="85" t="s">
        <v>168</v>
      </c>
      <c r="D1617" s="28" t="s">
        <v>1722</v>
      </c>
      <c r="E1617" s="430">
        <v>12500</v>
      </c>
      <c r="F1617" s="418" t="s">
        <v>1938</v>
      </c>
      <c r="G1617" s="418" t="s">
        <v>1975</v>
      </c>
      <c r="H1617" s="418" t="s">
        <v>1751</v>
      </c>
      <c r="I1617" s="234" t="s">
        <v>1726</v>
      </c>
      <c r="J1617" s="28" t="s">
        <v>1734</v>
      </c>
      <c r="K1617" s="429"/>
      <c r="L1617" s="401"/>
      <c r="M1617" s="28"/>
      <c r="N1617" s="28">
        <v>12</v>
      </c>
      <c r="O1617" s="28">
        <v>6</v>
      </c>
      <c r="P1617" s="28">
        <f t="shared" si="42"/>
        <v>75000</v>
      </c>
      <c r="Q1617" s="28"/>
      <c r="R1617" s="28"/>
    </row>
    <row r="1618" spans="1:18" ht="12.75" x14ac:dyDescent="0.35">
      <c r="A1618" s="28" t="s">
        <v>1720</v>
      </c>
      <c r="B1618" s="28" t="s">
        <v>1721</v>
      </c>
      <c r="C1618" s="85" t="s">
        <v>168</v>
      </c>
      <c r="D1618" s="28" t="s">
        <v>1722</v>
      </c>
      <c r="E1618" s="430">
        <v>6000</v>
      </c>
      <c r="F1618" s="418" t="s">
        <v>1957</v>
      </c>
      <c r="G1618" s="418" t="s">
        <v>2009</v>
      </c>
      <c r="H1618" s="418" t="s">
        <v>1737</v>
      </c>
      <c r="I1618" s="234" t="s">
        <v>1726</v>
      </c>
      <c r="J1618" s="28" t="s">
        <v>1734</v>
      </c>
      <c r="K1618" s="429"/>
      <c r="L1618" s="401"/>
      <c r="M1618" s="28"/>
      <c r="N1618" s="28">
        <v>12</v>
      </c>
      <c r="O1618" s="28">
        <v>6</v>
      </c>
      <c r="P1618" s="28">
        <f t="shared" si="42"/>
        <v>36000</v>
      </c>
      <c r="Q1618" s="28"/>
      <c r="R1618" s="28"/>
    </row>
    <row r="1619" spans="1:18" ht="12.75" x14ac:dyDescent="0.35">
      <c r="A1619" s="28" t="s">
        <v>1720</v>
      </c>
      <c r="B1619" s="28" t="s">
        <v>1721</v>
      </c>
      <c r="C1619" s="85" t="s">
        <v>168</v>
      </c>
      <c r="D1619" s="28" t="s">
        <v>1722</v>
      </c>
      <c r="E1619" s="430">
        <v>12500</v>
      </c>
      <c r="F1619" s="418" t="s">
        <v>1974</v>
      </c>
      <c r="G1619" s="418" t="s">
        <v>2041</v>
      </c>
      <c r="H1619" s="418" t="s">
        <v>1751</v>
      </c>
      <c r="I1619" s="234" t="s">
        <v>1726</v>
      </c>
      <c r="J1619" s="28" t="s">
        <v>1734</v>
      </c>
      <c r="K1619" s="429"/>
      <c r="L1619" s="401"/>
      <c r="M1619" s="28"/>
      <c r="N1619" s="28">
        <v>12</v>
      </c>
      <c r="O1619" s="28">
        <v>6</v>
      </c>
      <c r="P1619" s="28">
        <f t="shared" si="42"/>
        <v>75000</v>
      </c>
      <c r="Q1619" s="28"/>
      <c r="R1619" s="28"/>
    </row>
    <row r="1620" spans="1:18" ht="12.75" x14ac:dyDescent="0.35">
      <c r="A1620" s="28" t="s">
        <v>1720</v>
      </c>
      <c r="B1620" s="28" t="s">
        <v>1721</v>
      </c>
      <c r="C1620" s="85" t="s">
        <v>168</v>
      </c>
      <c r="D1620" s="28" t="s">
        <v>1722</v>
      </c>
      <c r="E1620" s="430">
        <v>9500</v>
      </c>
      <c r="F1620" s="418" t="s">
        <v>2008</v>
      </c>
      <c r="G1620" s="418" t="s">
        <v>2111</v>
      </c>
      <c r="H1620" s="418" t="s">
        <v>1751</v>
      </c>
      <c r="I1620" s="234" t="s">
        <v>1726</v>
      </c>
      <c r="J1620" s="28" t="s">
        <v>1734</v>
      </c>
      <c r="K1620" s="429"/>
      <c r="L1620" s="401"/>
      <c r="M1620" s="28"/>
      <c r="N1620" s="28">
        <v>12</v>
      </c>
      <c r="O1620" s="28">
        <v>6</v>
      </c>
      <c r="P1620" s="28">
        <f t="shared" si="42"/>
        <v>57000</v>
      </c>
      <c r="Q1620" s="28"/>
      <c r="R1620" s="28"/>
    </row>
    <row r="1621" spans="1:18" ht="12.75" x14ac:dyDescent="0.35">
      <c r="A1621" s="28" t="s">
        <v>1720</v>
      </c>
      <c r="B1621" s="28" t="s">
        <v>1721</v>
      </c>
      <c r="C1621" s="85" t="s">
        <v>168</v>
      </c>
      <c r="D1621" s="28" t="s">
        <v>1722</v>
      </c>
      <c r="E1621" s="430">
        <v>6000</v>
      </c>
      <c r="F1621" s="418" t="s">
        <v>2040</v>
      </c>
      <c r="G1621" s="418" t="s">
        <v>2983</v>
      </c>
      <c r="H1621" s="418" t="s">
        <v>1756</v>
      </c>
      <c r="I1621" s="234" t="s">
        <v>1726</v>
      </c>
      <c r="J1621" s="28" t="s">
        <v>1734</v>
      </c>
      <c r="K1621" s="429"/>
      <c r="L1621" s="401"/>
      <c r="M1621" s="28"/>
      <c r="N1621" s="28">
        <v>12</v>
      </c>
      <c r="O1621" s="28">
        <v>6</v>
      </c>
      <c r="P1621" s="28">
        <f t="shared" si="42"/>
        <v>36000</v>
      </c>
      <c r="Q1621" s="28"/>
      <c r="R1621" s="28"/>
    </row>
    <row r="1622" spans="1:18" ht="12.75" x14ac:dyDescent="0.35">
      <c r="A1622" s="28" t="s">
        <v>1720</v>
      </c>
      <c r="B1622" s="28" t="s">
        <v>1721</v>
      </c>
      <c r="C1622" s="85" t="s">
        <v>168</v>
      </c>
      <c r="D1622" s="28" t="s">
        <v>1722</v>
      </c>
      <c r="E1622" s="430">
        <v>7500</v>
      </c>
      <c r="F1622" s="418" t="s">
        <v>2110</v>
      </c>
      <c r="G1622" s="418" t="s">
        <v>2163</v>
      </c>
      <c r="H1622" s="418" t="s">
        <v>1737</v>
      </c>
      <c r="I1622" s="234" t="s">
        <v>1726</v>
      </c>
      <c r="J1622" s="28" t="s">
        <v>1734</v>
      </c>
      <c r="K1622" s="429"/>
      <c r="L1622" s="401"/>
      <c r="M1622" s="28"/>
      <c r="N1622" s="28">
        <v>12</v>
      </c>
      <c r="O1622" s="28">
        <v>6</v>
      </c>
      <c r="P1622" s="28">
        <f t="shared" si="42"/>
        <v>45000</v>
      </c>
      <c r="Q1622" s="28"/>
      <c r="R1622" s="28"/>
    </row>
    <row r="1623" spans="1:18" ht="12.75" x14ac:dyDescent="0.35">
      <c r="A1623" s="28" t="s">
        <v>1720</v>
      </c>
      <c r="B1623" s="28" t="s">
        <v>1721</v>
      </c>
      <c r="C1623" s="85" t="s">
        <v>168</v>
      </c>
      <c r="D1623" s="28" t="s">
        <v>1722</v>
      </c>
      <c r="E1623" s="428">
        <v>2300</v>
      </c>
      <c r="F1623" s="418" t="s">
        <v>2984</v>
      </c>
      <c r="G1623" s="418" t="s">
        <v>2181</v>
      </c>
      <c r="H1623" s="418" t="s">
        <v>1882</v>
      </c>
      <c r="I1623" s="234" t="s">
        <v>1726</v>
      </c>
      <c r="J1623" s="28" t="s">
        <v>1734</v>
      </c>
      <c r="K1623" s="429"/>
      <c r="L1623" s="401"/>
      <c r="M1623" s="28"/>
      <c r="N1623" s="28">
        <v>12</v>
      </c>
      <c r="O1623" s="28">
        <v>6</v>
      </c>
      <c r="P1623" s="28">
        <f t="shared" si="42"/>
        <v>13800</v>
      </c>
      <c r="Q1623" s="28"/>
      <c r="R1623" s="28"/>
    </row>
    <row r="1624" spans="1:18" ht="12.75" x14ac:dyDescent="0.35">
      <c r="A1624" s="28" t="s">
        <v>1720</v>
      </c>
      <c r="B1624" s="28" t="s">
        <v>1721</v>
      </c>
      <c r="C1624" s="85" t="s">
        <v>168</v>
      </c>
      <c r="D1624" s="28" t="s">
        <v>1722</v>
      </c>
      <c r="E1624" s="428">
        <v>2100</v>
      </c>
      <c r="F1624" s="418" t="s">
        <v>2162</v>
      </c>
      <c r="G1624" s="418" t="s">
        <v>2221</v>
      </c>
      <c r="H1624" s="418" t="s">
        <v>1737</v>
      </c>
      <c r="I1624" s="234" t="s">
        <v>1726</v>
      </c>
      <c r="J1624" s="28" t="s">
        <v>1734</v>
      </c>
      <c r="K1624" s="429"/>
      <c r="L1624" s="401"/>
      <c r="M1624" s="28"/>
      <c r="N1624" s="28">
        <v>12</v>
      </c>
      <c r="O1624" s="28">
        <v>6</v>
      </c>
      <c r="P1624" s="28">
        <f t="shared" si="42"/>
        <v>12600</v>
      </c>
      <c r="Q1624" s="28"/>
      <c r="R1624" s="28"/>
    </row>
    <row r="1625" spans="1:18" ht="12.75" x14ac:dyDescent="0.35">
      <c r="A1625" s="28" t="s">
        <v>1720</v>
      </c>
      <c r="B1625" s="28" t="s">
        <v>1721</v>
      </c>
      <c r="C1625" s="85" t="s">
        <v>168</v>
      </c>
      <c r="D1625" s="28" t="s">
        <v>1722</v>
      </c>
      <c r="E1625" s="430">
        <v>5800</v>
      </c>
      <c r="F1625" s="418" t="s">
        <v>2180</v>
      </c>
      <c r="G1625" s="418" t="s">
        <v>2248</v>
      </c>
      <c r="H1625" s="418" t="s">
        <v>1737</v>
      </c>
      <c r="I1625" s="234" t="s">
        <v>1726</v>
      </c>
      <c r="J1625" s="28" t="s">
        <v>1734</v>
      </c>
      <c r="K1625" s="429"/>
      <c r="L1625" s="401"/>
      <c r="M1625" s="28"/>
      <c r="N1625" s="28">
        <v>12</v>
      </c>
      <c r="O1625" s="28">
        <v>6</v>
      </c>
      <c r="P1625" s="28">
        <f t="shared" si="42"/>
        <v>34800</v>
      </c>
      <c r="Q1625" s="28"/>
      <c r="R1625" s="28"/>
    </row>
    <row r="1626" spans="1:18" ht="12.75" x14ac:dyDescent="0.35">
      <c r="A1626" s="28" t="s">
        <v>1720</v>
      </c>
      <c r="B1626" s="28" t="s">
        <v>1721</v>
      </c>
      <c r="C1626" s="85" t="s">
        <v>168</v>
      </c>
      <c r="D1626" s="28" t="s">
        <v>1722</v>
      </c>
      <c r="E1626" s="430">
        <v>6283.33</v>
      </c>
      <c r="F1626" s="418" t="s">
        <v>2220</v>
      </c>
      <c r="G1626" s="418" t="s">
        <v>2287</v>
      </c>
      <c r="H1626" s="418" t="s">
        <v>1737</v>
      </c>
      <c r="I1626" s="234" t="s">
        <v>1726</v>
      </c>
      <c r="J1626" s="28" t="s">
        <v>1734</v>
      </c>
      <c r="K1626" s="429"/>
      <c r="L1626" s="401"/>
      <c r="M1626" s="28"/>
      <c r="N1626" s="28">
        <v>12</v>
      </c>
      <c r="O1626" s="28">
        <v>6</v>
      </c>
      <c r="P1626" s="28">
        <f t="shared" si="42"/>
        <v>37699.979999999996</v>
      </c>
      <c r="Q1626" s="28"/>
      <c r="R1626" s="28"/>
    </row>
    <row r="1627" spans="1:18" ht="12.75" x14ac:dyDescent="0.35">
      <c r="A1627" s="28" t="s">
        <v>1720</v>
      </c>
      <c r="B1627" s="28" t="s">
        <v>1721</v>
      </c>
      <c r="C1627" s="85" t="s">
        <v>168</v>
      </c>
      <c r="D1627" s="28" t="s">
        <v>1722</v>
      </c>
      <c r="E1627" s="430">
        <v>6066.67</v>
      </c>
      <c r="F1627" s="418" t="s">
        <v>2247</v>
      </c>
      <c r="G1627" s="418" t="s">
        <v>2289</v>
      </c>
      <c r="H1627" s="418" t="s">
        <v>1737</v>
      </c>
      <c r="I1627" s="234" t="s">
        <v>1726</v>
      </c>
      <c r="J1627" s="28" t="s">
        <v>1734</v>
      </c>
      <c r="K1627" s="429"/>
      <c r="L1627" s="401"/>
      <c r="M1627" s="28"/>
      <c r="N1627" s="28">
        <v>12</v>
      </c>
      <c r="O1627" s="28">
        <v>6</v>
      </c>
      <c r="P1627" s="28">
        <f t="shared" si="42"/>
        <v>36400.020000000004</v>
      </c>
      <c r="Q1627" s="28"/>
      <c r="R1627" s="28"/>
    </row>
    <row r="1628" spans="1:18" ht="12.75" x14ac:dyDescent="0.35">
      <c r="A1628" s="28" t="s">
        <v>1720</v>
      </c>
      <c r="B1628" s="28" t="s">
        <v>1721</v>
      </c>
      <c r="C1628" s="85" t="s">
        <v>168</v>
      </c>
      <c r="D1628" s="28" t="s">
        <v>1722</v>
      </c>
      <c r="E1628" s="428">
        <v>4500</v>
      </c>
      <c r="F1628" s="418" t="s">
        <v>2286</v>
      </c>
      <c r="G1628" s="418" t="s">
        <v>2305</v>
      </c>
      <c r="H1628" s="418" t="s">
        <v>1751</v>
      </c>
      <c r="I1628" s="234" t="s">
        <v>1726</v>
      </c>
      <c r="J1628" s="28" t="s">
        <v>1734</v>
      </c>
      <c r="K1628" s="429"/>
      <c r="L1628" s="401"/>
      <c r="M1628" s="28"/>
      <c r="N1628" s="28">
        <v>12</v>
      </c>
      <c r="O1628" s="28">
        <v>6</v>
      </c>
      <c r="P1628" s="28">
        <f t="shared" si="42"/>
        <v>27000</v>
      </c>
      <c r="Q1628" s="28"/>
      <c r="R1628" s="28"/>
    </row>
    <row r="1629" spans="1:18" ht="12.75" x14ac:dyDescent="0.35">
      <c r="A1629" s="28" t="s">
        <v>1720</v>
      </c>
      <c r="B1629" s="28" t="s">
        <v>1721</v>
      </c>
      <c r="C1629" s="85" t="s">
        <v>168</v>
      </c>
      <c r="D1629" s="28" t="s">
        <v>1722</v>
      </c>
      <c r="E1629" s="428">
        <v>2100</v>
      </c>
      <c r="F1629" s="418" t="s">
        <v>2288</v>
      </c>
      <c r="G1629" s="418" t="s">
        <v>2329</v>
      </c>
      <c r="H1629" s="418" t="s">
        <v>1756</v>
      </c>
      <c r="I1629" s="234" t="s">
        <v>1726</v>
      </c>
      <c r="J1629" s="28" t="s">
        <v>1734</v>
      </c>
      <c r="K1629" s="429"/>
      <c r="L1629" s="401"/>
      <c r="M1629" s="28"/>
      <c r="N1629" s="28">
        <v>12</v>
      </c>
      <c r="O1629" s="28">
        <v>6</v>
      </c>
      <c r="P1629" s="28">
        <f t="shared" si="42"/>
        <v>12600</v>
      </c>
      <c r="Q1629" s="28"/>
      <c r="R1629" s="28"/>
    </row>
    <row r="1630" spans="1:18" ht="12.75" x14ac:dyDescent="0.35">
      <c r="A1630" s="28" t="s">
        <v>1720</v>
      </c>
      <c r="B1630" s="28" t="s">
        <v>1721</v>
      </c>
      <c r="C1630" s="85" t="s">
        <v>168</v>
      </c>
      <c r="D1630" s="28" t="s">
        <v>1722</v>
      </c>
      <c r="E1630" s="430">
        <v>6066.67</v>
      </c>
      <c r="F1630" s="418" t="s">
        <v>2304</v>
      </c>
      <c r="G1630" s="418" t="s">
        <v>2340</v>
      </c>
      <c r="H1630" s="418" t="s">
        <v>1783</v>
      </c>
      <c r="I1630" s="234" t="s">
        <v>1726</v>
      </c>
      <c r="J1630" s="28" t="s">
        <v>1734</v>
      </c>
      <c r="K1630" s="429"/>
      <c r="L1630" s="401"/>
      <c r="M1630" s="28"/>
      <c r="N1630" s="28">
        <v>12</v>
      </c>
      <c r="O1630" s="28">
        <v>6</v>
      </c>
      <c r="P1630" s="28">
        <f t="shared" si="42"/>
        <v>36400.020000000004</v>
      </c>
      <c r="Q1630" s="28"/>
      <c r="R1630" s="28"/>
    </row>
    <row r="1631" spans="1:18" ht="12.75" x14ac:dyDescent="0.35">
      <c r="A1631" s="28" t="s">
        <v>1720</v>
      </c>
      <c r="B1631" s="28" t="s">
        <v>1721</v>
      </c>
      <c r="C1631" s="85" t="s">
        <v>168</v>
      </c>
      <c r="D1631" s="28" t="s">
        <v>1722</v>
      </c>
      <c r="E1631" s="430">
        <v>6500</v>
      </c>
      <c r="F1631" s="418" t="s">
        <v>2328</v>
      </c>
      <c r="G1631" s="418" t="s">
        <v>2459</v>
      </c>
      <c r="H1631" s="418" t="s">
        <v>1783</v>
      </c>
      <c r="I1631" s="234" t="s">
        <v>1726</v>
      </c>
      <c r="J1631" s="28" t="s">
        <v>1734</v>
      </c>
      <c r="K1631" s="429"/>
      <c r="L1631" s="401"/>
      <c r="M1631" s="28"/>
      <c r="N1631" s="28">
        <v>12</v>
      </c>
      <c r="O1631" s="28">
        <v>6</v>
      </c>
      <c r="P1631" s="28">
        <f t="shared" si="42"/>
        <v>39000</v>
      </c>
      <c r="Q1631" s="28"/>
      <c r="R1631" s="28"/>
    </row>
    <row r="1632" spans="1:18" ht="12.75" x14ac:dyDescent="0.35">
      <c r="A1632" s="28" t="s">
        <v>1720</v>
      </c>
      <c r="B1632" s="28" t="s">
        <v>1721</v>
      </c>
      <c r="C1632" s="85" t="s">
        <v>168</v>
      </c>
      <c r="D1632" s="28" t="s">
        <v>1722</v>
      </c>
      <c r="E1632" s="430">
        <v>12500</v>
      </c>
      <c r="F1632" s="418" t="s">
        <v>2339</v>
      </c>
      <c r="G1632" s="418" t="s">
        <v>2985</v>
      </c>
      <c r="H1632" s="418" t="s">
        <v>1751</v>
      </c>
      <c r="I1632" s="234" t="s">
        <v>1726</v>
      </c>
      <c r="J1632" s="28" t="s">
        <v>1734</v>
      </c>
      <c r="K1632" s="429"/>
      <c r="L1632" s="401"/>
      <c r="M1632" s="28"/>
      <c r="N1632" s="28">
        <v>12</v>
      </c>
      <c r="O1632" s="28">
        <v>6</v>
      </c>
      <c r="P1632" s="28">
        <f t="shared" si="42"/>
        <v>75000</v>
      </c>
      <c r="Q1632" s="28"/>
      <c r="R1632" s="28"/>
    </row>
    <row r="1633" spans="1:18" ht="12.75" x14ac:dyDescent="0.35">
      <c r="A1633" s="28" t="s">
        <v>1720</v>
      </c>
      <c r="B1633" s="28" t="s">
        <v>1721</v>
      </c>
      <c r="C1633" s="85" t="s">
        <v>168</v>
      </c>
      <c r="D1633" s="28" t="s">
        <v>1722</v>
      </c>
      <c r="E1633" s="430">
        <v>6500</v>
      </c>
      <c r="F1633" s="418" t="s">
        <v>2458</v>
      </c>
      <c r="G1633" s="418" t="s">
        <v>2573</v>
      </c>
      <c r="H1633" s="418" t="s">
        <v>1783</v>
      </c>
      <c r="I1633" s="234" t="s">
        <v>1726</v>
      </c>
      <c r="J1633" s="28" t="s">
        <v>1734</v>
      </c>
      <c r="K1633" s="429"/>
      <c r="L1633" s="401"/>
      <c r="M1633" s="28"/>
      <c r="N1633" s="28">
        <v>12</v>
      </c>
      <c r="O1633" s="28">
        <v>6</v>
      </c>
      <c r="P1633" s="28">
        <f t="shared" si="42"/>
        <v>39000</v>
      </c>
      <c r="Q1633" s="28"/>
      <c r="R1633" s="28"/>
    </row>
    <row r="1634" spans="1:18" ht="12.75" x14ac:dyDescent="0.35">
      <c r="A1634" s="28" t="s">
        <v>1720</v>
      </c>
      <c r="B1634" s="28" t="s">
        <v>1721</v>
      </c>
      <c r="C1634" s="85" t="s">
        <v>168</v>
      </c>
      <c r="D1634" s="28" t="s">
        <v>1722</v>
      </c>
      <c r="E1634" s="430">
        <v>6500</v>
      </c>
      <c r="F1634" s="418" t="s">
        <v>2986</v>
      </c>
      <c r="G1634" s="418" t="s">
        <v>2585</v>
      </c>
      <c r="H1634" s="418" t="s">
        <v>1737</v>
      </c>
      <c r="I1634" s="234" t="s">
        <v>1726</v>
      </c>
      <c r="J1634" s="28" t="s">
        <v>1734</v>
      </c>
      <c r="K1634" s="429"/>
      <c r="L1634" s="401"/>
      <c r="M1634" s="28"/>
      <c r="N1634" s="28">
        <v>12</v>
      </c>
      <c r="O1634" s="28">
        <v>6</v>
      </c>
      <c r="P1634" s="28">
        <f t="shared" si="42"/>
        <v>39000</v>
      </c>
      <c r="Q1634" s="28"/>
      <c r="R1634" s="28"/>
    </row>
    <row r="1635" spans="1:18" ht="12.75" x14ac:dyDescent="0.35">
      <c r="A1635" s="28" t="s">
        <v>1720</v>
      </c>
      <c r="B1635" s="28" t="s">
        <v>1721</v>
      </c>
      <c r="C1635" s="85" t="s">
        <v>168</v>
      </c>
      <c r="D1635" s="28" t="s">
        <v>1722</v>
      </c>
      <c r="E1635" s="428">
        <v>2100</v>
      </c>
      <c r="F1635" s="418" t="s">
        <v>2572</v>
      </c>
      <c r="G1635" s="418" t="s">
        <v>2679</v>
      </c>
      <c r="H1635" s="418" t="s">
        <v>1737</v>
      </c>
      <c r="I1635" s="234" t="s">
        <v>1726</v>
      </c>
      <c r="J1635" s="28" t="s">
        <v>1734</v>
      </c>
      <c r="K1635" s="429"/>
      <c r="L1635" s="401"/>
      <c r="M1635" s="28"/>
      <c r="N1635" s="28">
        <v>12</v>
      </c>
      <c r="O1635" s="28">
        <v>6</v>
      </c>
      <c r="P1635" s="28">
        <f t="shared" si="42"/>
        <v>12600</v>
      </c>
      <c r="Q1635" s="28"/>
      <c r="R1635" s="28"/>
    </row>
    <row r="1636" spans="1:18" ht="12.75" x14ac:dyDescent="0.35">
      <c r="A1636" s="28" t="s">
        <v>1720</v>
      </c>
      <c r="B1636" s="28" t="s">
        <v>1721</v>
      </c>
      <c r="C1636" s="85" t="s">
        <v>168</v>
      </c>
      <c r="D1636" s="28" t="s">
        <v>1722</v>
      </c>
      <c r="E1636" s="430">
        <v>6500</v>
      </c>
      <c r="F1636" s="418" t="s">
        <v>2584</v>
      </c>
      <c r="G1636" s="418" t="s">
        <v>2987</v>
      </c>
      <c r="H1636" s="418" t="s">
        <v>1756</v>
      </c>
      <c r="I1636" s="234" t="s">
        <v>1726</v>
      </c>
      <c r="J1636" s="28" t="s">
        <v>1734</v>
      </c>
      <c r="K1636" s="429"/>
      <c r="L1636" s="401"/>
      <c r="M1636" s="28"/>
      <c r="N1636" s="28">
        <v>12</v>
      </c>
      <c r="O1636" s="28">
        <v>6</v>
      </c>
      <c r="P1636" s="28">
        <f t="shared" si="42"/>
        <v>39000</v>
      </c>
      <c r="Q1636" s="28"/>
      <c r="R1636" s="28"/>
    </row>
    <row r="1637" spans="1:18" ht="12.75" x14ac:dyDescent="0.35">
      <c r="A1637" s="28" t="s">
        <v>1720</v>
      </c>
      <c r="B1637" s="28" t="s">
        <v>1721</v>
      </c>
      <c r="C1637" s="85" t="s">
        <v>168</v>
      </c>
      <c r="D1637" s="28" t="s">
        <v>1722</v>
      </c>
      <c r="E1637" s="430">
        <v>10000</v>
      </c>
      <c r="F1637" s="418" t="s">
        <v>2678</v>
      </c>
      <c r="G1637" s="418" t="s">
        <v>2723</v>
      </c>
      <c r="H1637" s="418" t="s">
        <v>1751</v>
      </c>
      <c r="I1637" s="234" t="s">
        <v>1726</v>
      </c>
      <c r="J1637" s="28" t="s">
        <v>1734</v>
      </c>
      <c r="K1637" s="429"/>
      <c r="L1637" s="401"/>
      <c r="M1637" s="28"/>
      <c r="N1637" s="28">
        <v>12</v>
      </c>
      <c r="O1637" s="28">
        <v>6</v>
      </c>
      <c r="P1637" s="28">
        <f t="shared" si="42"/>
        <v>60000</v>
      </c>
      <c r="Q1637" s="28"/>
      <c r="R1637" s="28"/>
    </row>
    <row r="1638" spans="1:18" ht="12.75" x14ac:dyDescent="0.35">
      <c r="A1638" s="28" t="s">
        <v>1720</v>
      </c>
      <c r="B1638" s="28" t="s">
        <v>1721</v>
      </c>
      <c r="C1638" s="85" t="s">
        <v>168</v>
      </c>
      <c r="D1638" s="28" t="s">
        <v>1722</v>
      </c>
      <c r="E1638" s="430">
        <v>8400</v>
      </c>
      <c r="F1638" s="418" t="s">
        <v>2988</v>
      </c>
      <c r="G1638" s="418" t="s">
        <v>2989</v>
      </c>
      <c r="H1638" s="418" t="s">
        <v>1751</v>
      </c>
      <c r="I1638" s="234" t="s">
        <v>1726</v>
      </c>
      <c r="J1638" s="28" t="s">
        <v>1734</v>
      </c>
      <c r="K1638" s="429"/>
      <c r="L1638" s="401"/>
      <c r="M1638" s="28"/>
      <c r="N1638" s="28">
        <v>12</v>
      </c>
      <c r="O1638" s="28">
        <v>6</v>
      </c>
      <c r="P1638" s="28">
        <f t="shared" si="42"/>
        <v>50400</v>
      </c>
      <c r="Q1638" s="28"/>
      <c r="R1638" s="28"/>
    </row>
    <row r="1639" spans="1:18" ht="12.75" x14ac:dyDescent="0.35">
      <c r="A1639" s="28" t="s">
        <v>1720</v>
      </c>
      <c r="B1639" s="28" t="s">
        <v>1721</v>
      </c>
      <c r="C1639" s="85" t="s">
        <v>168</v>
      </c>
      <c r="D1639" s="28" t="s">
        <v>1722</v>
      </c>
      <c r="E1639" s="430">
        <v>10500</v>
      </c>
      <c r="F1639" s="418" t="s">
        <v>2722</v>
      </c>
      <c r="G1639" s="418" t="s">
        <v>2793</v>
      </c>
      <c r="H1639" s="418" t="s">
        <v>1751</v>
      </c>
      <c r="I1639" s="234" t="s">
        <v>1726</v>
      </c>
      <c r="J1639" s="28" t="s">
        <v>1734</v>
      </c>
      <c r="K1639" s="429"/>
      <c r="L1639" s="401"/>
      <c r="M1639" s="28"/>
      <c r="N1639" s="28">
        <v>12</v>
      </c>
      <c r="O1639" s="28">
        <v>6</v>
      </c>
      <c r="P1639" s="28">
        <f t="shared" si="42"/>
        <v>63000</v>
      </c>
      <c r="Q1639" s="28"/>
      <c r="R1639" s="28"/>
    </row>
    <row r="1640" spans="1:18" ht="12.75" x14ac:dyDescent="0.35">
      <c r="A1640" s="28" t="s">
        <v>1720</v>
      </c>
      <c r="B1640" s="28" t="s">
        <v>1721</v>
      </c>
      <c r="C1640" s="85" t="s">
        <v>168</v>
      </c>
      <c r="D1640" s="28" t="s">
        <v>1722</v>
      </c>
      <c r="E1640" s="430">
        <v>3000</v>
      </c>
      <c r="F1640" s="418" t="s">
        <v>2990</v>
      </c>
      <c r="G1640" s="418" t="s">
        <v>2076</v>
      </c>
      <c r="H1640" s="418" t="s">
        <v>1725</v>
      </c>
      <c r="I1640" s="234" t="s">
        <v>1726</v>
      </c>
      <c r="J1640" s="28" t="s">
        <v>1727</v>
      </c>
      <c r="K1640" s="429"/>
      <c r="L1640" s="401"/>
      <c r="M1640" s="28"/>
      <c r="N1640" s="28">
        <v>12</v>
      </c>
      <c r="O1640" s="28">
        <v>6</v>
      </c>
      <c r="P1640" s="28">
        <f t="shared" si="42"/>
        <v>18000</v>
      </c>
      <c r="Q1640" s="28"/>
      <c r="R1640" s="28"/>
    </row>
    <row r="1641" spans="1:18" ht="12.75" x14ac:dyDescent="0.35">
      <c r="A1641" s="28" t="s">
        <v>1720</v>
      </c>
      <c r="B1641" s="28" t="s">
        <v>1721</v>
      </c>
      <c r="C1641" s="85" t="s">
        <v>168</v>
      </c>
      <c r="D1641" s="28" t="s">
        <v>1722</v>
      </c>
      <c r="E1641" s="430">
        <v>3000</v>
      </c>
      <c r="F1641" s="418" t="s">
        <v>2792</v>
      </c>
      <c r="G1641" s="418" t="s">
        <v>2133</v>
      </c>
      <c r="H1641" s="418" t="s">
        <v>1725</v>
      </c>
      <c r="I1641" s="234" t="s">
        <v>1726</v>
      </c>
      <c r="J1641" s="28" t="s">
        <v>1727</v>
      </c>
      <c r="K1641" s="429"/>
      <c r="L1641" s="401"/>
      <c r="M1641" s="28"/>
      <c r="N1641" s="28">
        <v>12</v>
      </c>
      <c r="O1641" s="28">
        <v>6</v>
      </c>
      <c r="P1641" s="28">
        <f t="shared" si="42"/>
        <v>18000</v>
      </c>
      <c r="Q1641" s="28"/>
      <c r="R1641" s="28"/>
    </row>
    <row r="1642" spans="1:18" ht="12.75" x14ac:dyDescent="0.35">
      <c r="A1642" s="28" t="s">
        <v>1720</v>
      </c>
      <c r="B1642" s="28" t="s">
        <v>1721</v>
      </c>
      <c r="C1642" s="85" t="s">
        <v>168</v>
      </c>
      <c r="D1642" s="28" t="s">
        <v>1730</v>
      </c>
      <c r="E1642" s="430">
        <v>1500</v>
      </c>
      <c r="F1642" s="418" t="s">
        <v>2075</v>
      </c>
      <c r="G1642" s="418" t="s">
        <v>2137</v>
      </c>
      <c r="H1642" s="418" t="s">
        <v>1855</v>
      </c>
      <c r="I1642" s="234" t="s">
        <v>1726</v>
      </c>
      <c r="J1642" s="28" t="s">
        <v>1760</v>
      </c>
      <c r="K1642" s="429"/>
      <c r="L1642" s="401"/>
      <c r="M1642" s="28"/>
      <c r="N1642" s="28">
        <v>12</v>
      </c>
      <c r="O1642" s="28">
        <v>6</v>
      </c>
      <c r="P1642" s="28">
        <f t="shared" si="42"/>
        <v>9000</v>
      </c>
      <c r="Q1642" s="28"/>
      <c r="R1642" s="28"/>
    </row>
    <row r="1643" spans="1:18" ht="12.75" x14ac:dyDescent="0.35">
      <c r="A1643" s="28" t="s">
        <v>1720</v>
      </c>
      <c r="B1643" s="28" t="s">
        <v>1721</v>
      </c>
      <c r="C1643" s="85" t="s">
        <v>168</v>
      </c>
      <c r="D1643" s="28" t="s">
        <v>1722</v>
      </c>
      <c r="E1643" s="430">
        <v>3500</v>
      </c>
      <c r="F1643" s="418" t="s">
        <v>2132</v>
      </c>
      <c r="G1643" s="418" t="s">
        <v>2161</v>
      </c>
      <c r="H1643" s="418" t="s">
        <v>1725</v>
      </c>
      <c r="I1643" s="234" t="s">
        <v>1726</v>
      </c>
      <c r="J1643" s="28" t="s">
        <v>1727</v>
      </c>
      <c r="K1643" s="429"/>
      <c r="L1643" s="401"/>
      <c r="M1643" s="28"/>
      <c r="N1643" s="28">
        <v>12</v>
      </c>
      <c r="O1643" s="28">
        <v>6</v>
      </c>
      <c r="P1643" s="28">
        <f t="shared" si="42"/>
        <v>21000</v>
      </c>
      <c r="Q1643" s="28"/>
      <c r="R1643" s="28"/>
    </row>
    <row r="1644" spans="1:18" ht="12.75" x14ac:dyDescent="0.35">
      <c r="A1644" s="28" t="s">
        <v>1720</v>
      </c>
      <c r="B1644" s="28" t="s">
        <v>1721</v>
      </c>
      <c r="C1644" s="85" t="s">
        <v>168</v>
      </c>
      <c r="D1644" s="28" t="s">
        <v>1722</v>
      </c>
      <c r="E1644" s="430">
        <v>3000</v>
      </c>
      <c r="F1644" s="418" t="s">
        <v>2136</v>
      </c>
      <c r="G1644" s="418" t="s">
        <v>2265</v>
      </c>
      <c r="H1644" s="418" t="s">
        <v>1725</v>
      </c>
      <c r="I1644" s="234" t="s">
        <v>1726</v>
      </c>
      <c r="J1644" s="28" t="s">
        <v>1727</v>
      </c>
      <c r="K1644" s="429"/>
      <c r="L1644" s="401"/>
      <c r="M1644" s="28"/>
      <c r="N1644" s="28">
        <v>12</v>
      </c>
      <c r="O1644" s="28">
        <v>6</v>
      </c>
      <c r="P1644" s="28">
        <f t="shared" si="42"/>
        <v>18000</v>
      </c>
      <c r="Q1644" s="28"/>
      <c r="R1644" s="28"/>
    </row>
    <row r="1645" spans="1:18" ht="12.75" x14ac:dyDescent="0.35">
      <c r="A1645" s="28" t="s">
        <v>1720</v>
      </c>
      <c r="B1645" s="28" t="s">
        <v>1721</v>
      </c>
      <c r="C1645" s="85" t="s">
        <v>168</v>
      </c>
      <c r="D1645" s="28" t="s">
        <v>1730</v>
      </c>
      <c r="E1645" s="428">
        <v>1200</v>
      </c>
      <c r="F1645" s="417" t="s">
        <v>2160</v>
      </c>
      <c r="G1645" s="418" t="s">
        <v>2277</v>
      </c>
      <c r="H1645" s="418" t="s">
        <v>1763</v>
      </c>
      <c r="I1645" s="234" t="s">
        <v>1726</v>
      </c>
      <c r="J1645" s="28" t="s">
        <v>1727</v>
      </c>
      <c r="K1645" s="429"/>
      <c r="L1645" s="401"/>
      <c r="M1645" s="28"/>
      <c r="N1645" s="28">
        <v>12</v>
      </c>
      <c r="O1645" s="28">
        <v>6</v>
      </c>
      <c r="P1645" s="28">
        <f t="shared" si="42"/>
        <v>7200</v>
      </c>
      <c r="Q1645" s="28"/>
      <c r="R1645" s="28"/>
    </row>
    <row r="1646" spans="1:18" ht="12.75" x14ac:dyDescent="0.35">
      <c r="A1646" s="28" t="s">
        <v>1720</v>
      </c>
      <c r="B1646" s="28" t="s">
        <v>1721</v>
      </c>
      <c r="C1646" s="85" t="s">
        <v>168</v>
      </c>
      <c r="D1646" s="28" t="s">
        <v>1722</v>
      </c>
      <c r="E1646" s="430">
        <v>3000</v>
      </c>
      <c r="F1646" s="418" t="s">
        <v>2264</v>
      </c>
      <c r="G1646" s="418" t="s">
        <v>2327</v>
      </c>
      <c r="H1646" s="418" t="s">
        <v>1725</v>
      </c>
      <c r="I1646" s="234" t="s">
        <v>1726</v>
      </c>
      <c r="J1646" s="28" t="s">
        <v>1727</v>
      </c>
      <c r="K1646" s="429"/>
      <c r="L1646" s="401"/>
      <c r="M1646" s="28"/>
      <c r="N1646" s="28">
        <v>12</v>
      </c>
      <c r="O1646" s="28">
        <v>6</v>
      </c>
      <c r="P1646" s="28">
        <f t="shared" si="42"/>
        <v>18000</v>
      </c>
      <c r="Q1646" s="28"/>
      <c r="R1646" s="28"/>
    </row>
    <row r="1647" spans="1:18" ht="12.75" x14ac:dyDescent="0.35">
      <c r="A1647" s="28" t="s">
        <v>1720</v>
      </c>
      <c r="B1647" s="28" t="s">
        <v>1721</v>
      </c>
      <c r="C1647" s="85" t="s">
        <v>168</v>
      </c>
      <c r="D1647" s="28" t="s">
        <v>1722</v>
      </c>
      <c r="E1647" s="430">
        <v>1500</v>
      </c>
      <c r="F1647" s="418" t="s">
        <v>2276</v>
      </c>
      <c r="G1647" s="418" t="s">
        <v>2360</v>
      </c>
      <c r="H1647" s="418" t="s">
        <v>1325</v>
      </c>
      <c r="I1647" s="234" t="s">
        <v>1726</v>
      </c>
      <c r="J1647" s="28" t="s">
        <v>1760</v>
      </c>
      <c r="K1647" s="429"/>
      <c r="L1647" s="401"/>
      <c r="M1647" s="28"/>
      <c r="N1647" s="28">
        <v>12</v>
      </c>
      <c r="O1647" s="28">
        <v>6</v>
      </c>
      <c r="P1647" s="28">
        <f t="shared" si="42"/>
        <v>9000</v>
      </c>
      <c r="Q1647" s="28"/>
      <c r="R1647" s="28"/>
    </row>
    <row r="1648" spans="1:18" ht="12.75" x14ac:dyDescent="0.35">
      <c r="A1648" s="28" t="s">
        <v>1720</v>
      </c>
      <c r="B1648" s="28" t="s">
        <v>1721</v>
      </c>
      <c r="C1648" s="85" t="s">
        <v>168</v>
      </c>
      <c r="D1648" s="28" t="s">
        <v>1722</v>
      </c>
      <c r="E1648" s="430">
        <v>3000</v>
      </c>
      <c r="F1648" s="418" t="s">
        <v>2326</v>
      </c>
      <c r="G1648" s="418" t="s">
        <v>2362</v>
      </c>
      <c r="H1648" s="418" t="s">
        <v>1725</v>
      </c>
      <c r="I1648" s="234" t="s">
        <v>1726</v>
      </c>
      <c r="J1648" s="28" t="s">
        <v>1727</v>
      </c>
      <c r="K1648" s="429"/>
      <c r="L1648" s="401"/>
      <c r="M1648" s="28"/>
      <c r="N1648" s="28">
        <v>12</v>
      </c>
      <c r="O1648" s="28">
        <v>6</v>
      </c>
      <c r="P1648" s="28">
        <f t="shared" si="42"/>
        <v>18000</v>
      </c>
      <c r="Q1648" s="28"/>
      <c r="R1648" s="28"/>
    </row>
    <row r="1649" spans="1:18" ht="12.75" x14ac:dyDescent="0.35">
      <c r="A1649" s="28" t="s">
        <v>1720</v>
      </c>
      <c r="B1649" s="28" t="s">
        <v>1721</v>
      </c>
      <c r="C1649" s="85" t="s">
        <v>168</v>
      </c>
      <c r="D1649" s="28" t="s">
        <v>1722</v>
      </c>
      <c r="E1649" s="430">
        <v>6000</v>
      </c>
      <c r="F1649" s="418" t="s">
        <v>2359</v>
      </c>
      <c r="G1649" s="418" t="s">
        <v>2407</v>
      </c>
      <c r="H1649" s="418" t="s">
        <v>1737</v>
      </c>
      <c r="I1649" s="234" t="s">
        <v>1726</v>
      </c>
      <c r="J1649" s="28" t="s">
        <v>1734</v>
      </c>
      <c r="K1649" s="429"/>
      <c r="L1649" s="401"/>
      <c r="M1649" s="28"/>
      <c r="N1649" s="28">
        <v>12</v>
      </c>
      <c r="O1649" s="28">
        <v>6</v>
      </c>
      <c r="P1649" s="28">
        <f t="shared" si="42"/>
        <v>36000</v>
      </c>
      <c r="Q1649" s="28"/>
      <c r="R1649" s="28"/>
    </row>
    <row r="1650" spans="1:18" ht="12.75" x14ac:dyDescent="0.35">
      <c r="A1650" s="28" t="s">
        <v>1720</v>
      </c>
      <c r="B1650" s="28" t="s">
        <v>1721</v>
      </c>
      <c r="C1650" s="85" t="s">
        <v>168</v>
      </c>
      <c r="D1650" s="28" t="s">
        <v>1722</v>
      </c>
      <c r="E1650" s="430">
        <v>2500</v>
      </c>
      <c r="F1650" s="418" t="s">
        <v>2361</v>
      </c>
      <c r="G1650" s="418" t="s">
        <v>2411</v>
      </c>
      <c r="H1650" s="418" t="s">
        <v>1725</v>
      </c>
      <c r="I1650" s="234" t="s">
        <v>1726</v>
      </c>
      <c r="J1650" s="28" t="s">
        <v>1727</v>
      </c>
      <c r="K1650" s="429"/>
      <c r="L1650" s="401"/>
      <c r="M1650" s="28"/>
      <c r="N1650" s="28">
        <v>12</v>
      </c>
      <c r="O1650" s="28">
        <v>6</v>
      </c>
      <c r="P1650" s="28">
        <f t="shared" si="42"/>
        <v>15000</v>
      </c>
      <c r="Q1650" s="28"/>
      <c r="R1650" s="28"/>
    </row>
    <row r="1651" spans="1:18" ht="12.75" x14ac:dyDescent="0.35">
      <c r="A1651" s="28" t="s">
        <v>1720</v>
      </c>
      <c r="B1651" s="28" t="s">
        <v>1721</v>
      </c>
      <c r="C1651" s="85" t="s">
        <v>168</v>
      </c>
      <c r="D1651" s="28" t="s">
        <v>1722</v>
      </c>
      <c r="E1651" s="430">
        <v>3500</v>
      </c>
      <c r="F1651" s="418" t="s">
        <v>2406</v>
      </c>
      <c r="G1651" s="418" t="s">
        <v>2611</v>
      </c>
      <c r="H1651" s="418" t="s">
        <v>1725</v>
      </c>
      <c r="I1651" s="234" t="s">
        <v>1726</v>
      </c>
      <c r="J1651" s="28" t="s">
        <v>1727</v>
      </c>
      <c r="K1651" s="429"/>
      <c r="L1651" s="401"/>
      <c r="M1651" s="28"/>
      <c r="N1651" s="28">
        <v>12</v>
      </c>
      <c r="O1651" s="28">
        <v>6</v>
      </c>
      <c r="P1651" s="28">
        <f t="shared" si="42"/>
        <v>21000</v>
      </c>
      <c r="Q1651" s="28"/>
      <c r="R1651" s="28"/>
    </row>
    <row r="1652" spans="1:18" ht="12.75" x14ac:dyDescent="0.35">
      <c r="A1652" s="28" t="s">
        <v>1720</v>
      </c>
      <c r="B1652" s="28" t="s">
        <v>1721</v>
      </c>
      <c r="C1652" s="85" t="s">
        <v>168</v>
      </c>
      <c r="D1652" s="28" t="s">
        <v>1722</v>
      </c>
      <c r="E1652" s="430">
        <v>1500</v>
      </c>
      <c r="F1652" s="418" t="s">
        <v>2410</v>
      </c>
      <c r="G1652" s="418" t="s">
        <v>2646</v>
      </c>
      <c r="H1652" s="418" t="s">
        <v>1325</v>
      </c>
      <c r="I1652" s="234" t="s">
        <v>1726</v>
      </c>
      <c r="J1652" s="28" t="s">
        <v>1760</v>
      </c>
      <c r="K1652" s="429"/>
      <c r="L1652" s="401"/>
      <c r="M1652" s="28"/>
      <c r="N1652" s="28">
        <v>12</v>
      </c>
      <c r="O1652" s="28">
        <v>6</v>
      </c>
      <c r="P1652" s="28">
        <f t="shared" si="42"/>
        <v>9000</v>
      </c>
      <c r="Q1652" s="28"/>
      <c r="R1652" s="28"/>
    </row>
    <row r="1653" spans="1:18" ht="12.75" x14ac:dyDescent="0.35">
      <c r="A1653" s="28" t="s">
        <v>1720</v>
      </c>
      <c r="B1653" s="28" t="s">
        <v>1721</v>
      </c>
      <c r="C1653" s="85" t="s">
        <v>168</v>
      </c>
      <c r="D1653" s="28" t="s">
        <v>1730</v>
      </c>
      <c r="E1653" s="428">
        <v>1200</v>
      </c>
      <c r="F1653" s="417" t="s">
        <v>2610</v>
      </c>
      <c r="G1653" s="418" t="s">
        <v>2687</v>
      </c>
      <c r="H1653" s="418" t="s">
        <v>1763</v>
      </c>
      <c r="I1653" s="234" t="s">
        <v>1726</v>
      </c>
      <c r="J1653" s="28" t="s">
        <v>1727</v>
      </c>
      <c r="K1653" s="429"/>
      <c r="L1653" s="401"/>
      <c r="M1653" s="28"/>
      <c r="N1653" s="28">
        <v>12</v>
      </c>
      <c r="O1653" s="28">
        <v>6</v>
      </c>
      <c r="P1653" s="28">
        <f t="shared" si="42"/>
        <v>7200</v>
      </c>
      <c r="Q1653" s="28"/>
      <c r="R1653" s="28"/>
    </row>
    <row r="1654" spans="1:18" ht="12.75" x14ac:dyDescent="0.35">
      <c r="A1654" s="28" t="s">
        <v>1720</v>
      </c>
      <c r="B1654" s="28" t="s">
        <v>1721</v>
      </c>
      <c r="C1654" s="85" t="s">
        <v>168</v>
      </c>
      <c r="D1654" s="28" t="s">
        <v>1722</v>
      </c>
      <c r="E1654" s="430">
        <v>2000</v>
      </c>
      <c r="F1654" s="418" t="s">
        <v>2645</v>
      </c>
      <c r="G1654" s="418" t="s">
        <v>2689</v>
      </c>
      <c r="H1654" s="418" t="s">
        <v>1725</v>
      </c>
      <c r="I1654" s="234" t="s">
        <v>1726</v>
      </c>
      <c r="J1654" s="28" t="s">
        <v>1727</v>
      </c>
      <c r="K1654" s="429"/>
      <c r="L1654" s="401"/>
      <c r="M1654" s="28"/>
      <c r="N1654" s="28">
        <v>12</v>
      </c>
      <c r="O1654" s="28">
        <v>6</v>
      </c>
      <c r="P1654" s="28">
        <f t="shared" si="42"/>
        <v>12000</v>
      </c>
      <c r="Q1654" s="28"/>
      <c r="R1654" s="28"/>
    </row>
    <row r="1655" spans="1:18" ht="12.75" x14ac:dyDescent="0.35">
      <c r="A1655" s="28" t="s">
        <v>1720</v>
      </c>
      <c r="B1655" s="28" t="s">
        <v>1721</v>
      </c>
      <c r="C1655" s="85" t="s">
        <v>168</v>
      </c>
      <c r="D1655" s="28" t="s">
        <v>1722</v>
      </c>
      <c r="E1655" s="428">
        <v>1200</v>
      </c>
      <c r="F1655" s="418" t="s">
        <v>2686</v>
      </c>
      <c r="G1655" s="418" t="s">
        <v>2789</v>
      </c>
      <c r="H1655" s="418" t="s">
        <v>1774</v>
      </c>
      <c r="I1655" s="234" t="s">
        <v>1726</v>
      </c>
      <c r="J1655" s="28" t="s">
        <v>1760</v>
      </c>
      <c r="K1655" s="429"/>
      <c r="L1655" s="401"/>
      <c r="M1655" s="28"/>
      <c r="N1655" s="28">
        <v>12</v>
      </c>
      <c r="O1655" s="28">
        <v>6</v>
      </c>
      <c r="P1655" s="28">
        <f t="shared" si="42"/>
        <v>7200</v>
      </c>
      <c r="Q1655" s="28"/>
      <c r="R1655" s="28"/>
    </row>
    <row r="1656" spans="1:18" ht="12.75" x14ac:dyDescent="0.35">
      <c r="A1656" s="28" t="s">
        <v>1720</v>
      </c>
      <c r="B1656" s="28" t="s">
        <v>1721</v>
      </c>
      <c r="C1656" s="85" t="s">
        <v>168</v>
      </c>
      <c r="D1656" s="28" t="s">
        <v>1722</v>
      </c>
      <c r="E1656" s="430">
        <v>3000</v>
      </c>
      <c r="F1656" s="418" t="s">
        <v>2688</v>
      </c>
      <c r="G1656" s="418" t="s">
        <v>2991</v>
      </c>
      <c r="H1656" s="418" t="s">
        <v>1725</v>
      </c>
      <c r="I1656" s="234" t="s">
        <v>1726</v>
      </c>
      <c r="J1656" s="28" t="s">
        <v>1727</v>
      </c>
      <c r="K1656" s="429"/>
      <c r="L1656" s="401"/>
      <c r="M1656" s="28"/>
      <c r="N1656" s="28">
        <v>12</v>
      </c>
      <c r="O1656" s="28">
        <v>6</v>
      </c>
      <c r="P1656" s="28">
        <f t="shared" si="42"/>
        <v>18000</v>
      </c>
      <c r="Q1656" s="28"/>
      <c r="R1656" s="28"/>
    </row>
    <row r="1657" spans="1:18" ht="12.75" x14ac:dyDescent="0.35">
      <c r="A1657" s="28" t="s">
        <v>1720</v>
      </c>
      <c r="B1657" s="28" t="s">
        <v>1721</v>
      </c>
      <c r="C1657" s="85" t="s">
        <v>168</v>
      </c>
      <c r="D1657" s="28" t="s">
        <v>1722</v>
      </c>
      <c r="E1657" s="430">
        <v>3000</v>
      </c>
      <c r="F1657" s="418" t="s">
        <v>2788</v>
      </c>
      <c r="G1657" s="418" t="s">
        <v>2801</v>
      </c>
      <c r="H1657" s="418" t="s">
        <v>1725</v>
      </c>
      <c r="I1657" s="234" t="s">
        <v>1726</v>
      </c>
      <c r="J1657" s="28" t="s">
        <v>1727</v>
      </c>
      <c r="K1657" s="429"/>
      <c r="L1657" s="401"/>
      <c r="M1657" s="28"/>
      <c r="N1657" s="28">
        <v>12</v>
      </c>
      <c r="O1657" s="28">
        <v>6</v>
      </c>
      <c r="P1657" s="28">
        <f t="shared" si="42"/>
        <v>18000</v>
      </c>
      <c r="Q1657" s="28"/>
      <c r="R1657" s="28"/>
    </row>
    <row r="1658" spans="1:18" ht="12.75" x14ac:dyDescent="0.35">
      <c r="A1658" s="28" t="s">
        <v>1720</v>
      </c>
      <c r="B1658" s="28" t="s">
        <v>1721</v>
      </c>
      <c r="C1658" s="85" t="s">
        <v>168</v>
      </c>
      <c r="D1658" s="28" t="s">
        <v>1722</v>
      </c>
      <c r="E1658" s="428">
        <v>1500</v>
      </c>
      <c r="F1658" s="418" t="s">
        <v>2992</v>
      </c>
      <c r="G1658" s="418" t="s">
        <v>2293</v>
      </c>
      <c r="H1658" s="418" t="s">
        <v>1725</v>
      </c>
      <c r="I1658" s="234" t="s">
        <v>1726</v>
      </c>
      <c r="J1658" s="28" t="s">
        <v>1727</v>
      </c>
      <c r="K1658" s="429"/>
      <c r="L1658" s="401"/>
      <c r="M1658" s="28"/>
      <c r="N1658" s="28">
        <v>12</v>
      </c>
      <c r="O1658" s="28">
        <v>6</v>
      </c>
      <c r="P1658" s="28">
        <f t="shared" si="42"/>
        <v>9000</v>
      </c>
      <c r="Q1658" s="28"/>
      <c r="R1658" s="28"/>
    </row>
    <row r="1659" spans="1:18" ht="12.75" x14ac:dyDescent="0.35">
      <c r="A1659" s="28" t="s">
        <v>1720</v>
      </c>
      <c r="B1659" s="28" t="s">
        <v>1721</v>
      </c>
      <c r="C1659" s="85" t="s">
        <v>168</v>
      </c>
      <c r="D1659" s="28" t="s">
        <v>1722</v>
      </c>
      <c r="E1659" s="430">
        <v>3000</v>
      </c>
      <c r="F1659" s="418" t="s">
        <v>2800</v>
      </c>
      <c r="G1659" s="418" t="s">
        <v>2993</v>
      </c>
      <c r="H1659" s="418" t="s">
        <v>1725</v>
      </c>
      <c r="I1659" s="234" t="s">
        <v>1726</v>
      </c>
      <c r="J1659" s="28" t="s">
        <v>1727</v>
      </c>
      <c r="K1659" s="429"/>
      <c r="L1659" s="401"/>
      <c r="M1659" s="28"/>
      <c r="N1659" s="28">
        <v>12</v>
      </c>
      <c r="O1659" s="28">
        <v>6</v>
      </c>
      <c r="P1659" s="28">
        <f t="shared" si="42"/>
        <v>18000</v>
      </c>
      <c r="Q1659" s="28"/>
      <c r="R1659" s="28"/>
    </row>
    <row r="1660" spans="1:18" ht="12.75" x14ac:dyDescent="0.35">
      <c r="A1660" s="28" t="s">
        <v>1720</v>
      </c>
      <c r="B1660" s="28" t="s">
        <v>1721</v>
      </c>
      <c r="C1660" s="85" t="s">
        <v>168</v>
      </c>
      <c r="D1660" s="28" t="s">
        <v>1722</v>
      </c>
      <c r="E1660" s="430">
        <v>2000</v>
      </c>
      <c r="F1660" s="418" t="s">
        <v>2292</v>
      </c>
      <c r="G1660" s="418" t="s">
        <v>2994</v>
      </c>
      <c r="H1660" s="418" t="s">
        <v>1725</v>
      </c>
      <c r="I1660" s="234" t="s">
        <v>1726</v>
      </c>
      <c r="J1660" s="28" t="s">
        <v>1727</v>
      </c>
      <c r="K1660" s="429"/>
      <c r="L1660" s="401"/>
      <c r="M1660" s="28"/>
      <c r="N1660" s="28">
        <v>12</v>
      </c>
      <c r="O1660" s="28">
        <v>6</v>
      </c>
      <c r="P1660" s="28">
        <f t="shared" si="42"/>
        <v>12000</v>
      </c>
      <c r="Q1660" s="28"/>
      <c r="R1660" s="28"/>
    </row>
    <row r="1661" spans="1:18" ht="12.75" x14ac:dyDescent="0.35">
      <c r="A1661" s="28" t="s">
        <v>1720</v>
      </c>
      <c r="B1661" s="28" t="s">
        <v>1721</v>
      </c>
      <c r="C1661" s="85" t="s">
        <v>168</v>
      </c>
      <c r="D1661" s="28" t="s">
        <v>1722</v>
      </c>
      <c r="E1661" s="430">
        <v>2000</v>
      </c>
      <c r="F1661" s="418" t="s">
        <v>2995</v>
      </c>
      <c r="G1661" s="418" t="s">
        <v>2701</v>
      </c>
      <c r="H1661" s="418" t="s">
        <v>1725</v>
      </c>
      <c r="I1661" s="234" t="s">
        <v>1726</v>
      </c>
      <c r="J1661" s="28" t="s">
        <v>1727</v>
      </c>
      <c r="K1661" s="429"/>
      <c r="L1661" s="401"/>
      <c r="M1661" s="28"/>
      <c r="N1661" s="28">
        <v>12</v>
      </c>
      <c r="O1661" s="28">
        <v>6</v>
      </c>
      <c r="P1661" s="28">
        <f t="shared" ref="P1661:P1724" si="43">E1661*O1661</f>
        <v>12000</v>
      </c>
      <c r="Q1661" s="28"/>
      <c r="R1661" s="28"/>
    </row>
    <row r="1662" spans="1:18" ht="12.75" x14ac:dyDescent="0.35">
      <c r="A1662" s="28" t="s">
        <v>1720</v>
      </c>
      <c r="B1662" s="28" t="s">
        <v>1721</v>
      </c>
      <c r="C1662" s="85" t="s">
        <v>168</v>
      </c>
      <c r="D1662" s="28" t="s">
        <v>1722</v>
      </c>
      <c r="E1662" s="430">
        <v>5000</v>
      </c>
      <c r="F1662" s="418" t="s">
        <v>2996</v>
      </c>
      <c r="G1662" s="418" t="s">
        <v>2177</v>
      </c>
      <c r="H1662" s="418" t="s">
        <v>1756</v>
      </c>
      <c r="I1662" s="234" t="s">
        <v>1726</v>
      </c>
      <c r="J1662" s="28" t="s">
        <v>1734</v>
      </c>
      <c r="K1662" s="429"/>
      <c r="L1662" s="401"/>
      <c r="M1662" s="28"/>
      <c r="N1662" s="28">
        <v>12</v>
      </c>
      <c r="O1662" s="28">
        <v>6</v>
      </c>
      <c r="P1662" s="28">
        <f t="shared" si="43"/>
        <v>30000</v>
      </c>
      <c r="Q1662" s="28"/>
      <c r="R1662" s="28"/>
    </row>
    <row r="1663" spans="1:18" ht="12.75" x14ac:dyDescent="0.35">
      <c r="A1663" s="28" t="s">
        <v>1720</v>
      </c>
      <c r="B1663" s="28" t="s">
        <v>1721</v>
      </c>
      <c r="C1663" s="85" t="s">
        <v>168</v>
      </c>
      <c r="D1663" s="28" t="s">
        <v>1722</v>
      </c>
      <c r="E1663" s="430">
        <v>7000</v>
      </c>
      <c r="F1663" s="418" t="s">
        <v>2700</v>
      </c>
      <c r="G1663" s="418" t="s">
        <v>2997</v>
      </c>
      <c r="H1663" s="418" t="s">
        <v>1737</v>
      </c>
      <c r="I1663" s="234" t="s">
        <v>1726</v>
      </c>
      <c r="J1663" s="28" t="s">
        <v>1734</v>
      </c>
      <c r="K1663" s="429"/>
      <c r="L1663" s="401"/>
      <c r="M1663" s="28"/>
      <c r="N1663" s="28">
        <v>12</v>
      </c>
      <c r="O1663" s="28">
        <v>6</v>
      </c>
      <c r="P1663" s="28">
        <f t="shared" si="43"/>
        <v>42000</v>
      </c>
      <c r="Q1663" s="28"/>
      <c r="R1663" s="28"/>
    </row>
    <row r="1664" spans="1:18" ht="12.75" x14ac:dyDescent="0.35">
      <c r="A1664" s="28" t="s">
        <v>1720</v>
      </c>
      <c r="B1664" s="28" t="s">
        <v>1721</v>
      </c>
      <c r="C1664" s="85" t="s">
        <v>168</v>
      </c>
      <c r="D1664" s="28" t="s">
        <v>1722</v>
      </c>
      <c r="E1664" s="430">
        <v>2000</v>
      </c>
      <c r="F1664" s="418" t="s">
        <v>2176</v>
      </c>
      <c r="G1664" s="418" t="s">
        <v>2998</v>
      </c>
      <c r="H1664" s="418" t="s">
        <v>1725</v>
      </c>
      <c r="I1664" s="234" t="s">
        <v>1726</v>
      </c>
      <c r="J1664" s="28" t="s">
        <v>1727</v>
      </c>
      <c r="K1664" s="429"/>
      <c r="L1664" s="401"/>
      <c r="M1664" s="28"/>
      <c r="N1664" s="28">
        <v>12</v>
      </c>
      <c r="O1664" s="28">
        <v>6</v>
      </c>
      <c r="P1664" s="28">
        <f t="shared" si="43"/>
        <v>12000</v>
      </c>
      <c r="Q1664" s="28"/>
      <c r="R1664" s="28"/>
    </row>
    <row r="1665" spans="1:18" ht="12.75" x14ac:dyDescent="0.35">
      <c r="A1665" s="28" t="s">
        <v>1720</v>
      </c>
      <c r="B1665" s="28" t="s">
        <v>1721</v>
      </c>
      <c r="C1665" s="85" t="s">
        <v>168</v>
      </c>
      <c r="D1665" s="28" t="s">
        <v>1722</v>
      </c>
      <c r="E1665" s="428">
        <v>2000</v>
      </c>
      <c r="F1665" s="418" t="s">
        <v>2999</v>
      </c>
      <c r="G1665" s="418" t="s">
        <v>2761</v>
      </c>
      <c r="H1665" s="418" t="s">
        <v>1725</v>
      </c>
      <c r="I1665" s="234" t="s">
        <v>1726</v>
      </c>
      <c r="J1665" s="28" t="s">
        <v>1727</v>
      </c>
      <c r="K1665" s="429"/>
      <c r="L1665" s="401"/>
      <c r="M1665" s="28"/>
      <c r="N1665" s="28">
        <v>12</v>
      </c>
      <c r="O1665" s="28">
        <v>6</v>
      </c>
      <c r="P1665" s="28">
        <f t="shared" si="43"/>
        <v>12000</v>
      </c>
      <c r="Q1665" s="28"/>
      <c r="R1665" s="28"/>
    </row>
    <row r="1666" spans="1:18" ht="12.75" x14ac:dyDescent="0.35">
      <c r="A1666" s="28" t="s">
        <v>1720</v>
      </c>
      <c r="B1666" s="28" t="s">
        <v>1721</v>
      </c>
      <c r="C1666" s="85" t="s">
        <v>168</v>
      </c>
      <c r="D1666" s="28" t="s">
        <v>1722</v>
      </c>
      <c r="E1666" s="430">
        <v>6000</v>
      </c>
      <c r="F1666" s="418" t="s">
        <v>3000</v>
      </c>
      <c r="G1666" s="418" t="s">
        <v>3001</v>
      </c>
      <c r="H1666" s="418" t="s">
        <v>1737</v>
      </c>
      <c r="I1666" s="234" t="s">
        <v>1726</v>
      </c>
      <c r="J1666" s="28" t="s">
        <v>1734</v>
      </c>
      <c r="K1666" s="429"/>
      <c r="L1666" s="401"/>
      <c r="M1666" s="28"/>
      <c r="N1666" s="28">
        <v>12</v>
      </c>
      <c r="O1666" s="28">
        <v>6</v>
      </c>
      <c r="P1666" s="28">
        <f t="shared" si="43"/>
        <v>36000</v>
      </c>
      <c r="Q1666" s="28"/>
      <c r="R1666" s="28"/>
    </row>
    <row r="1667" spans="1:18" ht="12.75" x14ac:dyDescent="0.35">
      <c r="A1667" s="28" t="s">
        <v>1720</v>
      </c>
      <c r="B1667" s="28" t="s">
        <v>1721</v>
      </c>
      <c r="C1667" s="85" t="s">
        <v>168</v>
      </c>
      <c r="D1667" s="28" t="s">
        <v>1722</v>
      </c>
      <c r="E1667" s="430">
        <v>7500</v>
      </c>
      <c r="F1667" s="418" t="s">
        <v>2760</v>
      </c>
      <c r="G1667" s="418" t="s">
        <v>2049</v>
      </c>
      <c r="H1667" s="418" t="s">
        <v>1737</v>
      </c>
      <c r="I1667" s="234" t="s">
        <v>1726</v>
      </c>
      <c r="J1667" s="28" t="s">
        <v>1734</v>
      </c>
      <c r="K1667" s="429"/>
      <c r="L1667" s="401"/>
      <c r="M1667" s="28"/>
      <c r="N1667" s="28">
        <v>12</v>
      </c>
      <c r="O1667" s="28">
        <v>6</v>
      </c>
      <c r="P1667" s="28">
        <f t="shared" si="43"/>
        <v>45000</v>
      </c>
      <c r="Q1667" s="28"/>
      <c r="R1667" s="28"/>
    </row>
    <row r="1668" spans="1:18" ht="12.75" x14ac:dyDescent="0.35">
      <c r="A1668" s="28" t="s">
        <v>1720</v>
      </c>
      <c r="B1668" s="28" t="s">
        <v>1721</v>
      </c>
      <c r="C1668" s="85" t="s">
        <v>168</v>
      </c>
      <c r="D1668" s="28" t="s">
        <v>1722</v>
      </c>
      <c r="E1668" s="430">
        <v>12500</v>
      </c>
      <c r="F1668" s="418" t="s">
        <v>3002</v>
      </c>
      <c r="G1668" s="418" t="s">
        <v>3003</v>
      </c>
      <c r="H1668" s="418" t="s">
        <v>1751</v>
      </c>
      <c r="I1668" s="234" t="s">
        <v>1726</v>
      </c>
      <c r="J1668" s="28" t="s">
        <v>1734</v>
      </c>
      <c r="K1668" s="429"/>
      <c r="L1668" s="401"/>
      <c r="M1668" s="28"/>
      <c r="N1668" s="28">
        <v>12</v>
      </c>
      <c r="O1668" s="28">
        <v>6</v>
      </c>
      <c r="P1668" s="28">
        <f t="shared" si="43"/>
        <v>75000</v>
      </c>
      <c r="Q1668" s="28"/>
      <c r="R1668" s="28"/>
    </row>
    <row r="1669" spans="1:18" ht="12.75" x14ac:dyDescent="0.35">
      <c r="A1669" s="28" t="s">
        <v>1720</v>
      </c>
      <c r="B1669" s="28" t="s">
        <v>1721</v>
      </c>
      <c r="C1669" s="85" t="s">
        <v>168</v>
      </c>
      <c r="D1669" s="28" t="s">
        <v>1722</v>
      </c>
      <c r="E1669" s="430">
        <v>6000</v>
      </c>
      <c r="F1669" s="418" t="s">
        <v>2048</v>
      </c>
      <c r="G1669" s="418" t="s">
        <v>2201</v>
      </c>
      <c r="H1669" s="418" t="s">
        <v>1737</v>
      </c>
      <c r="I1669" s="234" t="s">
        <v>1726</v>
      </c>
      <c r="J1669" s="28" t="s">
        <v>1734</v>
      </c>
      <c r="K1669" s="429"/>
      <c r="L1669" s="401"/>
      <c r="M1669" s="28"/>
      <c r="N1669" s="28">
        <v>12</v>
      </c>
      <c r="O1669" s="28">
        <v>6</v>
      </c>
      <c r="P1669" s="28">
        <f t="shared" si="43"/>
        <v>36000</v>
      </c>
      <c r="Q1669" s="28"/>
      <c r="R1669" s="28"/>
    </row>
    <row r="1670" spans="1:18" ht="12.75" x14ac:dyDescent="0.35">
      <c r="A1670" s="28" t="s">
        <v>1720</v>
      </c>
      <c r="B1670" s="28" t="s">
        <v>1721</v>
      </c>
      <c r="C1670" s="85" t="s">
        <v>168</v>
      </c>
      <c r="D1670" s="28" t="s">
        <v>1722</v>
      </c>
      <c r="E1670" s="430">
        <v>12500</v>
      </c>
      <c r="F1670" s="418" t="s">
        <v>3004</v>
      </c>
      <c r="G1670" s="418" t="s">
        <v>2269</v>
      </c>
      <c r="H1670" s="418" t="s">
        <v>1751</v>
      </c>
      <c r="I1670" s="234" t="s">
        <v>1726</v>
      </c>
      <c r="J1670" s="28" t="s">
        <v>1734</v>
      </c>
      <c r="K1670" s="429"/>
      <c r="L1670" s="401"/>
      <c r="M1670" s="28"/>
      <c r="N1670" s="28">
        <v>12</v>
      </c>
      <c r="O1670" s="28">
        <v>6</v>
      </c>
      <c r="P1670" s="28">
        <f t="shared" si="43"/>
        <v>75000</v>
      </c>
      <c r="Q1670" s="28"/>
      <c r="R1670" s="28"/>
    </row>
    <row r="1671" spans="1:18" ht="12.75" x14ac:dyDescent="0.35">
      <c r="A1671" s="28" t="s">
        <v>1720</v>
      </c>
      <c r="B1671" s="28" t="s">
        <v>1721</v>
      </c>
      <c r="C1671" s="85" t="s">
        <v>168</v>
      </c>
      <c r="D1671" s="28" t="s">
        <v>1722</v>
      </c>
      <c r="E1671" s="430">
        <v>5000</v>
      </c>
      <c r="F1671" s="418" t="s">
        <v>2200</v>
      </c>
      <c r="G1671" s="418" t="s">
        <v>2352</v>
      </c>
      <c r="H1671" s="418" t="s">
        <v>1756</v>
      </c>
      <c r="I1671" s="234" t="s">
        <v>1726</v>
      </c>
      <c r="J1671" s="28" t="s">
        <v>1734</v>
      </c>
      <c r="K1671" s="429"/>
      <c r="L1671" s="401"/>
      <c r="M1671" s="28"/>
      <c r="N1671" s="28">
        <v>12</v>
      </c>
      <c r="O1671" s="28">
        <v>6</v>
      </c>
      <c r="P1671" s="28">
        <f t="shared" si="43"/>
        <v>30000</v>
      </c>
      <c r="Q1671" s="28"/>
      <c r="R1671" s="28"/>
    </row>
    <row r="1672" spans="1:18" ht="12.75" x14ac:dyDescent="0.35">
      <c r="A1672" s="28" t="s">
        <v>1720</v>
      </c>
      <c r="B1672" s="28" t="s">
        <v>1721</v>
      </c>
      <c r="C1672" s="85" t="s">
        <v>168</v>
      </c>
      <c r="D1672" s="28" t="s">
        <v>1722</v>
      </c>
      <c r="E1672" s="430">
        <v>6500</v>
      </c>
      <c r="F1672" s="418" t="s">
        <v>2268</v>
      </c>
      <c r="G1672" s="418" t="s">
        <v>3005</v>
      </c>
      <c r="H1672" s="418" t="s">
        <v>1783</v>
      </c>
      <c r="I1672" s="234" t="s">
        <v>1726</v>
      </c>
      <c r="J1672" s="28" t="s">
        <v>1734</v>
      </c>
      <c r="K1672" s="429"/>
      <c r="L1672" s="401"/>
      <c r="M1672" s="28"/>
      <c r="N1672" s="28">
        <v>12</v>
      </c>
      <c r="O1672" s="28">
        <v>6</v>
      </c>
      <c r="P1672" s="28">
        <f t="shared" si="43"/>
        <v>39000</v>
      </c>
      <c r="Q1672" s="28"/>
      <c r="R1672" s="28"/>
    </row>
    <row r="1673" spans="1:18" ht="12.75" x14ac:dyDescent="0.35">
      <c r="A1673" s="28" t="s">
        <v>1720</v>
      </c>
      <c r="B1673" s="28" t="s">
        <v>1721</v>
      </c>
      <c r="C1673" s="85" t="s">
        <v>168</v>
      </c>
      <c r="D1673" s="28" t="s">
        <v>1722</v>
      </c>
      <c r="E1673" s="430">
        <v>6500</v>
      </c>
      <c r="F1673" s="418" t="s">
        <v>2351</v>
      </c>
      <c r="G1673" s="418" t="s">
        <v>2397</v>
      </c>
      <c r="H1673" s="418" t="s">
        <v>1783</v>
      </c>
      <c r="I1673" s="234" t="s">
        <v>1726</v>
      </c>
      <c r="J1673" s="28" t="s">
        <v>1734</v>
      </c>
      <c r="K1673" s="429"/>
      <c r="L1673" s="401"/>
      <c r="M1673" s="28"/>
      <c r="N1673" s="28">
        <v>12</v>
      </c>
      <c r="O1673" s="28">
        <v>6</v>
      </c>
      <c r="P1673" s="28">
        <f t="shared" si="43"/>
        <v>39000</v>
      </c>
      <c r="Q1673" s="28"/>
      <c r="R1673" s="28"/>
    </row>
    <row r="1674" spans="1:18" ht="12.75" x14ac:dyDescent="0.35">
      <c r="A1674" s="28" t="s">
        <v>1720</v>
      </c>
      <c r="B1674" s="28" t="s">
        <v>1721</v>
      </c>
      <c r="C1674" s="85" t="s">
        <v>168</v>
      </c>
      <c r="D1674" s="28" t="s">
        <v>1722</v>
      </c>
      <c r="E1674" s="430">
        <v>6500</v>
      </c>
      <c r="F1674" s="418" t="s">
        <v>3006</v>
      </c>
      <c r="G1674" s="418" t="s">
        <v>2660</v>
      </c>
      <c r="H1674" s="418" t="s">
        <v>1737</v>
      </c>
      <c r="I1674" s="234" t="s">
        <v>1726</v>
      </c>
      <c r="J1674" s="28" t="s">
        <v>1734</v>
      </c>
      <c r="K1674" s="429"/>
      <c r="L1674" s="401"/>
      <c r="M1674" s="28"/>
      <c r="N1674" s="28">
        <v>12</v>
      </c>
      <c r="O1674" s="28">
        <v>6</v>
      </c>
      <c r="P1674" s="28">
        <f t="shared" si="43"/>
        <v>39000</v>
      </c>
      <c r="Q1674" s="28"/>
      <c r="R1674" s="28"/>
    </row>
    <row r="1675" spans="1:18" ht="12.75" x14ac:dyDescent="0.35">
      <c r="A1675" s="28" t="s">
        <v>1720</v>
      </c>
      <c r="B1675" s="28" t="s">
        <v>1721</v>
      </c>
      <c r="C1675" s="85" t="s">
        <v>168</v>
      </c>
      <c r="D1675" s="28" t="s">
        <v>1722</v>
      </c>
      <c r="E1675" s="430">
        <v>6000</v>
      </c>
      <c r="F1675" s="418" t="s">
        <v>2396</v>
      </c>
      <c r="G1675" s="418" t="s">
        <v>3007</v>
      </c>
      <c r="H1675" s="418" t="s">
        <v>1756</v>
      </c>
      <c r="I1675" s="234" t="s">
        <v>1726</v>
      </c>
      <c r="J1675" s="28" t="s">
        <v>1734</v>
      </c>
      <c r="K1675" s="429"/>
      <c r="L1675" s="401"/>
      <c r="M1675" s="28"/>
      <c r="N1675" s="28">
        <v>12</v>
      </c>
      <c r="O1675" s="28">
        <v>6</v>
      </c>
      <c r="P1675" s="28">
        <f t="shared" si="43"/>
        <v>36000</v>
      </c>
      <c r="Q1675" s="28"/>
      <c r="R1675" s="28"/>
    </row>
    <row r="1676" spans="1:18" ht="12.75" x14ac:dyDescent="0.35">
      <c r="A1676" s="28" t="s">
        <v>1720</v>
      </c>
      <c r="B1676" s="28" t="s">
        <v>1721</v>
      </c>
      <c r="C1676" s="85" t="s">
        <v>168</v>
      </c>
      <c r="D1676" s="28" t="s">
        <v>1722</v>
      </c>
      <c r="E1676" s="428">
        <v>2100</v>
      </c>
      <c r="F1676" s="418" t="s">
        <v>2659</v>
      </c>
      <c r="G1676" s="418" t="s">
        <v>2705</v>
      </c>
      <c r="H1676" s="418" t="s">
        <v>1756</v>
      </c>
      <c r="I1676" s="234" t="s">
        <v>1726</v>
      </c>
      <c r="J1676" s="28" t="s">
        <v>1734</v>
      </c>
      <c r="K1676" s="429"/>
      <c r="L1676" s="401"/>
      <c r="M1676" s="28"/>
      <c r="N1676" s="28">
        <v>12</v>
      </c>
      <c r="O1676" s="28">
        <v>6</v>
      </c>
      <c r="P1676" s="28">
        <f t="shared" si="43"/>
        <v>12600</v>
      </c>
      <c r="Q1676" s="28"/>
      <c r="R1676" s="28"/>
    </row>
    <row r="1677" spans="1:18" ht="12.75" x14ac:dyDescent="0.35">
      <c r="A1677" s="28" t="s">
        <v>1720</v>
      </c>
      <c r="B1677" s="28" t="s">
        <v>1721</v>
      </c>
      <c r="C1677" s="85" t="s">
        <v>168</v>
      </c>
      <c r="D1677" s="28" t="s">
        <v>1722</v>
      </c>
      <c r="E1677" s="430">
        <v>7500</v>
      </c>
      <c r="F1677" s="418" t="s">
        <v>3008</v>
      </c>
      <c r="G1677" s="418" t="s">
        <v>2707</v>
      </c>
      <c r="H1677" s="418" t="s">
        <v>1737</v>
      </c>
      <c r="I1677" s="234" t="s">
        <v>1726</v>
      </c>
      <c r="J1677" s="28" t="s">
        <v>1734</v>
      </c>
      <c r="K1677" s="429"/>
      <c r="L1677" s="401"/>
      <c r="M1677" s="28"/>
      <c r="N1677" s="28">
        <v>12</v>
      </c>
      <c r="O1677" s="28">
        <v>6</v>
      </c>
      <c r="P1677" s="28">
        <f t="shared" si="43"/>
        <v>45000</v>
      </c>
      <c r="Q1677" s="28"/>
      <c r="R1677" s="28"/>
    </row>
    <row r="1678" spans="1:18" ht="12.75" x14ac:dyDescent="0.35">
      <c r="A1678" s="28" t="s">
        <v>1720</v>
      </c>
      <c r="B1678" s="28" t="s">
        <v>1721</v>
      </c>
      <c r="C1678" s="85" t="s">
        <v>168</v>
      </c>
      <c r="D1678" s="28" t="s">
        <v>1722</v>
      </c>
      <c r="E1678" s="430">
        <v>6500</v>
      </c>
      <c r="F1678" s="418" t="s">
        <v>2704</v>
      </c>
      <c r="G1678" s="418" t="s">
        <v>2731</v>
      </c>
      <c r="H1678" s="418" t="s">
        <v>1737</v>
      </c>
      <c r="I1678" s="234" t="s">
        <v>1726</v>
      </c>
      <c r="J1678" s="28" t="s">
        <v>1734</v>
      </c>
      <c r="K1678" s="429"/>
      <c r="L1678" s="401"/>
      <c r="M1678" s="28"/>
      <c r="N1678" s="28">
        <v>12</v>
      </c>
      <c r="O1678" s="28">
        <v>6</v>
      </c>
      <c r="P1678" s="28">
        <f t="shared" si="43"/>
        <v>39000</v>
      </c>
      <c r="Q1678" s="28"/>
      <c r="R1678" s="28"/>
    </row>
    <row r="1679" spans="1:18" ht="12.75" x14ac:dyDescent="0.35">
      <c r="A1679" s="28" t="s">
        <v>1720</v>
      </c>
      <c r="B1679" s="28" t="s">
        <v>1721</v>
      </c>
      <c r="C1679" s="85" t="s">
        <v>168</v>
      </c>
      <c r="D1679" s="28" t="s">
        <v>1722</v>
      </c>
      <c r="E1679" s="430">
        <v>3000</v>
      </c>
      <c r="F1679" s="418" t="s">
        <v>2706</v>
      </c>
      <c r="G1679" s="418" t="s">
        <v>3009</v>
      </c>
      <c r="H1679" s="418" t="s">
        <v>1725</v>
      </c>
      <c r="I1679" s="234" t="s">
        <v>1726</v>
      </c>
      <c r="J1679" s="28" t="s">
        <v>1727</v>
      </c>
      <c r="K1679" s="429"/>
      <c r="L1679" s="401"/>
      <c r="M1679" s="28"/>
      <c r="N1679" s="28">
        <v>12</v>
      </c>
      <c r="O1679" s="28">
        <v>6</v>
      </c>
      <c r="P1679" s="28">
        <f t="shared" si="43"/>
        <v>18000</v>
      </c>
      <c r="Q1679" s="28"/>
      <c r="R1679" s="28"/>
    </row>
    <row r="1680" spans="1:18" ht="12.75" x14ac:dyDescent="0.35">
      <c r="A1680" s="28" t="s">
        <v>1720</v>
      </c>
      <c r="B1680" s="28" t="s">
        <v>1721</v>
      </c>
      <c r="C1680" s="85" t="s">
        <v>168</v>
      </c>
      <c r="D1680" s="28" t="s">
        <v>1722</v>
      </c>
      <c r="E1680" s="430">
        <v>3000</v>
      </c>
      <c r="F1680" s="418" t="s">
        <v>2730</v>
      </c>
      <c r="G1680" s="418" t="s">
        <v>1921</v>
      </c>
      <c r="H1680" s="418" t="s">
        <v>1725</v>
      </c>
      <c r="I1680" s="234" t="s">
        <v>1726</v>
      </c>
      <c r="J1680" s="28" t="s">
        <v>1727</v>
      </c>
      <c r="K1680" s="429"/>
      <c r="L1680" s="401"/>
      <c r="M1680" s="28"/>
      <c r="N1680" s="28">
        <v>12</v>
      </c>
      <c r="O1680" s="28">
        <v>6</v>
      </c>
      <c r="P1680" s="28">
        <f t="shared" si="43"/>
        <v>18000</v>
      </c>
      <c r="Q1680" s="28"/>
      <c r="R1680" s="28"/>
    </row>
    <row r="1681" spans="1:18" ht="12.75" x14ac:dyDescent="0.35">
      <c r="A1681" s="28" t="s">
        <v>1720</v>
      </c>
      <c r="B1681" s="28" t="s">
        <v>1721</v>
      </c>
      <c r="C1681" s="85" t="s">
        <v>168</v>
      </c>
      <c r="D1681" s="28" t="s">
        <v>1730</v>
      </c>
      <c r="E1681" s="428">
        <v>1200</v>
      </c>
      <c r="F1681" s="418" t="s">
        <v>3010</v>
      </c>
      <c r="G1681" s="418" t="s">
        <v>1953</v>
      </c>
      <c r="H1681" s="418" t="s">
        <v>1954</v>
      </c>
      <c r="I1681" s="234" t="s">
        <v>1726</v>
      </c>
      <c r="J1681" s="28" t="s">
        <v>1727</v>
      </c>
      <c r="K1681" s="429"/>
      <c r="L1681" s="401"/>
      <c r="M1681" s="28"/>
      <c r="N1681" s="28">
        <v>12</v>
      </c>
      <c r="O1681" s="28">
        <v>6</v>
      </c>
      <c r="P1681" s="28">
        <f t="shared" si="43"/>
        <v>7200</v>
      </c>
      <c r="Q1681" s="28"/>
      <c r="R1681" s="28"/>
    </row>
    <row r="1682" spans="1:18" ht="12.75" x14ac:dyDescent="0.35">
      <c r="A1682" s="28" t="s">
        <v>1720</v>
      </c>
      <c r="B1682" s="28" t="s">
        <v>1721</v>
      </c>
      <c r="C1682" s="85" t="s">
        <v>168</v>
      </c>
      <c r="D1682" s="28" t="s">
        <v>1722</v>
      </c>
      <c r="E1682" s="430">
        <v>2000</v>
      </c>
      <c r="F1682" s="418" t="s">
        <v>1920</v>
      </c>
      <c r="G1682" s="418" t="s">
        <v>1987</v>
      </c>
      <c r="H1682" s="418" t="s">
        <v>1725</v>
      </c>
      <c r="I1682" s="234" t="s">
        <v>1726</v>
      </c>
      <c r="J1682" s="28" t="s">
        <v>1727</v>
      </c>
      <c r="K1682" s="429"/>
      <c r="L1682" s="401"/>
      <c r="M1682" s="28"/>
      <c r="N1682" s="28">
        <v>12</v>
      </c>
      <c r="O1682" s="28">
        <v>6</v>
      </c>
      <c r="P1682" s="28">
        <f t="shared" si="43"/>
        <v>12000</v>
      </c>
      <c r="Q1682" s="28"/>
      <c r="R1682" s="28"/>
    </row>
    <row r="1683" spans="1:18" ht="12.75" x14ac:dyDescent="0.35">
      <c r="A1683" s="28" t="s">
        <v>1720</v>
      </c>
      <c r="B1683" s="28" t="s">
        <v>1721</v>
      </c>
      <c r="C1683" s="85" t="s">
        <v>168</v>
      </c>
      <c r="D1683" s="28" t="s">
        <v>1722</v>
      </c>
      <c r="E1683" s="430">
        <v>9000</v>
      </c>
      <c r="F1683" s="418" t="s">
        <v>1952</v>
      </c>
      <c r="G1683" s="418" t="s">
        <v>3011</v>
      </c>
      <c r="H1683" s="418" t="s">
        <v>1751</v>
      </c>
      <c r="I1683" s="234" t="s">
        <v>1726</v>
      </c>
      <c r="J1683" s="28" t="s">
        <v>1734</v>
      </c>
      <c r="K1683" s="429"/>
      <c r="L1683" s="401"/>
      <c r="M1683" s="28"/>
      <c r="N1683" s="28">
        <v>12</v>
      </c>
      <c r="O1683" s="28">
        <v>6</v>
      </c>
      <c r="P1683" s="28">
        <f t="shared" si="43"/>
        <v>54000</v>
      </c>
      <c r="Q1683" s="28"/>
      <c r="R1683" s="28"/>
    </row>
    <row r="1684" spans="1:18" ht="12.75" x14ac:dyDescent="0.35">
      <c r="A1684" s="28" t="s">
        <v>1720</v>
      </c>
      <c r="B1684" s="28" t="s">
        <v>1721</v>
      </c>
      <c r="C1684" s="85" t="s">
        <v>168</v>
      </c>
      <c r="D1684" s="28" t="s">
        <v>1722</v>
      </c>
      <c r="E1684" s="430">
        <v>3000</v>
      </c>
      <c r="F1684" s="418" t="s">
        <v>1986</v>
      </c>
      <c r="G1684" s="418" t="s">
        <v>3012</v>
      </c>
      <c r="H1684" s="418" t="s">
        <v>1725</v>
      </c>
      <c r="I1684" s="234" t="s">
        <v>1726</v>
      </c>
      <c r="J1684" s="28" t="s">
        <v>1727</v>
      </c>
      <c r="K1684" s="429"/>
      <c r="L1684" s="401"/>
      <c r="M1684" s="28"/>
      <c r="N1684" s="28">
        <v>12</v>
      </c>
      <c r="O1684" s="28">
        <v>6</v>
      </c>
      <c r="P1684" s="28">
        <f t="shared" si="43"/>
        <v>18000</v>
      </c>
      <c r="Q1684" s="28"/>
      <c r="R1684" s="28"/>
    </row>
    <row r="1685" spans="1:18" ht="12.75" x14ac:dyDescent="0.35">
      <c r="A1685" s="28" t="s">
        <v>1720</v>
      </c>
      <c r="B1685" s="28" t="s">
        <v>1721</v>
      </c>
      <c r="C1685" s="85" t="s">
        <v>168</v>
      </c>
      <c r="D1685" s="28" t="s">
        <v>1722</v>
      </c>
      <c r="E1685" s="428">
        <v>1200</v>
      </c>
      <c r="F1685" s="418" t="s">
        <v>3013</v>
      </c>
      <c r="G1685" s="418" t="s">
        <v>2103</v>
      </c>
      <c r="H1685" s="418" t="s">
        <v>1774</v>
      </c>
      <c r="I1685" s="234" t="s">
        <v>1726</v>
      </c>
      <c r="J1685" s="28" t="s">
        <v>1760</v>
      </c>
      <c r="K1685" s="429"/>
      <c r="L1685" s="401"/>
      <c r="M1685" s="28"/>
      <c r="N1685" s="28">
        <v>12</v>
      </c>
      <c r="O1685" s="28">
        <v>6</v>
      </c>
      <c r="P1685" s="28">
        <f t="shared" si="43"/>
        <v>7200</v>
      </c>
      <c r="Q1685" s="28"/>
      <c r="R1685" s="28"/>
    </row>
    <row r="1686" spans="1:18" ht="12.75" x14ac:dyDescent="0.35">
      <c r="A1686" s="28" t="s">
        <v>1720</v>
      </c>
      <c r="B1686" s="28" t="s">
        <v>1721</v>
      </c>
      <c r="C1686" s="85" t="s">
        <v>168</v>
      </c>
      <c r="D1686" s="28" t="s">
        <v>1722</v>
      </c>
      <c r="E1686" s="430">
        <v>1500</v>
      </c>
      <c r="F1686" s="418" t="s">
        <v>3014</v>
      </c>
      <c r="G1686" s="418" t="s">
        <v>2115</v>
      </c>
      <c r="H1686" s="418" t="s">
        <v>1325</v>
      </c>
      <c r="I1686" s="234" t="s">
        <v>1726</v>
      </c>
      <c r="J1686" s="28" t="s">
        <v>1760</v>
      </c>
      <c r="K1686" s="429"/>
      <c r="L1686" s="401"/>
      <c r="M1686" s="28"/>
      <c r="N1686" s="28">
        <v>12</v>
      </c>
      <c r="O1686" s="28">
        <v>6</v>
      </c>
      <c r="P1686" s="28">
        <f t="shared" si="43"/>
        <v>9000</v>
      </c>
      <c r="Q1686" s="28"/>
      <c r="R1686" s="28"/>
    </row>
    <row r="1687" spans="1:18" ht="12.75" x14ac:dyDescent="0.35">
      <c r="A1687" s="28" t="s">
        <v>1720</v>
      </c>
      <c r="B1687" s="28" t="s">
        <v>1721</v>
      </c>
      <c r="C1687" s="85" t="s">
        <v>168</v>
      </c>
      <c r="D1687" s="28" t="s">
        <v>1722</v>
      </c>
      <c r="E1687" s="430">
        <v>3000</v>
      </c>
      <c r="F1687" s="418" t="s">
        <v>2102</v>
      </c>
      <c r="G1687" s="418" t="s">
        <v>3015</v>
      </c>
      <c r="H1687" s="418" t="s">
        <v>1725</v>
      </c>
      <c r="I1687" s="234" t="s">
        <v>1726</v>
      </c>
      <c r="J1687" s="28" t="s">
        <v>1727</v>
      </c>
      <c r="K1687" s="429"/>
      <c r="L1687" s="401"/>
      <c r="M1687" s="28"/>
      <c r="N1687" s="28">
        <v>12</v>
      </c>
      <c r="O1687" s="28">
        <v>6</v>
      </c>
      <c r="P1687" s="28">
        <f t="shared" si="43"/>
        <v>18000</v>
      </c>
      <c r="Q1687" s="28"/>
      <c r="R1687" s="28"/>
    </row>
    <row r="1688" spans="1:18" ht="12.75" x14ac:dyDescent="0.35">
      <c r="A1688" s="28" t="s">
        <v>1720</v>
      </c>
      <c r="B1688" s="28" t="s">
        <v>1721</v>
      </c>
      <c r="C1688" s="85" t="s">
        <v>168</v>
      </c>
      <c r="D1688" s="28" t="s">
        <v>1722</v>
      </c>
      <c r="E1688" s="430">
        <v>10500</v>
      </c>
      <c r="F1688" s="418" t="s">
        <v>2114</v>
      </c>
      <c r="G1688" s="418" t="s">
        <v>3016</v>
      </c>
      <c r="H1688" s="418" t="s">
        <v>1751</v>
      </c>
      <c r="I1688" s="234" t="s">
        <v>1726</v>
      </c>
      <c r="J1688" s="28" t="s">
        <v>1734</v>
      </c>
      <c r="K1688" s="429"/>
      <c r="L1688" s="401"/>
      <c r="M1688" s="28"/>
      <c r="N1688" s="28">
        <v>12</v>
      </c>
      <c r="O1688" s="28">
        <v>6</v>
      </c>
      <c r="P1688" s="28">
        <f t="shared" si="43"/>
        <v>63000</v>
      </c>
      <c r="Q1688" s="28"/>
      <c r="R1688" s="28"/>
    </row>
    <row r="1689" spans="1:18" ht="12.75" x14ac:dyDescent="0.35">
      <c r="A1689" s="28" t="s">
        <v>1720</v>
      </c>
      <c r="B1689" s="28" t="s">
        <v>1721</v>
      </c>
      <c r="C1689" s="85" t="s">
        <v>168</v>
      </c>
      <c r="D1689" s="28" t="s">
        <v>1730</v>
      </c>
      <c r="E1689" s="428">
        <v>1200</v>
      </c>
      <c r="F1689" s="418" t="s">
        <v>3017</v>
      </c>
      <c r="G1689" s="418" t="s">
        <v>2167</v>
      </c>
      <c r="H1689" s="418" t="s">
        <v>1954</v>
      </c>
      <c r="I1689" s="234" t="s">
        <v>1726</v>
      </c>
      <c r="J1689" s="28" t="s">
        <v>1727</v>
      </c>
      <c r="K1689" s="429"/>
      <c r="L1689" s="401"/>
      <c r="M1689" s="28"/>
      <c r="N1689" s="28">
        <v>12</v>
      </c>
      <c r="O1689" s="28">
        <v>6</v>
      </c>
      <c r="P1689" s="28">
        <f t="shared" si="43"/>
        <v>7200</v>
      </c>
      <c r="Q1689" s="28"/>
      <c r="R1689" s="28"/>
    </row>
    <row r="1690" spans="1:18" ht="12.75" x14ac:dyDescent="0.35">
      <c r="A1690" s="28" t="s">
        <v>1720</v>
      </c>
      <c r="B1690" s="28" t="s">
        <v>1721</v>
      </c>
      <c r="C1690" s="85" t="s">
        <v>168</v>
      </c>
      <c r="D1690" s="28" t="s">
        <v>1722</v>
      </c>
      <c r="E1690" s="430">
        <v>3500</v>
      </c>
      <c r="F1690" s="418" t="s">
        <v>3018</v>
      </c>
      <c r="G1690" s="418" t="s">
        <v>2344</v>
      </c>
      <c r="H1690" s="418" t="s">
        <v>1725</v>
      </c>
      <c r="I1690" s="234" t="s">
        <v>1726</v>
      </c>
      <c r="J1690" s="28" t="s">
        <v>1727</v>
      </c>
      <c r="K1690" s="429"/>
      <c r="L1690" s="401"/>
      <c r="M1690" s="28"/>
      <c r="N1690" s="28">
        <v>12</v>
      </c>
      <c r="O1690" s="28">
        <v>6</v>
      </c>
      <c r="P1690" s="28">
        <f t="shared" si="43"/>
        <v>21000</v>
      </c>
      <c r="Q1690" s="28"/>
      <c r="R1690" s="28"/>
    </row>
    <row r="1691" spans="1:18" ht="12.75" x14ac:dyDescent="0.35">
      <c r="A1691" s="28" t="s">
        <v>1720</v>
      </c>
      <c r="B1691" s="28" t="s">
        <v>1721</v>
      </c>
      <c r="C1691" s="85" t="s">
        <v>168</v>
      </c>
      <c r="D1691" s="28" t="s">
        <v>1722</v>
      </c>
      <c r="E1691" s="430">
        <v>3500</v>
      </c>
      <c r="F1691" s="418" t="s">
        <v>2166</v>
      </c>
      <c r="G1691" s="418" t="s">
        <v>2356</v>
      </c>
      <c r="H1691" s="418" t="s">
        <v>1725</v>
      </c>
      <c r="I1691" s="234" t="s">
        <v>1726</v>
      </c>
      <c r="J1691" s="28" t="s">
        <v>1727</v>
      </c>
      <c r="K1691" s="429"/>
      <c r="L1691" s="401"/>
      <c r="M1691" s="28"/>
      <c r="N1691" s="28">
        <v>12</v>
      </c>
      <c r="O1691" s="28">
        <v>6</v>
      </c>
      <c r="P1691" s="28">
        <f t="shared" si="43"/>
        <v>21000</v>
      </c>
      <c r="Q1691" s="28"/>
      <c r="R1691" s="28"/>
    </row>
    <row r="1692" spans="1:18" ht="12.75" x14ac:dyDescent="0.35">
      <c r="A1692" s="28" t="s">
        <v>1720</v>
      </c>
      <c r="B1692" s="28" t="s">
        <v>1721</v>
      </c>
      <c r="C1692" s="85" t="s">
        <v>168</v>
      </c>
      <c r="D1692" s="28" t="s">
        <v>1722</v>
      </c>
      <c r="E1692" s="430">
        <v>1500</v>
      </c>
      <c r="F1692" s="418" t="s">
        <v>2343</v>
      </c>
      <c r="G1692" s="418" t="s">
        <v>2358</v>
      </c>
      <c r="H1692" s="418" t="s">
        <v>1325</v>
      </c>
      <c r="I1692" s="234" t="s">
        <v>1726</v>
      </c>
      <c r="J1692" s="28" t="s">
        <v>1760</v>
      </c>
      <c r="K1692" s="429"/>
      <c r="L1692" s="401"/>
      <c r="M1692" s="28"/>
      <c r="N1692" s="28">
        <v>12</v>
      </c>
      <c r="O1692" s="28">
        <v>6</v>
      </c>
      <c r="P1692" s="28">
        <f t="shared" si="43"/>
        <v>9000</v>
      </c>
      <c r="Q1692" s="28"/>
      <c r="R1692" s="28"/>
    </row>
    <row r="1693" spans="1:18" ht="12.75" x14ac:dyDescent="0.35">
      <c r="A1693" s="28" t="s">
        <v>1720</v>
      </c>
      <c r="B1693" s="28" t="s">
        <v>1721</v>
      </c>
      <c r="C1693" s="85" t="s">
        <v>168</v>
      </c>
      <c r="D1693" s="28" t="s">
        <v>1722</v>
      </c>
      <c r="E1693" s="430">
        <v>2500</v>
      </c>
      <c r="F1693" s="418" t="s">
        <v>2355</v>
      </c>
      <c r="G1693" s="418" t="s">
        <v>2409</v>
      </c>
      <c r="H1693" s="418" t="s">
        <v>1725</v>
      </c>
      <c r="I1693" s="234" t="s">
        <v>1726</v>
      </c>
      <c r="J1693" s="28" t="s">
        <v>1727</v>
      </c>
      <c r="K1693" s="429"/>
      <c r="L1693" s="401"/>
      <c r="M1693" s="28"/>
      <c r="N1693" s="28">
        <v>12</v>
      </c>
      <c r="O1693" s="28">
        <v>6</v>
      </c>
      <c r="P1693" s="28">
        <f t="shared" si="43"/>
        <v>15000</v>
      </c>
      <c r="Q1693" s="28"/>
      <c r="R1693" s="28"/>
    </row>
    <row r="1694" spans="1:18" ht="12.75" x14ac:dyDescent="0.35">
      <c r="A1694" s="28" t="s">
        <v>1720</v>
      </c>
      <c r="B1694" s="28" t="s">
        <v>1721</v>
      </c>
      <c r="C1694" s="85" t="s">
        <v>168</v>
      </c>
      <c r="D1694" s="28" t="s">
        <v>1722</v>
      </c>
      <c r="E1694" s="430">
        <v>3000</v>
      </c>
      <c r="F1694" s="418" t="s">
        <v>2357</v>
      </c>
      <c r="G1694" s="418" t="s">
        <v>2497</v>
      </c>
      <c r="H1694" s="418" t="s">
        <v>1725</v>
      </c>
      <c r="I1694" s="234" t="s">
        <v>1726</v>
      </c>
      <c r="J1694" s="28" t="s">
        <v>1727</v>
      </c>
      <c r="K1694" s="429"/>
      <c r="L1694" s="401"/>
      <c r="M1694" s="28"/>
      <c r="N1694" s="28">
        <v>12</v>
      </c>
      <c r="O1694" s="28">
        <v>6</v>
      </c>
      <c r="P1694" s="28">
        <f t="shared" si="43"/>
        <v>18000</v>
      </c>
      <c r="Q1694" s="28"/>
      <c r="R1694" s="28"/>
    </row>
    <row r="1695" spans="1:18" ht="12.75" x14ac:dyDescent="0.35">
      <c r="A1695" s="28" t="s">
        <v>1720</v>
      </c>
      <c r="B1695" s="28" t="s">
        <v>1721</v>
      </c>
      <c r="C1695" s="85" t="s">
        <v>168</v>
      </c>
      <c r="D1695" s="28" t="s">
        <v>1722</v>
      </c>
      <c r="E1695" s="430">
        <v>2500</v>
      </c>
      <c r="F1695" s="418" t="s">
        <v>2408</v>
      </c>
      <c r="G1695" s="418" t="s">
        <v>2535</v>
      </c>
      <c r="H1695" s="418" t="s">
        <v>1725</v>
      </c>
      <c r="I1695" s="234" t="s">
        <v>1726</v>
      </c>
      <c r="J1695" s="28" t="s">
        <v>1727</v>
      </c>
      <c r="K1695" s="429"/>
      <c r="L1695" s="401"/>
      <c r="M1695" s="28"/>
      <c r="N1695" s="28">
        <v>12</v>
      </c>
      <c r="O1695" s="28">
        <v>6</v>
      </c>
      <c r="P1695" s="28">
        <f t="shared" si="43"/>
        <v>15000</v>
      </c>
      <c r="Q1695" s="28"/>
      <c r="R1695" s="28"/>
    </row>
    <row r="1696" spans="1:18" ht="12.75" x14ac:dyDescent="0.35">
      <c r="A1696" s="28" t="s">
        <v>1720</v>
      </c>
      <c r="B1696" s="28" t="s">
        <v>1721</v>
      </c>
      <c r="C1696" s="85" t="s">
        <v>168</v>
      </c>
      <c r="D1696" s="28" t="s">
        <v>1730</v>
      </c>
      <c r="E1696" s="430">
        <v>1500</v>
      </c>
      <c r="F1696" s="418" t="s">
        <v>2496</v>
      </c>
      <c r="G1696" s="418" t="s">
        <v>2587</v>
      </c>
      <c r="H1696" s="418" t="s">
        <v>1855</v>
      </c>
      <c r="I1696" s="234" t="s">
        <v>1726</v>
      </c>
      <c r="J1696" s="28" t="s">
        <v>1760</v>
      </c>
      <c r="K1696" s="429"/>
      <c r="L1696" s="401"/>
      <c r="M1696" s="28"/>
      <c r="N1696" s="28">
        <v>12</v>
      </c>
      <c r="O1696" s="28">
        <v>6</v>
      </c>
      <c r="P1696" s="28">
        <f t="shared" si="43"/>
        <v>9000</v>
      </c>
      <c r="Q1696" s="28"/>
      <c r="R1696" s="28"/>
    </row>
    <row r="1697" spans="1:18" ht="12.75" x14ac:dyDescent="0.35">
      <c r="A1697" s="28" t="s">
        <v>1720</v>
      </c>
      <c r="B1697" s="28" t="s">
        <v>1721</v>
      </c>
      <c r="C1697" s="85" t="s">
        <v>168</v>
      </c>
      <c r="D1697" s="28" t="s">
        <v>1730</v>
      </c>
      <c r="E1697" s="430">
        <v>3000</v>
      </c>
      <c r="F1697" s="418" t="s">
        <v>2534</v>
      </c>
      <c r="G1697" s="418" t="s">
        <v>2617</v>
      </c>
      <c r="H1697" s="418" t="s">
        <v>2618</v>
      </c>
      <c r="I1697" s="234" t="s">
        <v>1726</v>
      </c>
      <c r="J1697" s="28" t="s">
        <v>1734</v>
      </c>
      <c r="K1697" s="429"/>
      <c r="L1697" s="401"/>
      <c r="M1697" s="28"/>
      <c r="N1697" s="28">
        <v>12</v>
      </c>
      <c r="O1697" s="28">
        <v>6</v>
      </c>
      <c r="P1697" s="28">
        <f t="shared" si="43"/>
        <v>18000</v>
      </c>
      <c r="Q1697" s="28"/>
      <c r="R1697" s="28"/>
    </row>
    <row r="1698" spans="1:18" ht="12.75" x14ac:dyDescent="0.35">
      <c r="A1698" s="28" t="s">
        <v>1720</v>
      </c>
      <c r="B1698" s="28" t="s">
        <v>1721</v>
      </c>
      <c r="C1698" s="85" t="s">
        <v>168</v>
      </c>
      <c r="D1698" s="28" t="s">
        <v>1722</v>
      </c>
      <c r="E1698" s="430">
        <v>3000</v>
      </c>
      <c r="F1698" s="418" t="s">
        <v>2586</v>
      </c>
      <c r="G1698" s="418" t="s">
        <v>2733</v>
      </c>
      <c r="H1698" s="418" t="s">
        <v>1725</v>
      </c>
      <c r="I1698" s="234" t="s">
        <v>1726</v>
      </c>
      <c r="J1698" s="28" t="s">
        <v>1727</v>
      </c>
      <c r="K1698" s="429"/>
      <c r="L1698" s="401"/>
      <c r="M1698" s="28"/>
      <c r="N1698" s="28">
        <v>12</v>
      </c>
      <c r="O1698" s="28">
        <v>6</v>
      </c>
      <c r="P1698" s="28">
        <f t="shared" si="43"/>
        <v>18000</v>
      </c>
      <c r="Q1698" s="28"/>
      <c r="R1698" s="28"/>
    </row>
    <row r="1699" spans="1:18" ht="12.75" x14ac:dyDescent="0.35">
      <c r="A1699" s="28" t="s">
        <v>1720</v>
      </c>
      <c r="B1699" s="28" t="s">
        <v>1721</v>
      </c>
      <c r="C1699" s="85" t="s">
        <v>168</v>
      </c>
      <c r="D1699" s="28" t="s">
        <v>1722</v>
      </c>
      <c r="E1699" s="430">
        <v>3000</v>
      </c>
      <c r="F1699" s="418" t="s">
        <v>2616</v>
      </c>
      <c r="G1699" s="418" t="s">
        <v>2791</v>
      </c>
      <c r="H1699" s="418" t="s">
        <v>1725</v>
      </c>
      <c r="I1699" s="234" t="s">
        <v>1726</v>
      </c>
      <c r="J1699" s="28" t="s">
        <v>1727</v>
      </c>
      <c r="K1699" s="429"/>
      <c r="L1699" s="401"/>
      <c r="M1699" s="28"/>
      <c r="N1699" s="28">
        <v>12</v>
      </c>
      <c r="O1699" s="28">
        <v>6</v>
      </c>
      <c r="P1699" s="28">
        <f t="shared" si="43"/>
        <v>18000</v>
      </c>
      <c r="Q1699" s="28"/>
      <c r="R1699" s="28"/>
    </row>
    <row r="1700" spans="1:18" ht="12.75" x14ac:dyDescent="0.35">
      <c r="A1700" s="28" t="s">
        <v>1720</v>
      </c>
      <c r="B1700" s="28" t="s">
        <v>1721</v>
      </c>
      <c r="C1700" s="85" t="s">
        <v>168</v>
      </c>
      <c r="D1700" s="28" t="s">
        <v>1722</v>
      </c>
      <c r="E1700" s="430">
        <v>10500</v>
      </c>
      <c r="F1700" s="418" t="s">
        <v>2732</v>
      </c>
      <c r="G1700" s="418" t="s">
        <v>3019</v>
      </c>
      <c r="H1700" s="418" t="s">
        <v>1751</v>
      </c>
      <c r="I1700" s="234" t="s">
        <v>1726</v>
      </c>
      <c r="J1700" s="28" t="s">
        <v>1734</v>
      </c>
      <c r="K1700" s="429"/>
      <c r="L1700" s="401"/>
      <c r="M1700" s="28"/>
      <c r="N1700" s="28">
        <v>12</v>
      </c>
      <c r="O1700" s="28">
        <v>6</v>
      </c>
      <c r="P1700" s="28">
        <f t="shared" si="43"/>
        <v>63000</v>
      </c>
      <c r="Q1700" s="28"/>
      <c r="R1700" s="28"/>
    </row>
    <row r="1701" spans="1:18" ht="12.75" x14ac:dyDescent="0.35">
      <c r="A1701" s="28" t="s">
        <v>1720</v>
      </c>
      <c r="B1701" s="28" t="s">
        <v>1721</v>
      </c>
      <c r="C1701" s="85" t="s">
        <v>168</v>
      </c>
      <c r="D1701" s="28" t="s">
        <v>1722</v>
      </c>
      <c r="E1701" s="430">
        <v>7000</v>
      </c>
      <c r="F1701" s="418" t="s">
        <v>2790</v>
      </c>
      <c r="G1701" s="418" t="s">
        <v>2713</v>
      </c>
      <c r="H1701" s="418" t="s">
        <v>1737</v>
      </c>
      <c r="I1701" s="234" t="s">
        <v>1726</v>
      </c>
      <c r="J1701" s="28" t="s">
        <v>1734</v>
      </c>
      <c r="K1701" s="429"/>
      <c r="L1701" s="401"/>
      <c r="M1701" s="28"/>
      <c r="N1701" s="28">
        <v>12</v>
      </c>
      <c r="O1701" s="28">
        <v>6</v>
      </c>
      <c r="P1701" s="28">
        <f t="shared" si="43"/>
        <v>42000</v>
      </c>
      <c r="Q1701" s="28"/>
      <c r="R1701" s="28"/>
    </row>
    <row r="1702" spans="1:18" ht="12.75" x14ac:dyDescent="0.35">
      <c r="A1702" s="28" t="s">
        <v>1720</v>
      </c>
      <c r="B1702" s="28" t="s">
        <v>1721</v>
      </c>
      <c r="C1702" s="85" t="s">
        <v>168</v>
      </c>
      <c r="D1702" s="28" t="s">
        <v>1722</v>
      </c>
      <c r="E1702" s="428">
        <v>1200</v>
      </c>
      <c r="F1702" s="418" t="s">
        <v>3020</v>
      </c>
      <c r="G1702" s="418" t="s">
        <v>2378</v>
      </c>
      <c r="H1702" s="418" t="s">
        <v>1725</v>
      </c>
      <c r="I1702" s="234" t="s">
        <v>1726</v>
      </c>
      <c r="J1702" s="28" t="s">
        <v>1727</v>
      </c>
      <c r="K1702" s="429"/>
      <c r="L1702" s="401"/>
      <c r="M1702" s="28"/>
      <c r="N1702" s="28">
        <v>12</v>
      </c>
      <c r="O1702" s="28">
        <v>6</v>
      </c>
      <c r="P1702" s="28">
        <f t="shared" si="43"/>
        <v>7200</v>
      </c>
      <c r="Q1702" s="28"/>
      <c r="R1702" s="28"/>
    </row>
    <row r="1703" spans="1:18" ht="12.75" x14ac:dyDescent="0.35">
      <c r="A1703" s="28" t="s">
        <v>1720</v>
      </c>
      <c r="B1703" s="28" t="s">
        <v>1721</v>
      </c>
      <c r="C1703" s="85" t="s">
        <v>168</v>
      </c>
      <c r="D1703" s="28" t="s">
        <v>1722</v>
      </c>
      <c r="E1703" s="428">
        <v>4700</v>
      </c>
      <c r="F1703" s="418" t="s">
        <v>2712</v>
      </c>
      <c r="G1703" s="418" t="s">
        <v>3021</v>
      </c>
      <c r="H1703" s="418" t="s">
        <v>1756</v>
      </c>
      <c r="I1703" s="234" t="s">
        <v>1726</v>
      </c>
      <c r="J1703" s="28" t="s">
        <v>1734</v>
      </c>
      <c r="K1703" s="429"/>
      <c r="L1703" s="401"/>
      <c r="M1703" s="28"/>
      <c r="N1703" s="28">
        <v>12</v>
      </c>
      <c r="O1703" s="28">
        <v>6</v>
      </c>
      <c r="P1703" s="28">
        <f t="shared" si="43"/>
        <v>28200</v>
      </c>
      <c r="Q1703" s="28"/>
      <c r="R1703" s="28"/>
    </row>
    <row r="1704" spans="1:18" ht="12.75" x14ac:dyDescent="0.35">
      <c r="A1704" s="28" t="s">
        <v>1720</v>
      </c>
      <c r="B1704" s="28" t="s">
        <v>1721</v>
      </c>
      <c r="C1704" s="85" t="s">
        <v>168</v>
      </c>
      <c r="D1704" s="28" t="s">
        <v>1722</v>
      </c>
      <c r="E1704" s="428">
        <v>1400</v>
      </c>
      <c r="F1704" s="418" t="s">
        <v>2377</v>
      </c>
      <c r="G1704" s="418" t="s">
        <v>2275</v>
      </c>
      <c r="H1704" s="418" t="s">
        <v>1725</v>
      </c>
      <c r="I1704" s="234" t="s">
        <v>1726</v>
      </c>
      <c r="J1704" s="28" t="s">
        <v>1727</v>
      </c>
      <c r="K1704" s="429"/>
      <c r="L1704" s="401"/>
      <c r="M1704" s="28"/>
      <c r="N1704" s="28">
        <v>12</v>
      </c>
      <c r="O1704" s="28">
        <v>6</v>
      </c>
      <c r="P1704" s="28">
        <f t="shared" si="43"/>
        <v>8400</v>
      </c>
      <c r="Q1704" s="28"/>
      <c r="R1704" s="28"/>
    </row>
    <row r="1705" spans="1:18" ht="12.75" x14ac:dyDescent="0.35">
      <c r="A1705" s="28" t="s">
        <v>1720</v>
      </c>
      <c r="B1705" s="28" t="s">
        <v>1721</v>
      </c>
      <c r="C1705" s="85" t="s">
        <v>168</v>
      </c>
      <c r="D1705" s="28" t="s">
        <v>1722</v>
      </c>
      <c r="E1705" s="430">
        <v>6500</v>
      </c>
      <c r="F1705" s="418" t="s">
        <v>3022</v>
      </c>
      <c r="G1705" s="418" t="s">
        <v>2045</v>
      </c>
      <c r="H1705" s="418" t="s">
        <v>1737</v>
      </c>
      <c r="I1705" s="234" t="s">
        <v>1726</v>
      </c>
      <c r="J1705" s="28" t="s">
        <v>1734</v>
      </c>
      <c r="K1705" s="429"/>
      <c r="L1705" s="401"/>
      <c r="M1705" s="28"/>
      <c r="N1705" s="28">
        <v>12</v>
      </c>
      <c r="O1705" s="28">
        <v>6</v>
      </c>
      <c r="P1705" s="28">
        <f t="shared" si="43"/>
        <v>39000</v>
      </c>
      <c r="Q1705" s="28"/>
      <c r="R1705" s="28"/>
    </row>
    <row r="1706" spans="1:18" ht="12.75" x14ac:dyDescent="0.35">
      <c r="A1706" s="28" t="s">
        <v>1720</v>
      </c>
      <c r="B1706" s="28" t="s">
        <v>1721</v>
      </c>
      <c r="C1706" s="85" t="s">
        <v>168</v>
      </c>
      <c r="D1706" s="28" t="s">
        <v>1722</v>
      </c>
      <c r="E1706" s="430">
        <v>3000</v>
      </c>
      <c r="F1706" s="418" t="s">
        <v>2274</v>
      </c>
      <c r="G1706" s="418" t="s">
        <v>3023</v>
      </c>
      <c r="H1706" s="418" t="s">
        <v>1725</v>
      </c>
      <c r="I1706" s="234" t="s">
        <v>1726</v>
      </c>
      <c r="J1706" s="28" t="s">
        <v>1727</v>
      </c>
      <c r="K1706" s="429"/>
      <c r="L1706" s="401"/>
      <c r="M1706" s="28"/>
      <c r="N1706" s="28">
        <v>12</v>
      </c>
      <c r="O1706" s="28">
        <v>6</v>
      </c>
      <c r="P1706" s="28">
        <f t="shared" si="43"/>
        <v>18000</v>
      </c>
      <c r="Q1706" s="28"/>
      <c r="R1706" s="28"/>
    </row>
    <row r="1707" spans="1:18" ht="12.75" x14ac:dyDescent="0.35">
      <c r="A1707" s="28" t="s">
        <v>1720</v>
      </c>
      <c r="B1707" s="28" t="s">
        <v>1721</v>
      </c>
      <c r="C1707" s="85" t="s">
        <v>168</v>
      </c>
      <c r="D1707" s="28" t="s">
        <v>1722</v>
      </c>
      <c r="E1707" s="430">
        <v>6000</v>
      </c>
      <c r="F1707" s="418" t="s">
        <v>2044</v>
      </c>
      <c r="G1707" s="418" t="s">
        <v>2279</v>
      </c>
      <c r="H1707" s="418" t="s">
        <v>1737</v>
      </c>
      <c r="I1707" s="234" t="s">
        <v>1726</v>
      </c>
      <c r="J1707" s="28" t="s">
        <v>1734</v>
      </c>
      <c r="K1707" s="429"/>
      <c r="L1707" s="401"/>
      <c r="M1707" s="28"/>
      <c r="N1707" s="28">
        <v>12</v>
      </c>
      <c r="O1707" s="28">
        <v>6</v>
      </c>
      <c r="P1707" s="28">
        <f t="shared" si="43"/>
        <v>36000</v>
      </c>
      <c r="Q1707" s="28"/>
      <c r="R1707" s="28"/>
    </row>
    <row r="1708" spans="1:18" ht="12.75" x14ac:dyDescent="0.35">
      <c r="A1708" s="28" t="s">
        <v>1720</v>
      </c>
      <c r="B1708" s="28" t="s">
        <v>1721</v>
      </c>
      <c r="C1708" s="85" t="s">
        <v>168</v>
      </c>
      <c r="D1708" s="28" t="s">
        <v>1722</v>
      </c>
      <c r="E1708" s="428">
        <v>2500</v>
      </c>
      <c r="F1708" s="418" t="s">
        <v>2278</v>
      </c>
      <c r="G1708" s="418" t="s">
        <v>2630</v>
      </c>
      <c r="H1708" s="418" t="s">
        <v>1756</v>
      </c>
      <c r="I1708" s="234" t="s">
        <v>1726</v>
      </c>
      <c r="J1708" s="28" t="s">
        <v>1734</v>
      </c>
      <c r="K1708" s="429"/>
      <c r="L1708" s="401"/>
      <c r="M1708" s="28"/>
      <c r="N1708" s="28">
        <v>12</v>
      </c>
      <c r="O1708" s="28">
        <v>6</v>
      </c>
      <c r="P1708" s="28">
        <f t="shared" si="43"/>
        <v>15000</v>
      </c>
      <c r="Q1708" s="28"/>
      <c r="R1708" s="28"/>
    </row>
    <row r="1709" spans="1:18" ht="12.75" x14ac:dyDescent="0.35">
      <c r="A1709" s="28" t="s">
        <v>1720</v>
      </c>
      <c r="B1709" s="28" t="s">
        <v>1721</v>
      </c>
      <c r="C1709" s="85" t="s">
        <v>168</v>
      </c>
      <c r="D1709" s="28" t="s">
        <v>1722</v>
      </c>
      <c r="E1709" s="428">
        <v>2500</v>
      </c>
      <c r="F1709" s="418" t="s">
        <v>2302</v>
      </c>
      <c r="G1709" s="418" t="s">
        <v>2467</v>
      </c>
      <c r="H1709" s="418" t="s">
        <v>1756</v>
      </c>
      <c r="I1709" s="234" t="s">
        <v>1726</v>
      </c>
      <c r="J1709" s="28" t="s">
        <v>1734</v>
      </c>
      <c r="K1709" s="429"/>
      <c r="L1709" s="401"/>
      <c r="M1709" s="28"/>
      <c r="N1709" s="28">
        <v>12</v>
      </c>
      <c r="O1709" s="28">
        <v>6</v>
      </c>
      <c r="P1709" s="28">
        <f t="shared" si="43"/>
        <v>15000</v>
      </c>
      <c r="Q1709" s="28"/>
      <c r="R1709" s="28"/>
    </row>
    <row r="1710" spans="1:18" ht="12.75" x14ac:dyDescent="0.35">
      <c r="A1710" s="28" t="s">
        <v>1720</v>
      </c>
      <c r="B1710" s="28" t="s">
        <v>1721</v>
      </c>
      <c r="C1710" s="85" t="s">
        <v>168</v>
      </c>
      <c r="D1710" s="28" t="s">
        <v>1722</v>
      </c>
      <c r="E1710" s="428">
        <v>3500</v>
      </c>
      <c r="F1710" s="418" t="s">
        <v>2629</v>
      </c>
      <c r="G1710" s="418" t="s">
        <v>3024</v>
      </c>
      <c r="H1710" s="418" t="s">
        <v>1725</v>
      </c>
      <c r="I1710" s="234" t="s">
        <v>1726</v>
      </c>
      <c r="J1710" s="28" t="s">
        <v>1727</v>
      </c>
      <c r="K1710" s="429"/>
      <c r="L1710" s="401"/>
      <c r="M1710" s="28"/>
      <c r="N1710" s="28">
        <v>12</v>
      </c>
      <c r="O1710" s="28">
        <v>6</v>
      </c>
      <c r="P1710" s="28">
        <f t="shared" si="43"/>
        <v>21000</v>
      </c>
      <c r="Q1710" s="28"/>
      <c r="R1710" s="28"/>
    </row>
    <row r="1711" spans="1:18" ht="12.75" x14ac:dyDescent="0.35">
      <c r="A1711" s="28" t="s">
        <v>1720</v>
      </c>
      <c r="B1711" s="28" t="s">
        <v>1721</v>
      </c>
      <c r="C1711" s="85" t="s">
        <v>168</v>
      </c>
      <c r="D1711" s="28" t="s">
        <v>1722</v>
      </c>
      <c r="E1711" s="428">
        <v>1200</v>
      </c>
      <c r="F1711" s="418" t="s">
        <v>2466</v>
      </c>
      <c r="G1711" s="418" t="s">
        <v>2664</v>
      </c>
      <c r="H1711" s="418" t="s">
        <v>1725</v>
      </c>
      <c r="I1711" s="234" t="s">
        <v>1726</v>
      </c>
      <c r="J1711" s="28" t="s">
        <v>1727</v>
      </c>
      <c r="K1711" s="429"/>
      <c r="L1711" s="401"/>
      <c r="M1711" s="28"/>
      <c r="N1711" s="28">
        <v>12</v>
      </c>
      <c r="O1711" s="28">
        <v>6</v>
      </c>
      <c r="P1711" s="28">
        <f t="shared" si="43"/>
        <v>7200</v>
      </c>
      <c r="Q1711" s="28"/>
      <c r="R1711" s="28"/>
    </row>
    <row r="1712" spans="1:18" ht="12.75" x14ac:dyDescent="0.35">
      <c r="A1712" s="28" t="s">
        <v>1720</v>
      </c>
      <c r="B1712" s="28" t="s">
        <v>1721</v>
      </c>
      <c r="C1712" s="85" t="s">
        <v>168</v>
      </c>
      <c r="D1712" s="28" t="s">
        <v>1722</v>
      </c>
      <c r="E1712" s="430">
        <v>7000</v>
      </c>
      <c r="F1712" s="418" t="s">
        <v>3025</v>
      </c>
      <c r="G1712" s="418" t="s">
        <v>3026</v>
      </c>
      <c r="H1712" s="418" t="s">
        <v>1737</v>
      </c>
      <c r="I1712" s="234" t="s">
        <v>1726</v>
      </c>
      <c r="J1712" s="28" t="s">
        <v>1734</v>
      </c>
      <c r="K1712" s="429"/>
      <c r="L1712" s="401"/>
      <c r="M1712" s="28"/>
      <c r="N1712" s="28">
        <v>12</v>
      </c>
      <c r="O1712" s="28">
        <v>6</v>
      </c>
      <c r="P1712" s="28">
        <f t="shared" si="43"/>
        <v>42000</v>
      </c>
      <c r="Q1712" s="28"/>
      <c r="R1712" s="28"/>
    </row>
    <row r="1713" spans="1:18" ht="12.75" x14ac:dyDescent="0.35">
      <c r="A1713" s="28" t="s">
        <v>1720</v>
      </c>
      <c r="B1713" s="28" t="s">
        <v>1721</v>
      </c>
      <c r="C1713" s="85" t="s">
        <v>168</v>
      </c>
      <c r="D1713" s="28" t="s">
        <v>1722</v>
      </c>
      <c r="E1713" s="430">
        <v>6000</v>
      </c>
      <c r="F1713" s="418" t="s">
        <v>2663</v>
      </c>
      <c r="G1713" s="418" t="s">
        <v>2090</v>
      </c>
      <c r="H1713" s="418" t="s">
        <v>1756</v>
      </c>
      <c r="I1713" s="234" t="s">
        <v>1726</v>
      </c>
      <c r="J1713" s="28" t="s">
        <v>1734</v>
      </c>
      <c r="K1713" s="429"/>
      <c r="L1713" s="401"/>
      <c r="M1713" s="28"/>
      <c r="N1713" s="28">
        <v>12</v>
      </c>
      <c r="O1713" s="28">
        <v>6</v>
      </c>
      <c r="P1713" s="28">
        <f t="shared" si="43"/>
        <v>36000</v>
      </c>
      <c r="Q1713" s="28"/>
      <c r="R1713" s="28"/>
    </row>
    <row r="1714" spans="1:18" ht="12.75" x14ac:dyDescent="0.35">
      <c r="A1714" s="28" t="s">
        <v>1720</v>
      </c>
      <c r="B1714" s="28" t="s">
        <v>1721</v>
      </c>
      <c r="C1714" s="85" t="s">
        <v>168</v>
      </c>
      <c r="D1714" s="28" t="s">
        <v>1722</v>
      </c>
      <c r="E1714" s="430">
        <v>3000</v>
      </c>
      <c r="F1714" s="418" t="s">
        <v>3027</v>
      </c>
      <c r="G1714" s="418" t="s">
        <v>2757</v>
      </c>
      <c r="H1714" s="418" t="s">
        <v>1725</v>
      </c>
      <c r="I1714" s="234" t="s">
        <v>1726</v>
      </c>
      <c r="J1714" s="28" t="s">
        <v>1727</v>
      </c>
      <c r="K1714" s="429"/>
      <c r="L1714" s="401"/>
      <c r="M1714" s="28"/>
      <c r="N1714" s="28">
        <v>12</v>
      </c>
      <c r="O1714" s="28">
        <v>6</v>
      </c>
      <c r="P1714" s="28">
        <f t="shared" si="43"/>
        <v>18000</v>
      </c>
      <c r="Q1714" s="28"/>
      <c r="R1714" s="28"/>
    </row>
    <row r="1715" spans="1:18" ht="12.75" x14ac:dyDescent="0.35">
      <c r="A1715" s="28" t="s">
        <v>1720</v>
      </c>
      <c r="B1715" s="28" t="s">
        <v>1721</v>
      </c>
      <c r="C1715" s="85" t="s">
        <v>168</v>
      </c>
      <c r="D1715" s="28" t="s">
        <v>1722</v>
      </c>
      <c r="E1715" s="430">
        <v>6000</v>
      </c>
      <c r="F1715" s="418" t="s">
        <v>2089</v>
      </c>
      <c r="G1715" s="418" t="s">
        <v>2119</v>
      </c>
      <c r="H1715" s="418" t="s">
        <v>1756</v>
      </c>
      <c r="I1715" s="234" t="s">
        <v>1726</v>
      </c>
      <c r="J1715" s="28" t="s">
        <v>1734</v>
      </c>
      <c r="K1715" s="429"/>
      <c r="L1715" s="401"/>
      <c r="M1715" s="28"/>
      <c r="N1715" s="28">
        <v>12</v>
      </c>
      <c r="O1715" s="28">
        <v>6</v>
      </c>
      <c r="P1715" s="28">
        <f t="shared" si="43"/>
        <v>36000</v>
      </c>
      <c r="Q1715" s="28"/>
      <c r="R1715" s="28"/>
    </row>
    <row r="1716" spans="1:18" ht="12.75" x14ac:dyDescent="0.35">
      <c r="A1716" s="28" t="s">
        <v>1720</v>
      </c>
      <c r="B1716" s="28" t="s">
        <v>1721</v>
      </c>
      <c r="C1716" s="85" t="s">
        <v>168</v>
      </c>
      <c r="D1716" s="28" t="s">
        <v>1722</v>
      </c>
      <c r="E1716" s="430">
        <v>6500</v>
      </c>
      <c r="F1716" s="418" t="s">
        <v>2756</v>
      </c>
      <c r="G1716" s="418" t="s">
        <v>2455</v>
      </c>
      <c r="H1716" s="418" t="s">
        <v>1756</v>
      </c>
      <c r="I1716" s="234" t="s">
        <v>1726</v>
      </c>
      <c r="J1716" s="28" t="s">
        <v>1734</v>
      </c>
      <c r="K1716" s="429"/>
      <c r="L1716" s="401"/>
      <c r="M1716" s="28"/>
      <c r="N1716" s="28">
        <v>12</v>
      </c>
      <c r="O1716" s="28">
        <v>6</v>
      </c>
      <c r="P1716" s="28">
        <f t="shared" si="43"/>
        <v>39000</v>
      </c>
      <c r="Q1716" s="28"/>
      <c r="R1716" s="28"/>
    </row>
    <row r="1717" spans="1:18" ht="12.75" x14ac:dyDescent="0.35">
      <c r="A1717" s="28" t="s">
        <v>1720</v>
      </c>
      <c r="B1717" s="28" t="s">
        <v>1721</v>
      </c>
      <c r="C1717" s="85" t="s">
        <v>168</v>
      </c>
      <c r="D1717" s="28" t="s">
        <v>1722</v>
      </c>
      <c r="E1717" s="430">
        <v>6500</v>
      </c>
      <c r="F1717" s="418" t="s">
        <v>2118</v>
      </c>
      <c r="G1717" s="418" t="s">
        <v>1852</v>
      </c>
      <c r="H1717" s="418" t="s">
        <v>1737</v>
      </c>
      <c r="I1717" s="234" t="s">
        <v>1726</v>
      </c>
      <c r="J1717" s="28" t="s">
        <v>1734</v>
      </c>
      <c r="K1717" s="429"/>
      <c r="L1717" s="401"/>
      <c r="M1717" s="28"/>
      <c r="N1717" s="28">
        <v>12</v>
      </c>
      <c r="O1717" s="28">
        <v>6</v>
      </c>
      <c r="P1717" s="28">
        <f t="shared" si="43"/>
        <v>39000</v>
      </c>
      <c r="Q1717" s="28"/>
      <c r="R1717" s="28"/>
    </row>
    <row r="1718" spans="1:18" ht="12.75" x14ac:dyDescent="0.35">
      <c r="A1718" s="28" t="s">
        <v>1720</v>
      </c>
      <c r="B1718" s="28" t="s">
        <v>1721</v>
      </c>
      <c r="C1718" s="85" t="s">
        <v>168</v>
      </c>
      <c r="D1718" s="28" t="s">
        <v>1722</v>
      </c>
      <c r="E1718" s="430">
        <v>11000</v>
      </c>
      <c r="F1718" s="418" t="s">
        <v>2454</v>
      </c>
      <c r="G1718" s="418" t="s">
        <v>3028</v>
      </c>
      <c r="H1718" s="418" t="s">
        <v>1751</v>
      </c>
      <c r="I1718" s="234" t="s">
        <v>1726</v>
      </c>
      <c r="J1718" s="28" t="s">
        <v>1734</v>
      </c>
      <c r="K1718" s="429"/>
      <c r="L1718" s="401"/>
      <c r="M1718" s="28"/>
      <c r="N1718" s="28">
        <v>12</v>
      </c>
      <c r="O1718" s="28">
        <v>6</v>
      </c>
      <c r="P1718" s="28">
        <f t="shared" si="43"/>
        <v>66000</v>
      </c>
      <c r="Q1718" s="28"/>
      <c r="R1718" s="28"/>
    </row>
    <row r="1719" spans="1:18" ht="12.75" x14ac:dyDescent="0.35">
      <c r="A1719" s="28" t="s">
        <v>1720</v>
      </c>
      <c r="B1719" s="28" t="s">
        <v>1721</v>
      </c>
      <c r="C1719" s="85" t="s">
        <v>168</v>
      </c>
      <c r="D1719" s="28" t="s">
        <v>1722</v>
      </c>
      <c r="E1719" s="430">
        <v>9000</v>
      </c>
      <c r="F1719" s="418" t="s">
        <v>1851</v>
      </c>
      <c r="G1719" s="418" t="s">
        <v>3029</v>
      </c>
      <c r="H1719" s="418" t="s">
        <v>1751</v>
      </c>
      <c r="I1719" s="234" t="s">
        <v>1726</v>
      </c>
      <c r="J1719" s="28" t="s">
        <v>1734</v>
      </c>
      <c r="K1719" s="429"/>
      <c r="L1719" s="401"/>
      <c r="M1719" s="28"/>
      <c r="N1719" s="28">
        <v>12</v>
      </c>
      <c r="O1719" s="28">
        <v>6</v>
      </c>
      <c r="P1719" s="28">
        <f t="shared" si="43"/>
        <v>54000</v>
      </c>
      <c r="Q1719" s="28"/>
      <c r="R1719" s="28"/>
    </row>
    <row r="1720" spans="1:18" ht="12.75" x14ac:dyDescent="0.35">
      <c r="A1720" s="28" t="s">
        <v>1720</v>
      </c>
      <c r="B1720" s="28" t="s">
        <v>1721</v>
      </c>
      <c r="C1720" s="85" t="s">
        <v>168</v>
      </c>
      <c r="D1720" s="28" t="s">
        <v>1722</v>
      </c>
      <c r="E1720" s="428">
        <v>3800</v>
      </c>
      <c r="F1720" s="418" t="s">
        <v>3030</v>
      </c>
      <c r="G1720" s="418" t="s">
        <v>3031</v>
      </c>
      <c r="H1720" s="418" t="s">
        <v>1756</v>
      </c>
      <c r="I1720" s="234" t="s">
        <v>1726</v>
      </c>
      <c r="J1720" s="28" t="s">
        <v>1734</v>
      </c>
      <c r="K1720" s="429"/>
      <c r="L1720" s="401"/>
      <c r="M1720" s="28"/>
      <c r="N1720" s="28">
        <v>12</v>
      </c>
      <c r="O1720" s="28">
        <v>6</v>
      </c>
      <c r="P1720" s="28">
        <f t="shared" si="43"/>
        <v>22800</v>
      </c>
      <c r="Q1720" s="28"/>
      <c r="R1720" s="28"/>
    </row>
    <row r="1721" spans="1:18" ht="12.75" x14ac:dyDescent="0.35">
      <c r="A1721" s="28" t="s">
        <v>1720</v>
      </c>
      <c r="B1721" s="28" t="s">
        <v>1721</v>
      </c>
      <c r="C1721" s="85" t="s">
        <v>168</v>
      </c>
      <c r="D1721" s="28" t="s">
        <v>1722</v>
      </c>
      <c r="E1721" s="428">
        <v>2200</v>
      </c>
      <c r="F1721" s="418" t="s">
        <v>3032</v>
      </c>
      <c r="G1721" s="418" t="s">
        <v>3033</v>
      </c>
      <c r="H1721" s="418" t="s">
        <v>1756</v>
      </c>
      <c r="I1721" s="234" t="s">
        <v>1726</v>
      </c>
      <c r="J1721" s="28" t="s">
        <v>1734</v>
      </c>
      <c r="K1721" s="429"/>
      <c r="L1721" s="401"/>
      <c r="M1721" s="28"/>
      <c r="N1721" s="28">
        <v>12</v>
      </c>
      <c r="O1721" s="28">
        <v>6</v>
      </c>
      <c r="P1721" s="28">
        <f t="shared" si="43"/>
        <v>13200</v>
      </c>
      <c r="Q1721" s="28"/>
      <c r="R1721" s="28"/>
    </row>
    <row r="1722" spans="1:18" ht="12.75" x14ac:dyDescent="0.35">
      <c r="A1722" s="28" t="s">
        <v>1720</v>
      </c>
      <c r="B1722" s="28" t="s">
        <v>1721</v>
      </c>
      <c r="C1722" s="85" t="s">
        <v>168</v>
      </c>
      <c r="D1722" s="28" t="s">
        <v>1722</v>
      </c>
      <c r="E1722" s="430">
        <v>2000</v>
      </c>
      <c r="F1722" s="418" t="s">
        <v>3034</v>
      </c>
      <c r="G1722" s="418" t="s">
        <v>1826</v>
      </c>
      <c r="H1722" s="418" t="s">
        <v>1725</v>
      </c>
      <c r="I1722" s="234" t="s">
        <v>1726</v>
      </c>
      <c r="J1722" s="28" t="s">
        <v>1727</v>
      </c>
      <c r="K1722" s="429"/>
      <c r="L1722" s="401"/>
      <c r="M1722" s="28"/>
      <c r="N1722" s="28">
        <v>12</v>
      </c>
      <c r="O1722" s="28">
        <v>6</v>
      </c>
      <c r="P1722" s="28">
        <f t="shared" si="43"/>
        <v>12000</v>
      </c>
      <c r="Q1722" s="28"/>
      <c r="R1722" s="28"/>
    </row>
    <row r="1723" spans="1:18" ht="12.75" x14ac:dyDescent="0.35">
      <c r="A1723" s="28" t="s">
        <v>1720</v>
      </c>
      <c r="B1723" s="28" t="s">
        <v>1721</v>
      </c>
      <c r="C1723" s="85" t="s">
        <v>168</v>
      </c>
      <c r="D1723" s="28" t="s">
        <v>1722</v>
      </c>
      <c r="E1723" s="430">
        <v>2000</v>
      </c>
      <c r="F1723" s="418" t="s">
        <v>3035</v>
      </c>
      <c r="G1723" s="418" t="s">
        <v>2056</v>
      </c>
      <c r="H1723" s="418" t="s">
        <v>1725</v>
      </c>
      <c r="I1723" s="234" t="s">
        <v>1726</v>
      </c>
      <c r="J1723" s="28" t="s">
        <v>1727</v>
      </c>
      <c r="K1723" s="429"/>
      <c r="L1723" s="401"/>
      <c r="M1723" s="28"/>
      <c r="N1723" s="28">
        <v>12</v>
      </c>
      <c r="O1723" s="28">
        <v>6</v>
      </c>
      <c r="P1723" s="28">
        <f t="shared" si="43"/>
        <v>12000</v>
      </c>
      <c r="Q1723" s="28"/>
      <c r="R1723" s="28"/>
    </row>
    <row r="1724" spans="1:18" ht="12.75" x14ac:dyDescent="0.35">
      <c r="A1724" s="28" t="s">
        <v>1720</v>
      </c>
      <c r="B1724" s="28" t="s">
        <v>1721</v>
      </c>
      <c r="C1724" s="85" t="s">
        <v>168</v>
      </c>
      <c r="D1724" s="28" t="s">
        <v>1722</v>
      </c>
      <c r="E1724" s="428">
        <v>2100</v>
      </c>
      <c r="F1724" s="418" t="s">
        <v>1825</v>
      </c>
      <c r="G1724" s="418" t="s">
        <v>1893</v>
      </c>
      <c r="H1724" s="418" t="s">
        <v>1756</v>
      </c>
      <c r="I1724" s="234" t="s">
        <v>1726</v>
      </c>
      <c r="J1724" s="28" t="s">
        <v>1734</v>
      </c>
      <c r="K1724" s="429"/>
      <c r="L1724" s="401"/>
      <c r="M1724" s="28"/>
      <c r="N1724" s="28">
        <v>12</v>
      </c>
      <c r="O1724" s="28">
        <v>6</v>
      </c>
      <c r="P1724" s="28">
        <f t="shared" si="43"/>
        <v>12600</v>
      </c>
      <c r="Q1724" s="28"/>
      <c r="R1724" s="28"/>
    </row>
    <row r="1725" spans="1:18" ht="12.75" x14ac:dyDescent="0.35">
      <c r="A1725" s="28" t="s">
        <v>1720</v>
      </c>
      <c r="B1725" s="28" t="s">
        <v>1721</v>
      </c>
      <c r="C1725" s="85" t="s">
        <v>168</v>
      </c>
      <c r="D1725" s="28" t="s">
        <v>1722</v>
      </c>
      <c r="E1725" s="430">
        <v>3000</v>
      </c>
      <c r="F1725" s="418" t="s">
        <v>2055</v>
      </c>
      <c r="G1725" s="418" t="s">
        <v>3036</v>
      </c>
      <c r="H1725" s="418" t="s">
        <v>1725</v>
      </c>
      <c r="I1725" s="234" t="s">
        <v>1726</v>
      </c>
      <c r="J1725" s="28" t="s">
        <v>1727</v>
      </c>
      <c r="K1725" s="429"/>
      <c r="L1725" s="401"/>
      <c r="M1725" s="28"/>
      <c r="N1725" s="28">
        <v>12</v>
      </c>
      <c r="O1725" s="28">
        <v>6</v>
      </c>
      <c r="P1725" s="28">
        <f t="shared" ref="P1725:P1788" si="44">E1725*O1725</f>
        <v>18000</v>
      </c>
      <c r="Q1725" s="28"/>
      <c r="R1725" s="28"/>
    </row>
    <row r="1726" spans="1:18" ht="12.75" x14ac:dyDescent="0.35">
      <c r="A1726" s="28" t="s">
        <v>1720</v>
      </c>
      <c r="B1726" s="28" t="s">
        <v>1721</v>
      </c>
      <c r="C1726" s="85" t="s">
        <v>168</v>
      </c>
      <c r="D1726" s="28" t="s">
        <v>1722</v>
      </c>
      <c r="E1726" s="430">
        <v>2000</v>
      </c>
      <c r="F1726" s="418" t="s">
        <v>1892</v>
      </c>
      <c r="G1726" s="418" t="s">
        <v>2370</v>
      </c>
      <c r="H1726" s="418" t="s">
        <v>1725</v>
      </c>
      <c r="I1726" s="234" t="s">
        <v>1726</v>
      </c>
      <c r="J1726" s="28" t="s">
        <v>1727</v>
      </c>
      <c r="K1726" s="429"/>
      <c r="L1726" s="401"/>
      <c r="M1726" s="28"/>
      <c r="N1726" s="28">
        <v>12</v>
      </c>
      <c r="O1726" s="28">
        <v>6</v>
      </c>
      <c r="P1726" s="28">
        <f t="shared" si="44"/>
        <v>12000</v>
      </c>
      <c r="Q1726" s="28"/>
      <c r="R1726" s="28"/>
    </row>
    <row r="1727" spans="1:18" ht="12.75" x14ac:dyDescent="0.35">
      <c r="A1727" s="28" t="s">
        <v>1720</v>
      </c>
      <c r="B1727" s="28" t="s">
        <v>1721</v>
      </c>
      <c r="C1727" s="85" t="s">
        <v>168</v>
      </c>
      <c r="D1727" s="28" t="s">
        <v>1722</v>
      </c>
      <c r="E1727" s="430">
        <v>7000</v>
      </c>
      <c r="F1727" s="418" t="s">
        <v>3037</v>
      </c>
      <c r="G1727" s="418" t="s">
        <v>2127</v>
      </c>
      <c r="H1727" s="418" t="s">
        <v>1737</v>
      </c>
      <c r="I1727" s="234" t="s">
        <v>1726</v>
      </c>
      <c r="J1727" s="28" t="s">
        <v>1734</v>
      </c>
      <c r="K1727" s="429"/>
      <c r="L1727" s="401"/>
      <c r="M1727" s="28"/>
      <c r="N1727" s="28">
        <v>12</v>
      </c>
      <c r="O1727" s="28">
        <v>6</v>
      </c>
      <c r="P1727" s="28">
        <f t="shared" si="44"/>
        <v>42000</v>
      </c>
      <c r="Q1727" s="28"/>
      <c r="R1727" s="28"/>
    </row>
    <row r="1728" spans="1:18" ht="12.75" x14ac:dyDescent="0.35">
      <c r="A1728" s="28" t="s">
        <v>1720</v>
      </c>
      <c r="B1728" s="28" t="s">
        <v>1721</v>
      </c>
      <c r="C1728" s="85" t="s">
        <v>168</v>
      </c>
      <c r="D1728" s="28" t="s">
        <v>1722</v>
      </c>
      <c r="E1728" s="428">
        <v>1500</v>
      </c>
      <c r="F1728" s="418" t="s">
        <v>2369</v>
      </c>
      <c r="G1728" s="418" t="s">
        <v>2301</v>
      </c>
      <c r="H1728" s="418" t="s">
        <v>1725</v>
      </c>
      <c r="I1728" s="234" t="s">
        <v>1726</v>
      </c>
      <c r="J1728" s="28" t="s">
        <v>1727</v>
      </c>
      <c r="K1728" s="429"/>
      <c r="L1728" s="401"/>
      <c r="M1728" s="28"/>
      <c r="N1728" s="28">
        <v>12</v>
      </c>
      <c r="O1728" s="28">
        <v>6</v>
      </c>
      <c r="P1728" s="28">
        <f t="shared" si="44"/>
        <v>9000</v>
      </c>
      <c r="Q1728" s="28"/>
      <c r="R1728" s="28"/>
    </row>
    <row r="1729" spans="1:18" ht="12.75" x14ac:dyDescent="0.35">
      <c r="A1729" s="28" t="s">
        <v>1720</v>
      </c>
      <c r="B1729" s="28" t="s">
        <v>1721</v>
      </c>
      <c r="C1729" s="85" t="s">
        <v>168</v>
      </c>
      <c r="D1729" s="28" t="s">
        <v>1722</v>
      </c>
      <c r="E1729" s="428">
        <v>1500</v>
      </c>
      <c r="F1729" s="418" t="s">
        <v>2300</v>
      </c>
      <c r="G1729" s="418" t="s">
        <v>2131</v>
      </c>
      <c r="H1729" s="418" t="s">
        <v>1725</v>
      </c>
      <c r="I1729" s="234" t="s">
        <v>1726</v>
      </c>
      <c r="J1729" s="28" t="s">
        <v>1727</v>
      </c>
      <c r="K1729" s="429"/>
      <c r="L1729" s="401"/>
      <c r="M1729" s="28"/>
      <c r="N1729" s="28">
        <v>12</v>
      </c>
      <c r="O1729" s="28">
        <v>6</v>
      </c>
      <c r="P1729" s="28">
        <f t="shared" si="44"/>
        <v>9000</v>
      </c>
      <c r="Q1729" s="28"/>
      <c r="R1729" s="28"/>
    </row>
    <row r="1730" spans="1:18" ht="12.75" x14ac:dyDescent="0.35">
      <c r="A1730" s="28" t="s">
        <v>1720</v>
      </c>
      <c r="B1730" s="28" t="s">
        <v>1721</v>
      </c>
      <c r="C1730" s="85" t="s">
        <v>168</v>
      </c>
      <c r="D1730" s="28" t="s">
        <v>1722</v>
      </c>
      <c r="E1730" s="430">
        <v>6000</v>
      </c>
      <c r="F1730" s="418" t="s">
        <v>2464</v>
      </c>
      <c r="G1730" s="418" t="s">
        <v>1742</v>
      </c>
      <c r="H1730" s="418" t="s">
        <v>1737</v>
      </c>
      <c r="I1730" s="234" t="s">
        <v>1726</v>
      </c>
      <c r="J1730" s="28" t="s">
        <v>1734</v>
      </c>
      <c r="K1730" s="429"/>
      <c r="L1730" s="401"/>
      <c r="M1730" s="28"/>
      <c r="N1730" s="28">
        <v>12</v>
      </c>
      <c r="O1730" s="28">
        <v>6</v>
      </c>
      <c r="P1730" s="28">
        <f t="shared" si="44"/>
        <v>36000</v>
      </c>
      <c r="Q1730" s="28"/>
      <c r="R1730" s="28"/>
    </row>
    <row r="1731" spans="1:18" ht="12.75" x14ac:dyDescent="0.35">
      <c r="A1731" s="28" t="s">
        <v>1720</v>
      </c>
      <c r="B1731" s="28" t="s">
        <v>1721</v>
      </c>
      <c r="C1731" s="85" t="s">
        <v>168</v>
      </c>
      <c r="D1731" s="28" t="s">
        <v>1722</v>
      </c>
      <c r="E1731" s="430">
        <v>6000</v>
      </c>
      <c r="F1731" s="418" t="s">
        <v>2130</v>
      </c>
      <c r="G1731" s="418" t="s">
        <v>1744</v>
      </c>
      <c r="H1731" s="418" t="s">
        <v>1745</v>
      </c>
      <c r="I1731" s="234" t="s">
        <v>1726</v>
      </c>
      <c r="J1731" s="28" t="s">
        <v>1734</v>
      </c>
      <c r="K1731" s="429"/>
      <c r="L1731" s="401"/>
      <c r="M1731" s="28"/>
      <c r="N1731" s="28">
        <v>12</v>
      </c>
      <c r="O1731" s="28">
        <v>6</v>
      </c>
      <c r="P1731" s="28">
        <f t="shared" si="44"/>
        <v>36000</v>
      </c>
      <c r="Q1731" s="28"/>
      <c r="R1731" s="28"/>
    </row>
    <row r="1732" spans="1:18" ht="12.75" x14ac:dyDescent="0.35">
      <c r="A1732" s="28" t="s">
        <v>1720</v>
      </c>
      <c r="B1732" s="28" t="s">
        <v>1721</v>
      </c>
      <c r="C1732" s="85" t="s">
        <v>168</v>
      </c>
      <c r="D1732" s="28" t="s">
        <v>1722</v>
      </c>
      <c r="E1732" s="430">
        <v>6000</v>
      </c>
      <c r="F1732" s="418" t="s">
        <v>1741</v>
      </c>
      <c r="G1732" s="418" t="s">
        <v>1771</v>
      </c>
      <c r="H1732" s="418" t="s">
        <v>1737</v>
      </c>
      <c r="I1732" s="234" t="s">
        <v>1726</v>
      </c>
      <c r="J1732" s="28" t="s">
        <v>1734</v>
      </c>
      <c r="K1732" s="429"/>
      <c r="L1732" s="401"/>
      <c r="M1732" s="28"/>
      <c r="N1732" s="28">
        <v>12</v>
      </c>
      <c r="O1732" s="28">
        <v>6</v>
      </c>
      <c r="P1732" s="28">
        <f t="shared" si="44"/>
        <v>36000</v>
      </c>
      <c r="Q1732" s="28"/>
      <c r="R1732" s="28"/>
    </row>
    <row r="1733" spans="1:18" ht="12.75" x14ac:dyDescent="0.35">
      <c r="A1733" s="28" t="s">
        <v>1720</v>
      </c>
      <c r="B1733" s="28" t="s">
        <v>1721</v>
      </c>
      <c r="C1733" s="85" t="s">
        <v>168</v>
      </c>
      <c r="D1733" s="28" t="s">
        <v>1722</v>
      </c>
      <c r="E1733" s="428">
        <v>1800</v>
      </c>
      <c r="F1733" s="418" t="s">
        <v>1743</v>
      </c>
      <c r="G1733" s="418" t="s">
        <v>1785</v>
      </c>
      <c r="H1733" s="418" t="s">
        <v>1756</v>
      </c>
      <c r="I1733" s="234" t="s">
        <v>1726</v>
      </c>
      <c r="J1733" s="28" t="s">
        <v>1734</v>
      </c>
      <c r="K1733" s="429"/>
      <c r="L1733" s="401"/>
      <c r="M1733" s="28"/>
      <c r="N1733" s="28">
        <v>12</v>
      </c>
      <c r="O1733" s="28">
        <v>6</v>
      </c>
      <c r="P1733" s="28">
        <f t="shared" si="44"/>
        <v>10800</v>
      </c>
      <c r="Q1733" s="28"/>
      <c r="R1733" s="28"/>
    </row>
    <row r="1734" spans="1:18" ht="12.75" x14ac:dyDescent="0.35">
      <c r="A1734" s="28" t="s">
        <v>1720</v>
      </c>
      <c r="B1734" s="28" t="s">
        <v>1721</v>
      </c>
      <c r="C1734" s="85" t="s">
        <v>168</v>
      </c>
      <c r="D1734" s="28" t="s">
        <v>1722</v>
      </c>
      <c r="E1734" s="430">
        <v>6000</v>
      </c>
      <c r="F1734" s="418" t="s">
        <v>1770</v>
      </c>
      <c r="G1734" s="418" t="s">
        <v>3038</v>
      </c>
      <c r="H1734" s="418" t="s">
        <v>1810</v>
      </c>
      <c r="I1734" s="234" t="s">
        <v>1726</v>
      </c>
      <c r="J1734" s="28" t="s">
        <v>1727</v>
      </c>
      <c r="K1734" s="429"/>
      <c r="L1734" s="401"/>
      <c r="M1734" s="28"/>
      <c r="N1734" s="28">
        <v>12</v>
      </c>
      <c r="O1734" s="28">
        <v>6</v>
      </c>
      <c r="P1734" s="28">
        <f t="shared" si="44"/>
        <v>36000</v>
      </c>
      <c r="Q1734" s="28"/>
      <c r="R1734" s="28"/>
    </row>
    <row r="1735" spans="1:18" ht="12.75" x14ac:dyDescent="0.35">
      <c r="A1735" s="28" t="s">
        <v>1720</v>
      </c>
      <c r="B1735" s="28" t="s">
        <v>1721</v>
      </c>
      <c r="C1735" s="85" t="s">
        <v>168</v>
      </c>
      <c r="D1735" s="28" t="s">
        <v>1722</v>
      </c>
      <c r="E1735" s="430">
        <v>9000</v>
      </c>
      <c r="F1735" s="418" t="s">
        <v>1784</v>
      </c>
      <c r="G1735" s="418" t="s">
        <v>1800</v>
      </c>
      <c r="H1735" s="418" t="s">
        <v>1751</v>
      </c>
      <c r="I1735" s="234" t="s">
        <v>1726</v>
      </c>
      <c r="J1735" s="28" t="s">
        <v>1734</v>
      </c>
      <c r="K1735" s="429"/>
      <c r="L1735" s="401"/>
      <c r="M1735" s="28"/>
      <c r="N1735" s="28">
        <v>12</v>
      </c>
      <c r="O1735" s="28">
        <v>6</v>
      </c>
      <c r="P1735" s="28">
        <f t="shared" si="44"/>
        <v>54000</v>
      </c>
      <c r="Q1735" s="28"/>
      <c r="R1735" s="28"/>
    </row>
    <row r="1736" spans="1:18" ht="12.75" x14ac:dyDescent="0.35">
      <c r="A1736" s="28" t="s">
        <v>1720</v>
      </c>
      <c r="B1736" s="28" t="s">
        <v>1721</v>
      </c>
      <c r="C1736" s="85" t="s">
        <v>168</v>
      </c>
      <c r="D1736" s="28" t="s">
        <v>1722</v>
      </c>
      <c r="E1736" s="430">
        <v>5500</v>
      </c>
      <c r="F1736" s="418" t="s">
        <v>3039</v>
      </c>
      <c r="G1736" s="418" t="s">
        <v>3040</v>
      </c>
      <c r="H1736" s="418" t="s">
        <v>1737</v>
      </c>
      <c r="I1736" s="234" t="s">
        <v>1726</v>
      </c>
      <c r="J1736" s="28" t="s">
        <v>1734</v>
      </c>
      <c r="K1736" s="429"/>
      <c r="L1736" s="401"/>
      <c r="M1736" s="28"/>
      <c r="N1736" s="28">
        <v>12</v>
      </c>
      <c r="O1736" s="28">
        <v>6</v>
      </c>
      <c r="P1736" s="28">
        <f t="shared" si="44"/>
        <v>33000</v>
      </c>
      <c r="Q1736" s="28"/>
      <c r="R1736" s="28"/>
    </row>
    <row r="1737" spans="1:18" ht="12.75" x14ac:dyDescent="0.35">
      <c r="A1737" s="28" t="s">
        <v>1720</v>
      </c>
      <c r="B1737" s="28" t="s">
        <v>1721</v>
      </c>
      <c r="C1737" s="85" t="s">
        <v>168</v>
      </c>
      <c r="D1737" s="28" t="s">
        <v>1722</v>
      </c>
      <c r="E1737" s="430">
        <v>5800</v>
      </c>
      <c r="F1737" s="418" t="s">
        <v>1799</v>
      </c>
      <c r="G1737" s="418" t="s">
        <v>1809</v>
      </c>
      <c r="H1737" s="418" t="s">
        <v>1810</v>
      </c>
      <c r="I1737" s="234" t="s">
        <v>1726</v>
      </c>
      <c r="J1737" s="28" t="s">
        <v>1727</v>
      </c>
      <c r="K1737" s="429"/>
      <c r="L1737" s="401"/>
      <c r="M1737" s="28"/>
      <c r="N1737" s="28">
        <v>12</v>
      </c>
      <c r="O1737" s="28">
        <v>6</v>
      </c>
      <c r="P1737" s="28">
        <f t="shared" si="44"/>
        <v>34800</v>
      </c>
      <c r="Q1737" s="28"/>
      <c r="R1737" s="28"/>
    </row>
    <row r="1738" spans="1:18" ht="12.75" x14ac:dyDescent="0.35">
      <c r="A1738" s="28" t="s">
        <v>1720</v>
      </c>
      <c r="B1738" s="28" t="s">
        <v>1721</v>
      </c>
      <c r="C1738" s="85" t="s">
        <v>168</v>
      </c>
      <c r="D1738" s="28" t="s">
        <v>1722</v>
      </c>
      <c r="E1738" s="430">
        <v>6000</v>
      </c>
      <c r="F1738" s="418" t="s">
        <v>3041</v>
      </c>
      <c r="G1738" s="418" t="s">
        <v>1822</v>
      </c>
      <c r="H1738" s="418" t="s">
        <v>1745</v>
      </c>
      <c r="I1738" s="234" t="s">
        <v>1726</v>
      </c>
      <c r="J1738" s="28" t="s">
        <v>1734</v>
      </c>
      <c r="K1738" s="429"/>
      <c r="L1738" s="401"/>
      <c r="M1738" s="28"/>
      <c r="N1738" s="28">
        <v>12</v>
      </c>
      <c r="O1738" s="28">
        <v>6</v>
      </c>
      <c r="P1738" s="28">
        <f t="shared" si="44"/>
        <v>36000</v>
      </c>
      <c r="Q1738" s="28"/>
      <c r="R1738" s="28"/>
    </row>
    <row r="1739" spans="1:18" ht="12.75" x14ac:dyDescent="0.35">
      <c r="A1739" s="28" t="s">
        <v>1720</v>
      </c>
      <c r="B1739" s="28" t="s">
        <v>1721</v>
      </c>
      <c r="C1739" s="85" t="s">
        <v>168</v>
      </c>
      <c r="D1739" s="28" t="s">
        <v>1722</v>
      </c>
      <c r="E1739" s="430">
        <v>6000</v>
      </c>
      <c r="F1739" s="418" t="s">
        <v>1808</v>
      </c>
      <c r="G1739" s="418" t="s">
        <v>1831</v>
      </c>
      <c r="H1739" s="418" t="s">
        <v>1737</v>
      </c>
      <c r="I1739" s="234" t="s">
        <v>1726</v>
      </c>
      <c r="J1739" s="28" t="s">
        <v>1734</v>
      </c>
      <c r="K1739" s="429"/>
      <c r="L1739" s="401"/>
      <c r="M1739" s="28"/>
      <c r="N1739" s="28">
        <v>12</v>
      </c>
      <c r="O1739" s="28">
        <v>6</v>
      </c>
      <c r="P1739" s="28">
        <f t="shared" si="44"/>
        <v>36000</v>
      </c>
      <c r="Q1739" s="28"/>
      <c r="R1739" s="28"/>
    </row>
    <row r="1740" spans="1:18" ht="12.75" x14ac:dyDescent="0.35">
      <c r="A1740" s="28" t="s">
        <v>1720</v>
      </c>
      <c r="B1740" s="28" t="s">
        <v>1721</v>
      </c>
      <c r="C1740" s="85" t="s">
        <v>168</v>
      </c>
      <c r="D1740" s="28" t="s">
        <v>1722</v>
      </c>
      <c r="E1740" s="430">
        <v>6000</v>
      </c>
      <c r="F1740" s="418" t="s">
        <v>1821</v>
      </c>
      <c r="G1740" s="418" t="s">
        <v>1833</v>
      </c>
      <c r="H1740" s="418" t="s">
        <v>1737</v>
      </c>
      <c r="I1740" s="234" t="s">
        <v>1726</v>
      </c>
      <c r="J1740" s="28" t="s">
        <v>1734</v>
      </c>
      <c r="K1740" s="429"/>
      <c r="L1740" s="401"/>
      <c r="M1740" s="28"/>
      <c r="N1740" s="28">
        <v>12</v>
      </c>
      <c r="O1740" s="28">
        <v>6</v>
      </c>
      <c r="P1740" s="28">
        <f t="shared" si="44"/>
        <v>36000</v>
      </c>
      <c r="Q1740" s="28"/>
      <c r="R1740" s="28"/>
    </row>
    <row r="1741" spans="1:18" ht="12.75" x14ac:dyDescent="0.35">
      <c r="A1741" s="28" t="s">
        <v>1720</v>
      </c>
      <c r="B1741" s="28" t="s">
        <v>1721</v>
      </c>
      <c r="C1741" s="85" t="s">
        <v>168</v>
      </c>
      <c r="D1741" s="28" t="s">
        <v>1722</v>
      </c>
      <c r="E1741" s="430">
        <v>15000</v>
      </c>
      <c r="F1741" s="418" t="s">
        <v>1830</v>
      </c>
      <c r="G1741" s="418" t="s">
        <v>3042</v>
      </c>
      <c r="H1741" s="418" t="s">
        <v>2393</v>
      </c>
      <c r="I1741" s="234" t="s">
        <v>1726</v>
      </c>
      <c r="J1741" s="28" t="s">
        <v>1734</v>
      </c>
      <c r="K1741" s="429"/>
      <c r="L1741" s="401"/>
      <c r="M1741" s="28"/>
      <c r="N1741" s="28">
        <v>12</v>
      </c>
      <c r="O1741" s="28">
        <v>6</v>
      </c>
      <c r="P1741" s="28">
        <f t="shared" si="44"/>
        <v>90000</v>
      </c>
      <c r="Q1741" s="28"/>
      <c r="R1741" s="28"/>
    </row>
    <row r="1742" spans="1:18" ht="12.75" x14ac:dyDescent="0.35">
      <c r="A1742" s="28" t="s">
        <v>1720</v>
      </c>
      <c r="B1742" s="28" t="s">
        <v>1721</v>
      </c>
      <c r="C1742" s="85" t="s">
        <v>168</v>
      </c>
      <c r="D1742" s="28" t="s">
        <v>1722</v>
      </c>
      <c r="E1742" s="430">
        <v>5500</v>
      </c>
      <c r="F1742" s="418" t="s">
        <v>1832</v>
      </c>
      <c r="G1742" s="418" t="s">
        <v>1862</v>
      </c>
      <c r="H1742" s="418" t="s">
        <v>1783</v>
      </c>
      <c r="I1742" s="234" t="s">
        <v>1726</v>
      </c>
      <c r="J1742" s="28" t="s">
        <v>1734</v>
      </c>
      <c r="K1742" s="429"/>
      <c r="L1742" s="401"/>
      <c r="M1742" s="28"/>
      <c r="N1742" s="28">
        <v>12</v>
      </c>
      <c r="O1742" s="28">
        <v>6</v>
      </c>
      <c r="P1742" s="28">
        <f t="shared" si="44"/>
        <v>33000</v>
      </c>
      <c r="Q1742" s="28"/>
      <c r="R1742" s="28"/>
    </row>
    <row r="1743" spans="1:18" ht="12.75" x14ac:dyDescent="0.35">
      <c r="A1743" s="28" t="s">
        <v>1720</v>
      </c>
      <c r="B1743" s="28" t="s">
        <v>1721</v>
      </c>
      <c r="C1743" s="85" t="s">
        <v>168</v>
      </c>
      <c r="D1743" s="28" t="s">
        <v>1722</v>
      </c>
      <c r="E1743" s="430">
        <v>7000</v>
      </c>
      <c r="F1743" s="418" t="s">
        <v>3043</v>
      </c>
      <c r="G1743" s="418" t="s">
        <v>1901</v>
      </c>
      <c r="H1743" s="418" t="s">
        <v>1737</v>
      </c>
      <c r="I1743" s="234" t="s">
        <v>1726</v>
      </c>
      <c r="J1743" s="28" t="s">
        <v>1734</v>
      </c>
      <c r="K1743" s="429"/>
      <c r="L1743" s="401"/>
      <c r="M1743" s="28"/>
      <c r="N1743" s="28">
        <v>12</v>
      </c>
      <c r="O1743" s="28">
        <v>6</v>
      </c>
      <c r="P1743" s="28">
        <f t="shared" si="44"/>
        <v>42000</v>
      </c>
      <c r="Q1743" s="28"/>
      <c r="R1743" s="28"/>
    </row>
    <row r="1744" spans="1:18" ht="12.75" x14ac:dyDescent="0.35">
      <c r="A1744" s="28" t="s">
        <v>1720</v>
      </c>
      <c r="B1744" s="28" t="s">
        <v>1721</v>
      </c>
      <c r="C1744" s="85" t="s">
        <v>168</v>
      </c>
      <c r="D1744" s="28" t="s">
        <v>1722</v>
      </c>
      <c r="E1744" s="430">
        <v>9000</v>
      </c>
      <c r="F1744" s="418" t="s">
        <v>1861</v>
      </c>
      <c r="G1744" s="418" t="s">
        <v>1967</v>
      </c>
      <c r="H1744" s="418" t="s">
        <v>1751</v>
      </c>
      <c r="I1744" s="234" t="s">
        <v>1726</v>
      </c>
      <c r="J1744" s="28" t="s">
        <v>1734</v>
      </c>
      <c r="K1744" s="429"/>
      <c r="L1744" s="401"/>
      <c r="M1744" s="28"/>
      <c r="N1744" s="28">
        <v>12</v>
      </c>
      <c r="O1744" s="28">
        <v>6</v>
      </c>
      <c r="P1744" s="28">
        <f t="shared" si="44"/>
        <v>54000</v>
      </c>
      <c r="Q1744" s="28"/>
      <c r="R1744" s="28"/>
    </row>
    <row r="1745" spans="1:18" ht="12.75" x14ac:dyDescent="0.35">
      <c r="A1745" s="28" t="s">
        <v>1720</v>
      </c>
      <c r="B1745" s="28" t="s">
        <v>1721</v>
      </c>
      <c r="C1745" s="85" t="s">
        <v>168</v>
      </c>
      <c r="D1745" s="28" t="s">
        <v>1722</v>
      </c>
      <c r="E1745" s="430">
        <v>6000</v>
      </c>
      <c r="F1745" s="418" t="s">
        <v>1900</v>
      </c>
      <c r="G1745" s="418" t="s">
        <v>1979</v>
      </c>
      <c r="H1745" s="418" t="s">
        <v>1737</v>
      </c>
      <c r="I1745" s="234" t="s">
        <v>1726</v>
      </c>
      <c r="J1745" s="28" t="s">
        <v>1734</v>
      </c>
      <c r="K1745" s="429"/>
      <c r="L1745" s="401"/>
      <c r="M1745" s="28"/>
      <c r="N1745" s="28">
        <v>12</v>
      </c>
      <c r="O1745" s="28">
        <v>6</v>
      </c>
      <c r="P1745" s="28">
        <f t="shared" si="44"/>
        <v>36000</v>
      </c>
      <c r="Q1745" s="28"/>
      <c r="R1745" s="28"/>
    </row>
    <row r="1746" spans="1:18" ht="12.75" x14ac:dyDescent="0.35">
      <c r="A1746" s="28" t="s">
        <v>1720</v>
      </c>
      <c r="B1746" s="28" t="s">
        <v>1721</v>
      </c>
      <c r="C1746" s="85" t="s">
        <v>168</v>
      </c>
      <c r="D1746" s="28" t="s">
        <v>1722</v>
      </c>
      <c r="E1746" s="430">
        <v>5000</v>
      </c>
      <c r="F1746" s="418" t="s">
        <v>1966</v>
      </c>
      <c r="G1746" s="418" t="s">
        <v>3044</v>
      </c>
      <c r="H1746" s="418" t="s">
        <v>3045</v>
      </c>
      <c r="I1746" s="234" t="s">
        <v>1726</v>
      </c>
      <c r="J1746" s="28" t="s">
        <v>1727</v>
      </c>
      <c r="K1746" s="429"/>
      <c r="L1746" s="401"/>
      <c r="M1746" s="28"/>
      <c r="N1746" s="28">
        <v>12</v>
      </c>
      <c r="O1746" s="28">
        <v>6</v>
      </c>
      <c r="P1746" s="28">
        <f t="shared" si="44"/>
        <v>30000</v>
      </c>
      <c r="Q1746" s="28"/>
      <c r="R1746" s="28"/>
    </row>
    <row r="1747" spans="1:18" ht="12.75" x14ac:dyDescent="0.35">
      <c r="A1747" s="28" t="s">
        <v>1720</v>
      </c>
      <c r="B1747" s="28" t="s">
        <v>1721</v>
      </c>
      <c r="C1747" s="85" t="s">
        <v>168</v>
      </c>
      <c r="D1747" s="28" t="s">
        <v>1722</v>
      </c>
      <c r="E1747" s="430">
        <v>9000</v>
      </c>
      <c r="F1747" s="418" t="s">
        <v>1978</v>
      </c>
      <c r="G1747" s="418" t="s">
        <v>3046</v>
      </c>
      <c r="H1747" s="418" t="s">
        <v>1751</v>
      </c>
      <c r="I1747" s="234" t="s">
        <v>1726</v>
      </c>
      <c r="J1747" s="28" t="s">
        <v>1734</v>
      </c>
      <c r="K1747" s="429"/>
      <c r="L1747" s="401"/>
      <c r="M1747" s="28"/>
      <c r="N1747" s="28">
        <v>12</v>
      </c>
      <c r="O1747" s="28">
        <v>6</v>
      </c>
      <c r="P1747" s="28">
        <f t="shared" si="44"/>
        <v>54000</v>
      </c>
      <c r="Q1747" s="28"/>
      <c r="R1747" s="28"/>
    </row>
    <row r="1748" spans="1:18" ht="12.75" x14ac:dyDescent="0.35">
      <c r="A1748" s="28" t="s">
        <v>1720</v>
      </c>
      <c r="B1748" s="28" t="s">
        <v>1721</v>
      </c>
      <c r="C1748" s="85" t="s">
        <v>168</v>
      </c>
      <c r="D1748" s="28" t="s">
        <v>1722</v>
      </c>
      <c r="E1748" s="430">
        <v>6000</v>
      </c>
      <c r="F1748" s="418" t="s">
        <v>3047</v>
      </c>
      <c r="G1748" s="418" t="s">
        <v>1999</v>
      </c>
      <c r="H1748" s="418" t="s">
        <v>1737</v>
      </c>
      <c r="I1748" s="234" t="s">
        <v>1726</v>
      </c>
      <c r="J1748" s="28" t="s">
        <v>1734</v>
      </c>
      <c r="K1748" s="429"/>
      <c r="L1748" s="401"/>
      <c r="M1748" s="28"/>
      <c r="N1748" s="28">
        <v>12</v>
      </c>
      <c r="O1748" s="28">
        <v>6</v>
      </c>
      <c r="P1748" s="28">
        <f t="shared" si="44"/>
        <v>36000</v>
      </c>
      <c r="Q1748" s="28"/>
      <c r="R1748" s="28"/>
    </row>
    <row r="1749" spans="1:18" ht="12.75" x14ac:dyDescent="0.35">
      <c r="A1749" s="28" t="s">
        <v>1720</v>
      </c>
      <c r="B1749" s="28" t="s">
        <v>1721</v>
      </c>
      <c r="C1749" s="85" t="s">
        <v>168</v>
      </c>
      <c r="D1749" s="28" t="s">
        <v>1722</v>
      </c>
      <c r="E1749" s="430">
        <v>2750</v>
      </c>
      <c r="F1749" s="418" t="s">
        <v>3048</v>
      </c>
      <c r="G1749" s="418" t="s">
        <v>2017</v>
      </c>
      <c r="H1749" s="418" t="s">
        <v>1725</v>
      </c>
      <c r="I1749" s="234" t="s">
        <v>1726</v>
      </c>
      <c r="J1749" s="28" t="s">
        <v>1727</v>
      </c>
      <c r="K1749" s="429"/>
      <c r="L1749" s="401"/>
      <c r="M1749" s="28"/>
      <c r="N1749" s="28">
        <v>12</v>
      </c>
      <c r="O1749" s="28">
        <v>6</v>
      </c>
      <c r="P1749" s="28">
        <f t="shared" si="44"/>
        <v>16500</v>
      </c>
      <c r="Q1749" s="28"/>
      <c r="R1749" s="28"/>
    </row>
    <row r="1750" spans="1:18" ht="12.75" x14ac:dyDescent="0.35">
      <c r="A1750" s="28" t="s">
        <v>1720</v>
      </c>
      <c r="B1750" s="28" t="s">
        <v>1721</v>
      </c>
      <c r="C1750" s="85" t="s">
        <v>168</v>
      </c>
      <c r="D1750" s="28" t="s">
        <v>1722</v>
      </c>
      <c r="E1750" s="430">
        <v>6000</v>
      </c>
      <c r="F1750" s="418" t="s">
        <v>1998</v>
      </c>
      <c r="G1750" s="418" t="s">
        <v>2027</v>
      </c>
      <c r="H1750" s="418" t="s">
        <v>1737</v>
      </c>
      <c r="I1750" s="234" t="s">
        <v>1726</v>
      </c>
      <c r="J1750" s="28" t="s">
        <v>1734</v>
      </c>
      <c r="K1750" s="429"/>
      <c r="L1750" s="401"/>
      <c r="M1750" s="28"/>
      <c r="N1750" s="28">
        <v>12</v>
      </c>
      <c r="O1750" s="28">
        <v>6</v>
      </c>
      <c r="P1750" s="28">
        <f t="shared" si="44"/>
        <v>36000</v>
      </c>
      <c r="Q1750" s="28"/>
      <c r="R1750" s="28"/>
    </row>
    <row r="1751" spans="1:18" ht="12.75" x14ac:dyDescent="0.35">
      <c r="A1751" s="28" t="s">
        <v>1720</v>
      </c>
      <c r="B1751" s="28" t="s">
        <v>1721</v>
      </c>
      <c r="C1751" s="85" t="s">
        <v>168</v>
      </c>
      <c r="D1751" s="28" t="s">
        <v>1722</v>
      </c>
      <c r="E1751" s="430">
        <v>6000</v>
      </c>
      <c r="F1751" s="418" t="s">
        <v>2016</v>
      </c>
      <c r="G1751" s="418" t="s">
        <v>2047</v>
      </c>
      <c r="H1751" s="418" t="s">
        <v>1737</v>
      </c>
      <c r="I1751" s="234" t="s">
        <v>1726</v>
      </c>
      <c r="J1751" s="28" t="s">
        <v>1734</v>
      </c>
      <c r="K1751" s="429"/>
      <c r="L1751" s="401"/>
      <c r="M1751" s="28"/>
      <c r="N1751" s="28">
        <v>12</v>
      </c>
      <c r="O1751" s="28">
        <v>6</v>
      </c>
      <c r="P1751" s="28">
        <f t="shared" si="44"/>
        <v>36000</v>
      </c>
      <c r="Q1751" s="28"/>
      <c r="R1751" s="28"/>
    </row>
    <row r="1752" spans="1:18" ht="12.75" x14ac:dyDescent="0.35">
      <c r="A1752" s="28" t="s">
        <v>1720</v>
      </c>
      <c r="B1752" s="28" t="s">
        <v>1721</v>
      </c>
      <c r="C1752" s="85" t="s">
        <v>168</v>
      </c>
      <c r="D1752" s="28" t="s">
        <v>1722</v>
      </c>
      <c r="E1752" s="430">
        <v>6000</v>
      </c>
      <c r="F1752" s="418" t="s">
        <v>2026</v>
      </c>
      <c r="G1752" s="418" t="s">
        <v>2058</v>
      </c>
      <c r="H1752" s="418" t="s">
        <v>1737</v>
      </c>
      <c r="I1752" s="234" t="s">
        <v>1726</v>
      </c>
      <c r="J1752" s="28" t="s">
        <v>1734</v>
      </c>
      <c r="K1752" s="429"/>
      <c r="L1752" s="401"/>
      <c r="M1752" s="28"/>
      <c r="N1752" s="28">
        <v>12</v>
      </c>
      <c r="O1752" s="28">
        <v>6</v>
      </c>
      <c r="P1752" s="28">
        <f t="shared" si="44"/>
        <v>36000</v>
      </c>
      <c r="Q1752" s="28"/>
      <c r="R1752" s="28"/>
    </row>
    <row r="1753" spans="1:18" ht="12.75" x14ac:dyDescent="0.35">
      <c r="A1753" s="28" t="s">
        <v>1720</v>
      </c>
      <c r="B1753" s="28" t="s">
        <v>1721</v>
      </c>
      <c r="C1753" s="85" t="s">
        <v>168</v>
      </c>
      <c r="D1753" s="28" t="s">
        <v>1722</v>
      </c>
      <c r="E1753" s="430">
        <v>6000</v>
      </c>
      <c r="F1753" s="418" t="s">
        <v>2046</v>
      </c>
      <c r="G1753" s="418" t="s">
        <v>2082</v>
      </c>
      <c r="H1753" s="418" t="s">
        <v>1783</v>
      </c>
      <c r="I1753" s="234" t="s">
        <v>1726</v>
      </c>
      <c r="J1753" s="28" t="s">
        <v>1734</v>
      </c>
      <c r="K1753" s="429"/>
      <c r="L1753" s="401"/>
      <c r="M1753" s="28"/>
      <c r="N1753" s="28">
        <v>12</v>
      </c>
      <c r="O1753" s="28">
        <v>6</v>
      </c>
      <c r="P1753" s="28">
        <f t="shared" si="44"/>
        <v>36000</v>
      </c>
      <c r="Q1753" s="28"/>
      <c r="R1753" s="28"/>
    </row>
    <row r="1754" spans="1:18" ht="12.75" x14ac:dyDescent="0.35">
      <c r="A1754" s="28" t="s">
        <v>1720</v>
      </c>
      <c r="B1754" s="28" t="s">
        <v>1721</v>
      </c>
      <c r="C1754" s="85" t="s">
        <v>168</v>
      </c>
      <c r="D1754" s="28" t="s">
        <v>1722</v>
      </c>
      <c r="E1754" s="430">
        <v>7000</v>
      </c>
      <c r="F1754" s="418" t="s">
        <v>2057</v>
      </c>
      <c r="G1754" s="418" t="s">
        <v>3049</v>
      </c>
      <c r="H1754" s="418" t="s">
        <v>1737</v>
      </c>
      <c r="I1754" s="234" t="s">
        <v>1726</v>
      </c>
      <c r="J1754" s="28" t="s">
        <v>1734</v>
      </c>
      <c r="K1754" s="429"/>
      <c r="L1754" s="401"/>
      <c r="M1754" s="28"/>
      <c r="N1754" s="28">
        <v>12</v>
      </c>
      <c r="O1754" s="28">
        <v>6</v>
      </c>
      <c r="P1754" s="28">
        <f t="shared" si="44"/>
        <v>42000</v>
      </c>
      <c r="Q1754" s="28"/>
      <c r="R1754" s="28"/>
    </row>
    <row r="1755" spans="1:18" ht="12.75" x14ac:dyDescent="0.35">
      <c r="A1755" s="28" t="s">
        <v>1720</v>
      </c>
      <c r="B1755" s="28" t="s">
        <v>1721</v>
      </c>
      <c r="C1755" s="85" t="s">
        <v>168</v>
      </c>
      <c r="D1755" s="28" t="s">
        <v>1722</v>
      </c>
      <c r="E1755" s="430">
        <v>9000</v>
      </c>
      <c r="F1755" s="418" t="s">
        <v>2081</v>
      </c>
      <c r="G1755" s="418" t="s">
        <v>2142</v>
      </c>
      <c r="H1755" s="418" t="s">
        <v>1751</v>
      </c>
      <c r="I1755" s="234" t="s">
        <v>1726</v>
      </c>
      <c r="J1755" s="28" t="s">
        <v>1734</v>
      </c>
      <c r="K1755" s="429"/>
      <c r="L1755" s="401"/>
      <c r="M1755" s="28"/>
      <c r="N1755" s="28">
        <v>12</v>
      </c>
      <c r="O1755" s="28">
        <v>6</v>
      </c>
      <c r="P1755" s="28">
        <f t="shared" si="44"/>
        <v>54000</v>
      </c>
      <c r="Q1755" s="28"/>
      <c r="R1755" s="28"/>
    </row>
    <row r="1756" spans="1:18" ht="12.75" x14ac:dyDescent="0.35">
      <c r="A1756" s="28" t="s">
        <v>1720</v>
      </c>
      <c r="B1756" s="28" t="s">
        <v>1721</v>
      </c>
      <c r="C1756" s="85" t="s">
        <v>168</v>
      </c>
      <c r="D1756" s="28" t="s">
        <v>1722</v>
      </c>
      <c r="E1756" s="428">
        <v>1800</v>
      </c>
      <c r="F1756" s="418" t="s">
        <v>3050</v>
      </c>
      <c r="G1756" s="418" t="s">
        <v>2193</v>
      </c>
      <c r="H1756" s="418" t="s">
        <v>1756</v>
      </c>
      <c r="I1756" s="234" t="s">
        <v>1726</v>
      </c>
      <c r="J1756" s="28" t="s">
        <v>1734</v>
      </c>
      <c r="K1756" s="429"/>
      <c r="L1756" s="401"/>
      <c r="M1756" s="28"/>
      <c r="N1756" s="28">
        <v>12</v>
      </c>
      <c r="O1756" s="28">
        <v>6</v>
      </c>
      <c r="P1756" s="28">
        <f t="shared" si="44"/>
        <v>10800</v>
      </c>
      <c r="Q1756" s="28"/>
      <c r="R1756" s="28"/>
    </row>
    <row r="1757" spans="1:18" ht="12.75" x14ac:dyDescent="0.35">
      <c r="A1757" s="28" t="s">
        <v>1720</v>
      </c>
      <c r="B1757" s="28" t="s">
        <v>1721</v>
      </c>
      <c r="C1757" s="85" t="s">
        <v>168</v>
      </c>
      <c r="D1757" s="28" t="s">
        <v>1722</v>
      </c>
      <c r="E1757" s="430">
        <v>5000</v>
      </c>
      <c r="F1757" s="418" t="s">
        <v>2141</v>
      </c>
      <c r="G1757" s="418" t="s">
        <v>2195</v>
      </c>
      <c r="H1757" s="418" t="s">
        <v>1783</v>
      </c>
      <c r="I1757" s="234" t="s">
        <v>1726</v>
      </c>
      <c r="J1757" s="28" t="s">
        <v>1734</v>
      </c>
      <c r="K1757" s="429"/>
      <c r="L1757" s="401"/>
      <c r="M1757" s="28"/>
      <c r="N1757" s="28">
        <v>12</v>
      </c>
      <c r="O1757" s="28">
        <v>6</v>
      </c>
      <c r="P1757" s="28">
        <f t="shared" si="44"/>
        <v>30000</v>
      </c>
      <c r="Q1757" s="28"/>
      <c r="R1757" s="28"/>
    </row>
    <row r="1758" spans="1:18" ht="12.75" x14ac:dyDescent="0.35">
      <c r="A1758" s="28" t="s">
        <v>1720</v>
      </c>
      <c r="B1758" s="28" t="s">
        <v>1721</v>
      </c>
      <c r="C1758" s="85" t="s">
        <v>168</v>
      </c>
      <c r="D1758" s="28" t="s">
        <v>1722</v>
      </c>
      <c r="E1758" s="430">
        <v>6000</v>
      </c>
      <c r="F1758" s="418" t="s">
        <v>2192</v>
      </c>
      <c r="G1758" s="418" t="s">
        <v>2211</v>
      </c>
      <c r="H1758" s="418" t="s">
        <v>1737</v>
      </c>
      <c r="I1758" s="234" t="s">
        <v>1726</v>
      </c>
      <c r="J1758" s="28" t="s">
        <v>1734</v>
      </c>
      <c r="K1758" s="429"/>
      <c r="L1758" s="401"/>
      <c r="M1758" s="28"/>
      <c r="N1758" s="28">
        <v>12</v>
      </c>
      <c r="O1758" s="28">
        <v>6</v>
      </c>
      <c r="P1758" s="28">
        <f t="shared" si="44"/>
        <v>36000</v>
      </c>
      <c r="Q1758" s="28"/>
      <c r="R1758" s="28"/>
    </row>
    <row r="1759" spans="1:18" ht="12.75" x14ac:dyDescent="0.35">
      <c r="A1759" s="28" t="s">
        <v>1720</v>
      </c>
      <c r="B1759" s="28" t="s">
        <v>1721</v>
      </c>
      <c r="C1759" s="85" t="s">
        <v>168</v>
      </c>
      <c r="D1759" s="28" t="s">
        <v>1722</v>
      </c>
      <c r="E1759" s="430">
        <v>6000</v>
      </c>
      <c r="F1759" s="418" t="s">
        <v>2194</v>
      </c>
      <c r="G1759" s="418" t="s">
        <v>2223</v>
      </c>
      <c r="H1759" s="418" t="s">
        <v>1737</v>
      </c>
      <c r="I1759" s="234" t="s">
        <v>1726</v>
      </c>
      <c r="J1759" s="28" t="s">
        <v>1734</v>
      </c>
      <c r="K1759" s="429"/>
      <c r="L1759" s="401"/>
      <c r="M1759" s="28"/>
      <c r="N1759" s="28">
        <v>12</v>
      </c>
      <c r="O1759" s="28">
        <v>6</v>
      </c>
      <c r="P1759" s="28">
        <f t="shared" si="44"/>
        <v>36000</v>
      </c>
      <c r="Q1759" s="28"/>
      <c r="R1759" s="28"/>
    </row>
    <row r="1760" spans="1:18" ht="12.75" x14ac:dyDescent="0.35">
      <c r="A1760" s="28" t="s">
        <v>1720</v>
      </c>
      <c r="B1760" s="28" t="s">
        <v>1721</v>
      </c>
      <c r="C1760" s="85" t="s">
        <v>168</v>
      </c>
      <c r="D1760" s="28" t="s">
        <v>1722</v>
      </c>
      <c r="E1760" s="430">
        <v>15000</v>
      </c>
      <c r="F1760" s="418" t="s">
        <v>2222</v>
      </c>
      <c r="G1760" s="418" t="s">
        <v>3051</v>
      </c>
      <c r="H1760" s="418" t="s">
        <v>1889</v>
      </c>
      <c r="I1760" s="234" t="s">
        <v>1726</v>
      </c>
      <c r="J1760" s="28" t="s">
        <v>1734</v>
      </c>
      <c r="K1760" s="429"/>
      <c r="L1760" s="401"/>
      <c r="M1760" s="28"/>
      <c r="N1760" s="28">
        <v>12</v>
      </c>
      <c r="O1760" s="28">
        <v>6</v>
      </c>
      <c r="P1760" s="28">
        <f t="shared" si="44"/>
        <v>90000</v>
      </c>
      <c r="Q1760" s="28"/>
      <c r="R1760" s="28"/>
    </row>
    <row r="1761" spans="1:18" ht="12.75" x14ac:dyDescent="0.35">
      <c r="A1761" s="28" t="s">
        <v>1720</v>
      </c>
      <c r="B1761" s="28" t="s">
        <v>1721</v>
      </c>
      <c r="C1761" s="85" t="s">
        <v>168</v>
      </c>
      <c r="D1761" s="28" t="s">
        <v>1722</v>
      </c>
      <c r="E1761" s="430">
        <v>5500</v>
      </c>
      <c r="F1761" s="418" t="s">
        <v>2270</v>
      </c>
      <c r="G1761" s="418" t="s">
        <v>2368</v>
      </c>
      <c r="H1761" s="418" t="s">
        <v>1756</v>
      </c>
      <c r="I1761" s="234" t="s">
        <v>1726</v>
      </c>
      <c r="J1761" s="28" t="s">
        <v>1734</v>
      </c>
      <c r="K1761" s="429"/>
      <c r="L1761" s="401"/>
      <c r="M1761" s="28"/>
      <c r="N1761" s="28">
        <v>12</v>
      </c>
      <c r="O1761" s="28">
        <v>6</v>
      </c>
      <c r="P1761" s="28">
        <f t="shared" si="44"/>
        <v>33000</v>
      </c>
      <c r="Q1761" s="28"/>
      <c r="R1761" s="28"/>
    </row>
    <row r="1762" spans="1:18" ht="12.75" x14ac:dyDescent="0.35">
      <c r="A1762" s="28" t="s">
        <v>1720</v>
      </c>
      <c r="B1762" s="28" t="s">
        <v>1721</v>
      </c>
      <c r="C1762" s="85" t="s">
        <v>168</v>
      </c>
      <c r="D1762" s="28" t="s">
        <v>1722</v>
      </c>
      <c r="E1762" s="430">
        <v>6000</v>
      </c>
      <c r="F1762" s="418" t="s">
        <v>3052</v>
      </c>
      <c r="G1762" s="418" t="s">
        <v>3053</v>
      </c>
      <c r="H1762" s="418" t="s">
        <v>1737</v>
      </c>
      <c r="I1762" s="234" t="s">
        <v>1726</v>
      </c>
      <c r="J1762" s="28" t="s">
        <v>1734</v>
      </c>
      <c r="K1762" s="429"/>
      <c r="L1762" s="401"/>
      <c r="M1762" s="28"/>
      <c r="N1762" s="28">
        <v>12</v>
      </c>
      <c r="O1762" s="28">
        <v>6</v>
      </c>
      <c r="P1762" s="28">
        <f t="shared" si="44"/>
        <v>36000</v>
      </c>
      <c r="Q1762" s="28"/>
      <c r="R1762" s="28"/>
    </row>
    <row r="1763" spans="1:18" ht="12.75" x14ac:dyDescent="0.35">
      <c r="A1763" s="28" t="s">
        <v>1720</v>
      </c>
      <c r="B1763" s="28" t="s">
        <v>1721</v>
      </c>
      <c r="C1763" s="85" t="s">
        <v>168</v>
      </c>
      <c r="D1763" s="28" t="s">
        <v>1722</v>
      </c>
      <c r="E1763" s="430">
        <v>6000</v>
      </c>
      <c r="F1763" s="418" t="s">
        <v>2367</v>
      </c>
      <c r="G1763" s="418" t="s">
        <v>2443</v>
      </c>
      <c r="H1763" s="418" t="s">
        <v>1737</v>
      </c>
      <c r="I1763" s="234" t="s">
        <v>1726</v>
      </c>
      <c r="J1763" s="28" t="s">
        <v>1734</v>
      </c>
      <c r="K1763" s="429"/>
      <c r="L1763" s="401"/>
      <c r="M1763" s="28"/>
      <c r="N1763" s="28">
        <v>12</v>
      </c>
      <c r="O1763" s="28">
        <v>6</v>
      </c>
      <c r="P1763" s="28">
        <f t="shared" si="44"/>
        <v>36000</v>
      </c>
      <c r="Q1763" s="28"/>
      <c r="R1763" s="28"/>
    </row>
    <row r="1764" spans="1:18" ht="12.75" x14ac:dyDescent="0.35">
      <c r="A1764" s="28" t="s">
        <v>1720</v>
      </c>
      <c r="B1764" s="28" t="s">
        <v>1721</v>
      </c>
      <c r="C1764" s="85" t="s">
        <v>168</v>
      </c>
      <c r="D1764" s="28" t="s">
        <v>1722</v>
      </c>
      <c r="E1764" s="430">
        <v>6000</v>
      </c>
      <c r="F1764" s="418" t="s">
        <v>3054</v>
      </c>
      <c r="G1764" s="418" t="s">
        <v>2451</v>
      </c>
      <c r="H1764" s="418" t="s">
        <v>1737</v>
      </c>
      <c r="I1764" s="234" t="s">
        <v>1726</v>
      </c>
      <c r="J1764" s="28" t="s">
        <v>1734</v>
      </c>
      <c r="K1764" s="429"/>
      <c r="L1764" s="401"/>
      <c r="M1764" s="28"/>
      <c r="N1764" s="28">
        <v>12</v>
      </c>
      <c r="O1764" s="28">
        <v>6</v>
      </c>
      <c r="P1764" s="28">
        <f t="shared" si="44"/>
        <v>36000</v>
      </c>
      <c r="Q1764" s="28"/>
      <c r="R1764" s="28"/>
    </row>
    <row r="1765" spans="1:18" ht="12.75" x14ac:dyDescent="0.35">
      <c r="A1765" s="28" t="s">
        <v>1720</v>
      </c>
      <c r="B1765" s="28" t="s">
        <v>1721</v>
      </c>
      <c r="C1765" s="85" t="s">
        <v>168</v>
      </c>
      <c r="D1765" s="28" t="s">
        <v>1722</v>
      </c>
      <c r="E1765" s="430">
        <v>11500</v>
      </c>
      <c r="F1765" s="418" t="s">
        <v>2442</v>
      </c>
      <c r="G1765" s="418" t="s">
        <v>2453</v>
      </c>
      <c r="H1765" s="418" t="s">
        <v>1751</v>
      </c>
      <c r="I1765" s="234" t="s">
        <v>1726</v>
      </c>
      <c r="J1765" s="28" t="s">
        <v>1734</v>
      </c>
      <c r="K1765" s="429"/>
      <c r="L1765" s="401"/>
      <c r="M1765" s="28"/>
      <c r="N1765" s="28">
        <v>12</v>
      </c>
      <c r="O1765" s="28">
        <v>6</v>
      </c>
      <c r="P1765" s="28">
        <f t="shared" si="44"/>
        <v>69000</v>
      </c>
      <c r="Q1765" s="28"/>
      <c r="R1765" s="28"/>
    </row>
    <row r="1766" spans="1:18" ht="12.75" x14ac:dyDescent="0.35">
      <c r="A1766" s="28" t="s">
        <v>1720</v>
      </c>
      <c r="B1766" s="28" t="s">
        <v>1721</v>
      </c>
      <c r="C1766" s="85" t="s">
        <v>168</v>
      </c>
      <c r="D1766" s="28" t="s">
        <v>1722</v>
      </c>
      <c r="E1766" s="430">
        <v>5250</v>
      </c>
      <c r="F1766" s="418" t="s">
        <v>2450</v>
      </c>
      <c r="G1766" s="418" t="s">
        <v>3055</v>
      </c>
      <c r="H1766" s="418" t="s">
        <v>1737</v>
      </c>
      <c r="I1766" s="234" t="s">
        <v>1726</v>
      </c>
      <c r="J1766" s="28" t="s">
        <v>1734</v>
      </c>
      <c r="K1766" s="429"/>
      <c r="L1766" s="401"/>
      <c r="M1766" s="28"/>
      <c r="N1766" s="28">
        <v>12</v>
      </c>
      <c r="O1766" s="28">
        <v>6</v>
      </c>
      <c r="P1766" s="28">
        <f t="shared" si="44"/>
        <v>31500</v>
      </c>
      <c r="Q1766" s="28"/>
      <c r="R1766" s="28"/>
    </row>
    <row r="1767" spans="1:18" ht="12.75" x14ac:dyDescent="0.35">
      <c r="A1767" s="28" t="s">
        <v>1720</v>
      </c>
      <c r="B1767" s="28" t="s">
        <v>1721</v>
      </c>
      <c r="C1767" s="85" t="s">
        <v>168</v>
      </c>
      <c r="D1767" s="28" t="s">
        <v>1722</v>
      </c>
      <c r="E1767" s="430">
        <v>6000</v>
      </c>
      <c r="F1767" s="418" t="s">
        <v>2452</v>
      </c>
      <c r="G1767" s="418" t="s">
        <v>2469</v>
      </c>
      <c r="H1767" s="418" t="s">
        <v>1756</v>
      </c>
      <c r="I1767" s="234" t="s">
        <v>1726</v>
      </c>
      <c r="J1767" s="28" t="s">
        <v>1734</v>
      </c>
      <c r="K1767" s="429"/>
      <c r="L1767" s="401"/>
      <c r="M1767" s="28"/>
      <c r="N1767" s="28">
        <v>12</v>
      </c>
      <c r="O1767" s="28">
        <v>6</v>
      </c>
      <c r="P1767" s="28">
        <f t="shared" si="44"/>
        <v>36000</v>
      </c>
      <c r="Q1767" s="28"/>
      <c r="R1767" s="28"/>
    </row>
    <row r="1768" spans="1:18" ht="12.75" x14ac:dyDescent="0.35">
      <c r="A1768" s="28" t="s">
        <v>1720</v>
      </c>
      <c r="B1768" s="28" t="s">
        <v>1721</v>
      </c>
      <c r="C1768" s="85" t="s">
        <v>168</v>
      </c>
      <c r="D1768" s="28" t="s">
        <v>1722</v>
      </c>
      <c r="E1768" s="430">
        <v>5000</v>
      </c>
      <c r="F1768" s="418" t="s">
        <v>3056</v>
      </c>
      <c r="G1768" s="418" t="s">
        <v>2471</v>
      </c>
      <c r="H1768" s="418" t="s">
        <v>1882</v>
      </c>
      <c r="I1768" s="234" t="s">
        <v>1726</v>
      </c>
      <c r="J1768" s="28" t="s">
        <v>1734</v>
      </c>
      <c r="K1768" s="429"/>
      <c r="L1768" s="401"/>
      <c r="M1768" s="28"/>
      <c r="N1768" s="28">
        <v>12</v>
      </c>
      <c r="O1768" s="28">
        <v>6</v>
      </c>
      <c r="P1768" s="28">
        <f t="shared" si="44"/>
        <v>30000</v>
      </c>
      <c r="Q1768" s="28"/>
      <c r="R1768" s="28"/>
    </row>
    <row r="1769" spans="1:18" ht="12.75" x14ac:dyDescent="0.35">
      <c r="A1769" s="28" t="s">
        <v>1720</v>
      </c>
      <c r="B1769" s="28" t="s">
        <v>1721</v>
      </c>
      <c r="C1769" s="85" t="s">
        <v>168</v>
      </c>
      <c r="D1769" s="28" t="s">
        <v>1722</v>
      </c>
      <c r="E1769" s="430">
        <v>6000</v>
      </c>
      <c r="F1769" s="418" t="s">
        <v>2468</v>
      </c>
      <c r="G1769" s="418" t="s">
        <v>2523</v>
      </c>
      <c r="H1769" s="418" t="s">
        <v>1745</v>
      </c>
      <c r="I1769" s="234" t="s">
        <v>1726</v>
      </c>
      <c r="J1769" s="28" t="s">
        <v>1734</v>
      </c>
      <c r="K1769" s="429"/>
      <c r="L1769" s="401"/>
      <c r="M1769" s="28"/>
      <c r="N1769" s="28">
        <v>12</v>
      </c>
      <c r="O1769" s="28">
        <v>6</v>
      </c>
      <c r="P1769" s="28">
        <f t="shared" si="44"/>
        <v>36000</v>
      </c>
      <c r="Q1769" s="28"/>
      <c r="R1769" s="28"/>
    </row>
    <row r="1770" spans="1:18" ht="12.75" x14ac:dyDescent="0.35">
      <c r="A1770" s="28" t="s">
        <v>1720</v>
      </c>
      <c r="B1770" s="28" t="s">
        <v>1721</v>
      </c>
      <c r="C1770" s="85" t="s">
        <v>168</v>
      </c>
      <c r="D1770" s="28" t="s">
        <v>1722</v>
      </c>
      <c r="E1770" s="430">
        <v>9000</v>
      </c>
      <c r="F1770" s="418" t="s">
        <v>2522</v>
      </c>
      <c r="G1770" s="418" t="s">
        <v>3057</v>
      </c>
      <c r="H1770" s="418" t="s">
        <v>1751</v>
      </c>
      <c r="I1770" s="234" t="s">
        <v>1726</v>
      </c>
      <c r="J1770" s="28" t="s">
        <v>1734</v>
      </c>
      <c r="K1770" s="429"/>
      <c r="L1770" s="401"/>
      <c r="M1770" s="28"/>
      <c r="N1770" s="28">
        <v>12</v>
      </c>
      <c r="O1770" s="28">
        <v>6</v>
      </c>
      <c r="P1770" s="28">
        <f t="shared" si="44"/>
        <v>54000</v>
      </c>
      <c r="Q1770" s="28"/>
      <c r="R1770" s="28"/>
    </row>
    <row r="1771" spans="1:18" ht="12.75" x14ac:dyDescent="0.35">
      <c r="A1771" s="28" t="s">
        <v>1720</v>
      </c>
      <c r="B1771" s="28" t="s">
        <v>1721</v>
      </c>
      <c r="C1771" s="85" t="s">
        <v>168</v>
      </c>
      <c r="D1771" s="28" t="s">
        <v>1722</v>
      </c>
      <c r="E1771" s="430">
        <v>12500</v>
      </c>
      <c r="F1771" s="418" t="s">
        <v>3058</v>
      </c>
      <c r="G1771" s="418" t="s">
        <v>3059</v>
      </c>
      <c r="H1771" s="418" t="s">
        <v>1803</v>
      </c>
      <c r="I1771" s="234" t="s">
        <v>1726</v>
      </c>
      <c r="J1771" s="28" t="s">
        <v>1734</v>
      </c>
      <c r="K1771" s="429"/>
      <c r="L1771" s="401"/>
      <c r="M1771" s="28"/>
      <c r="N1771" s="28">
        <v>12</v>
      </c>
      <c r="O1771" s="28">
        <v>6</v>
      </c>
      <c r="P1771" s="28">
        <f t="shared" si="44"/>
        <v>75000</v>
      </c>
      <c r="Q1771" s="28"/>
      <c r="R1771" s="28"/>
    </row>
    <row r="1772" spans="1:18" ht="12.75" x14ac:dyDescent="0.35">
      <c r="A1772" s="28" t="s">
        <v>1720</v>
      </c>
      <c r="B1772" s="28" t="s">
        <v>1721</v>
      </c>
      <c r="C1772" s="85" t="s">
        <v>168</v>
      </c>
      <c r="D1772" s="28" t="s">
        <v>1722</v>
      </c>
      <c r="E1772" s="428">
        <v>1800</v>
      </c>
      <c r="F1772" s="418" t="s">
        <v>2580</v>
      </c>
      <c r="G1772" s="418" t="s">
        <v>2591</v>
      </c>
      <c r="H1772" s="418" t="s">
        <v>1737</v>
      </c>
      <c r="I1772" s="234" t="s">
        <v>1726</v>
      </c>
      <c r="J1772" s="28" t="s">
        <v>1734</v>
      </c>
      <c r="K1772" s="429"/>
      <c r="L1772" s="401"/>
      <c r="M1772" s="28"/>
      <c r="N1772" s="28">
        <v>12</v>
      </c>
      <c r="O1772" s="28">
        <v>6</v>
      </c>
      <c r="P1772" s="28">
        <f t="shared" si="44"/>
        <v>10800</v>
      </c>
      <c r="Q1772" s="28"/>
      <c r="R1772" s="28"/>
    </row>
    <row r="1773" spans="1:18" ht="12.75" x14ac:dyDescent="0.35">
      <c r="A1773" s="28" t="s">
        <v>1720</v>
      </c>
      <c r="B1773" s="28" t="s">
        <v>2147</v>
      </c>
      <c r="C1773" s="85" t="s">
        <v>168</v>
      </c>
      <c r="D1773" s="28" t="s">
        <v>1722</v>
      </c>
      <c r="E1773" s="428">
        <v>2000</v>
      </c>
      <c r="F1773" s="418" t="s">
        <v>3060</v>
      </c>
      <c r="G1773" s="418" t="s">
        <v>2644</v>
      </c>
      <c r="H1773" s="418" t="s">
        <v>1745</v>
      </c>
      <c r="I1773" s="234" t="s">
        <v>1726</v>
      </c>
      <c r="J1773" s="28" t="s">
        <v>1734</v>
      </c>
      <c r="K1773" s="429"/>
      <c r="L1773" s="401"/>
      <c r="M1773" s="28"/>
      <c r="N1773" s="28">
        <v>12</v>
      </c>
      <c r="O1773" s="28">
        <v>6</v>
      </c>
      <c r="P1773" s="28">
        <f t="shared" si="44"/>
        <v>12000</v>
      </c>
      <c r="Q1773" s="28"/>
      <c r="R1773" s="28"/>
    </row>
    <row r="1774" spans="1:18" ht="12.75" x14ac:dyDescent="0.35">
      <c r="A1774" s="28" t="s">
        <v>1720</v>
      </c>
      <c r="B1774" s="28" t="s">
        <v>1721</v>
      </c>
      <c r="C1774" s="85" t="s">
        <v>168</v>
      </c>
      <c r="D1774" s="28" t="s">
        <v>1722</v>
      </c>
      <c r="E1774" s="430">
        <v>5000</v>
      </c>
      <c r="F1774" s="418" t="s">
        <v>2590</v>
      </c>
      <c r="G1774" s="418" t="s">
        <v>2737</v>
      </c>
      <c r="H1774" s="418" t="s">
        <v>1783</v>
      </c>
      <c r="I1774" s="234" t="s">
        <v>1726</v>
      </c>
      <c r="J1774" s="28" t="s">
        <v>1734</v>
      </c>
      <c r="K1774" s="429"/>
      <c r="L1774" s="401"/>
      <c r="M1774" s="28"/>
      <c r="N1774" s="28">
        <v>12</v>
      </c>
      <c r="O1774" s="28">
        <v>6</v>
      </c>
      <c r="P1774" s="28">
        <f t="shared" si="44"/>
        <v>30000</v>
      </c>
      <c r="Q1774" s="28"/>
      <c r="R1774" s="28"/>
    </row>
    <row r="1775" spans="1:18" ht="12.75" x14ac:dyDescent="0.35">
      <c r="A1775" s="28" t="s">
        <v>1720</v>
      </c>
      <c r="B1775" s="28" t="s">
        <v>1721</v>
      </c>
      <c r="C1775" s="85" t="s">
        <v>168</v>
      </c>
      <c r="D1775" s="28" t="s">
        <v>1722</v>
      </c>
      <c r="E1775" s="430">
        <v>6000</v>
      </c>
      <c r="F1775" s="418" t="s">
        <v>2643</v>
      </c>
      <c r="G1775" s="418" t="s">
        <v>2753</v>
      </c>
      <c r="H1775" s="418" t="s">
        <v>1737</v>
      </c>
      <c r="I1775" s="234" t="s">
        <v>1726</v>
      </c>
      <c r="J1775" s="28" t="s">
        <v>1734</v>
      </c>
      <c r="K1775" s="429"/>
      <c r="L1775" s="401"/>
      <c r="M1775" s="28"/>
      <c r="N1775" s="28">
        <v>12</v>
      </c>
      <c r="O1775" s="28">
        <v>6</v>
      </c>
      <c r="P1775" s="28">
        <f t="shared" si="44"/>
        <v>36000</v>
      </c>
      <c r="Q1775" s="28"/>
      <c r="R1775" s="28"/>
    </row>
    <row r="1776" spans="1:18" ht="12.75" x14ac:dyDescent="0.35">
      <c r="A1776" s="28" t="s">
        <v>1720</v>
      </c>
      <c r="B1776" s="28" t="s">
        <v>1721</v>
      </c>
      <c r="C1776" s="85" t="s">
        <v>168</v>
      </c>
      <c r="D1776" s="28" t="s">
        <v>1722</v>
      </c>
      <c r="E1776" s="430">
        <v>15000</v>
      </c>
      <c r="F1776" s="418" t="s">
        <v>2736</v>
      </c>
      <c r="G1776" s="418" t="s">
        <v>3061</v>
      </c>
      <c r="H1776" s="418" t="s">
        <v>1889</v>
      </c>
      <c r="I1776" s="234" t="s">
        <v>1726</v>
      </c>
      <c r="J1776" s="28" t="s">
        <v>1734</v>
      </c>
      <c r="K1776" s="429"/>
      <c r="L1776" s="401"/>
      <c r="M1776" s="28"/>
      <c r="N1776" s="28">
        <v>12</v>
      </c>
      <c r="O1776" s="28">
        <v>6</v>
      </c>
      <c r="P1776" s="28">
        <f t="shared" si="44"/>
        <v>90000</v>
      </c>
      <c r="Q1776" s="28"/>
      <c r="R1776" s="28"/>
    </row>
    <row r="1777" spans="1:18" ht="12.75" x14ac:dyDescent="0.35">
      <c r="A1777" s="28" t="s">
        <v>1720</v>
      </c>
      <c r="B1777" s="28" t="s">
        <v>1721</v>
      </c>
      <c r="C1777" s="85" t="s">
        <v>168</v>
      </c>
      <c r="D1777" s="28" t="s">
        <v>1722</v>
      </c>
      <c r="E1777" s="430">
        <v>6000</v>
      </c>
      <c r="F1777" s="418" t="s">
        <v>2752</v>
      </c>
      <c r="G1777" s="418" t="s">
        <v>2781</v>
      </c>
      <c r="H1777" s="418" t="s">
        <v>1745</v>
      </c>
      <c r="I1777" s="234" t="s">
        <v>1726</v>
      </c>
      <c r="J1777" s="28" t="s">
        <v>1734</v>
      </c>
      <c r="K1777" s="429"/>
      <c r="L1777" s="401"/>
      <c r="M1777" s="28"/>
      <c r="N1777" s="28">
        <v>12</v>
      </c>
      <c r="O1777" s="28">
        <v>6</v>
      </c>
      <c r="P1777" s="28">
        <f t="shared" si="44"/>
        <v>36000</v>
      </c>
      <c r="Q1777" s="28"/>
      <c r="R1777" s="28"/>
    </row>
    <row r="1778" spans="1:18" ht="12.75" x14ac:dyDescent="0.35">
      <c r="A1778" s="28" t="s">
        <v>1720</v>
      </c>
      <c r="B1778" s="28" t="s">
        <v>1721</v>
      </c>
      <c r="C1778" s="85" t="s">
        <v>168</v>
      </c>
      <c r="D1778" s="28" t="s">
        <v>1722</v>
      </c>
      <c r="E1778" s="430">
        <v>6000</v>
      </c>
      <c r="F1778" s="418" t="s">
        <v>3062</v>
      </c>
      <c r="G1778" s="418" t="s">
        <v>2797</v>
      </c>
      <c r="H1778" s="418" t="s">
        <v>1810</v>
      </c>
      <c r="I1778" s="234" t="s">
        <v>1726</v>
      </c>
      <c r="J1778" s="28" t="s">
        <v>1727</v>
      </c>
      <c r="K1778" s="429"/>
      <c r="L1778" s="401"/>
      <c r="M1778" s="28"/>
      <c r="N1778" s="28">
        <v>12</v>
      </c>
      <c r="O1778" s="28">
        <v>6</v>
      </c>
      <c r="P1778" s="28">
        <f t="shared" si="44"/>
        <v>36000</v>
      </c>
      <c r="Q1778" s="28"/>
      <c r="R1778" s="28"/>
    </row>
    <row r="1779" spans="1:18" ht="12.75" x14ac:dyDescent="0.35">
      <c r="A1779" s="28" t="s">
        <v>1720</v>
      </c>
      <c r="B1779" s="28" t="s">
        <v>1721</v>
      </c>
      <c r="C1779" s="85" t="s">
        <v>168</v>
      </c>
      <c r="D1779" s="28" t="s">
        <v>1722</v>
      </c>
      <c r="E1779" s="430">
        <v>9000</v>
      </c>
      <c r="F1779" s="418" t="s">
        <v>2780</v>
      </c>
      <c r="G1779" s="418" t="s">
        <v>3063</v>
      </c>
      <c r="H1779" s="418" t="s">
        <v>1751</v>
      </c>
      <c r="I1779" s="234" t="s">
        <v>1726</v>
      </c>
      <c r="J1779" s="28" t="s">
        <v>1734</v>
      </c>
      <c r="K1779" s="429"/>
      <c r="L1779" s="401"/>
      <c r="M1779" s="28"/>
      <c r="N1779" s="28">
        <v>12</v>
      </c>
      <c r="O1779" s="28">
        <v>6</v>
      </c>
      <c r="P1779" s="28">
        <f t="shared" si="44"/>
        <v>54000</v>
      </c>
      <c r="Q1779" s="28"/>
      <c r="R1779" s="28"/>
    </row>
    <row r="1780" spans="1:18" ht="12.75" x14ac:dyDescent="0.35">
      <c r="A1780" s="28" t="s">
        <v>1720</v>
      </c>
      <c r="B1780" s="28" t="s">
        <v>1721</v>
      </c>
      <c r="C1780" s="85" t="s">
        <v>168</v>
      </c>
      <c r="D1780" s="28" t="s">
        <v>1722</v>
      </c>
      <c r="E1780" s="430">
        <v>6000</v>
      </c>
      <c r="F1780" s="418" t="s">
        <v>2796</v>
      </c>
      <c r="G1780" s="418" t="s">
        <v>3064</v>
      </c>
      <c r="H1780" s="418" t="s">
        <v>1737</v>
      </c>
      <c r="I1780" s="234" t="s">
        <v>1726</v>
      </c>
      <c r="J1780" s="28" t="s">
        <v>1734</v>
      </c>
      <c r="K1780" s="429"/>
      <c r="L1780" s="401"/>
      <c r="M1780" s="28"/>
      <c r="N1780" s="28">
        <v>12</v>
      </c>
      <c r="O1780" s="28">
        <v>6</v>
      </c>
      <c r="P1780" s="28">
        <f t="shared" si="44"/>
        <v>36000</v>
      </c>
      <c r="Q1780" s="28"/>
      <c r="R1780" s="28"/>
    </row>
    <row r="1781" spans="1:18" ht="12.75" x14ac:dyDescent="0.35">
      <c r="A1781" s="28" t="s">
        <v>1720</v>
      </c>
      <c r="B1781" s="28" t="s">
        <v>1721</v>
      </c>
      <c r="C1781" s="85" t="s">
        <v>168</v>
      </c>
      <c r="D1781" s="28" t="s">
        <v>1722</v>
      </c>
      <c r="E1781" s="430">
        <v>6000</v>
      </c>
      <c r="F1781" s="418" t="s">
        <v>3065</v>
      </c>
      <c r="G1781" s="418" t="s">
        <v>2831</v>
      </c>
      <c r="H1781" s="418" t="s">
        <v>1783</v>
      </c>
      <c r="I1781" s="234" t="s">
        <v>1726</v>
      </c>
      <c r="J1781" s="28" t="s">
        <v>1734</v>
      </c>
      <c r="K1781" s="429"/>
      <c r="L1781" s="401"/>
      <c r="M1781" s="28"/>
      <c r="N1781" s="28">
        <v>12</v>
      </c>
      <c r="O1781" s="28">
        <v>6</v>
      </c>
      <c r="P1781" s="28">
        <f t="shared" si="44"/>
        <v>36000</v>
      </c>
      <c r="Q1781" s="28"/>
      <c r="R1781" s="28"/>
    </row>
    <row r="1782" spans="1:18" ht="12.75" x14ac:dyDescent="0.35">
      <c r="A1782" s="28" t="s">
        <v>1720</v>
      </c>
      <c r="B1782" s="28" t="s">
        <v>1721</v>
      </c>
      <c r="C1782" s="85" t="s">
        <v>168</v>
      </c>
      <c r="D1782" s="28" t="s">
        <v>1722</v>
      </c>
      <c r="E1782" s="428">
        <v>8200</v>
      </c>
      <c r="F1782" s="418" t="s">
        <v>3066</v>
      </c>
      <c r="G1782" s="418" t="s">
        <v>2849</v>
      </c>
      <c r="H1782" s="418" t="s">
        <v>1803</v>
      </c>
      <c r="I1782" s="234" t="s">
        <v>1726</v>
      </c>
      <c r="J1782" s="28" t="s">
        <v>1734</v>
      </c>
      <c r="K1782" s="429"/>
      <c r="L1782" s="401"/>
      <c r="M1782" s="28"/>
      <c r="N1782" s="28">
        <v>12</v>
      </c>
      <c r="O1782" s="28">
        <v>6</v>
      </c>
      <c r="P1782" s="28">
        <f t="shared" si="44"/>
        <v>49200</v>
      </c>
      <c r="Q1782" s="28"/>
      <c r="R1782" s="28"/>
    </row>
    <row r="1783" spans="1:18" ht="12.75" x14ac:dyDescent="0.35">
      <c r="A1783" s="28" t="s">
        <v>1720</v>
      </c>
      <c r="B1783" s="28" t="s">
        <v>1721</v>
      </c>
      <c r="C1783" s="85" t="s">
        <v>168</v>
      </c>
      <c r="D1783" s="28" t="s">
        <v>1722</v>
      </c>
      <c r="E1783" s="430">
        <v>5000</v>
      </c>
      <c r="F1783" s="418" t="s">
        <v>2830</v>
      </c>
      <c r="G1783" s="418" t="s">
        <v>2854</v>
      </c>
      <c r="H1783" s="418" t="s">
        <v>1882</v>
      </c>
      <c r="I1783" s="234" t="s">
        <v>1726</v>
      </c>
      <c r="J1783" s="28" t="s">
        <v>1734</v>
      </c>
      <c r="K1783" s="429"/>
      <c r="L1783" s="401"/>
      <c r="M1783" s="28"/>
      <c r="N1783" s="28">
        <v>12</v>
      </c>
      <c r="O1783" s="28">
        <v>6</v>
      </c>
      <c r="P1783" s="28">
        <f t="shared" si="44"/>
        <v>30000</v>
      </c>
      <c r="Q1783" s="28"/>
      <c r="R1783" s="28"/>
    </row>
    <row r="1784" spans="1:18" ht="12.75" x14ac:dyDescent="0.35">
      <c r="A1784" s="28" t="s">
        <v>1720</v>
      </c>
      <c r="B1784" s="28" t="s">
        <v>1721</v>
      </c>
      <c r="C1784" s="85" t="s">
        <v>168</v>
      </c>
      <c r="D1784" s="28" t="s">
        <v>1722</v>
      </c>
      <c r="E1784" s="430">
        <v>3500</v>
      </c>
      <c r="F1784" s="418" t="s">
        <v>2848</v>
      </c>
      <c r="G1784" s="418" t="s">
        <v>1780</v>
      </c>
      <c r="H1784" s="418" t="s">
        <v>1725</v>
      </c>
      <c r="I1784" s="234" t="s">
        <v>1726</v>
      </c>
      <c r="J1784" s="28" t="s">
        <v>1727</v>
      </c>
      <c r="K1784" s="429"/>
      <c r="L1784" s="401"/>
      <c r="M1784" s="28"/>
      <c r="N1784" s="28">
        <v>12</v>
      </c>
      <c r="O1784" s="28">
        <v>6</v>
      </c>
      <c r="P1784" s="28">
        <f t="shared" si="44"/>
        <v>21000</v>
      </c>
      <c r="Q1784" s="28"/>
      <c r="R1784" s="28"/>
    </row>
    <row r="1785" spans="1:18" ht="12.75" x14ac:dyDescent="0.35">
      <c r="A1785" s="28" t="s">
        <v>1720</v>
      </c>
      <c r="B1785" s="28" t="s">
        <v>1721</v>
      </c>
      <c r="C1785" s="85" t="s">
        <v>168</v>
      </c>
      <c r="D1785" s="28" t="s">
        <v>1722</v>
      </c>
      <c r="E1785" s="430">
        <v>2500</v>
      </c>
      <c r="F1785" s="418" t="s">
        <v>2853</v>
      </c>
      <c r="G1785" s="418" t="s">
        <v>1787</v>
      </c>
      <c r="H1785" s="418" t="s">
        <v>1725</v>
      </c>
      <c r="I1785" s="234" t="s">
        <v>1726</v>
      </c>
      <c r="J1785" s="28" t="s">
        <v>1727</v>
      </c>
      <c r="K1785" s="429"/>
      <c r="L1785" s="401"/>
      <c r="M1785" s="28"/>
      <c r="N1785" s="28">
        <v>12</v>
      </c>
      <c r="O1785" s="28">
        <v>6</v>
      </c>
      <c r="P1785" s="28">
        <f t="shared" si="44"/>
        <v>15000</v>
      </c>
      <c r="Q1785" s="28"/>
      <c r="R1785" s="28"/>
    </row>
    <row r="1786" spans="1:18" ht="12.75" x14ac:dyDescent="0.35">
      <c r="A1786" s="28" t="s">
        <v>1720</v>
      </c>
      <c r="B1786" s="28" t="s">
        <v>1721</v>
      </c>
      <c r="C1786" s="85" t="s">
        <v>168</v>
      </c>
      <c r="D1786" s="28" t="s">
        <v>1730</v>
      </c>
      <c r="E1786" s="430">
        <v>1500</v>
      </c>
      <c r="F1786" s="418" t="s">
        <v>1779</v>
      </c>
      <c r="G1786" s="418" t="s">
        <v>1947</v>
      </c>
      <c r="H1786" s="418" t="s">
        <v>1855</v>
      </c>
      <c r="I1786" s="234" t="s">
        <v>1726</v>
      </c>
      <c r="J1786" s="28" t="s">
        <v>1760</v>
      </c>
      <c r="K1786" s="429"/>
      <c r="L1786" s="401"/>
      <c r="M1786" s="28"/>
      <c r="N1786" s="28">
        <v>12</v>
      </c>
      <c r="O1786" s="28">
        <v>6</v>
      </c>
      <c r="P1786" s="28">
        <f t="shared" si="44"/>
        <v>9000</v>
      </c>
      <c r="Q1786" s="28"/>
      <c r="R1786" s="28"/>
    </row>
    <row r="1787" spans="1:18" ht="12.75" x14ac:dyDescent="0.35">
      <c r="A1787" s="28" t="s">
        <v>1720</v>
      </c>
      <c r="B1787" s="28" t="s">
        <v>1721</v>
      </c>
      <c r="C1787" s="85" t="s">
        <v>168</v>
      </c>
      <c r="D1787" s="28" t="s">
        <v>1722</v>
      </c>
      <c r="E1787" s="428">
        <v>1200</v>
      </c>
      <c r="F1787" s="418" t="s">
        <v>1786</v>
      </c>
      <c r="G1787" s="418" t="s">
        <v>1949</v>
      </c>
      <c r="H1787" s="418" t="s">
        <v>1774</v>
      </c>
      <c r="I1787" s="234" t="s">
        <v>1726</v>
      </c>
      <c r="J1787" s="28" t="s">
        <v>1760</v>
      </c>
      <c r="K1787" s="429"/>
      <c r="L1787" s="401"/>
      <c r="M1787" s="28"/>
      <c r="N1787" s="28">
        <v>12</v>
      </c>
      <c r="O1787" s="28">
        <v>6</v>
      </c>
      <c r="P1787" s="28">
        <f t="shared" si="44"/>
        <v>7200</v>
      </c>
      <c r="Q1787" s="28"/>
      <c r="R1787" s="28"/>
    </row>
    <row r="1788" spans="1:18" ht="12.75" x14ac:dyDescent="0.35">
      <c r="A1788" s="28" t="s">
        <v>1720</v>
      </c>
      <c r="B1788" s="28" t="s">
        <v>1721</v>
      </c>
      <c r="C1788" s="85" t="s">
        <v>168</v>
      </c>
      <c r="D1788" s="28" t="s">
        <v>1722</v>
      </c>
      <c r="E1788" s="430">
        <v>2500</v>
      </c>
      <c r="F1788" s="418" t="s">
        <v>1946</v>
      </c>
      <c r="G1788" s="418" t="s">
        <v>1983</v>
      </c>
      <c r="H1788" s="418" t="s">
        <v>1725</v>
      </c>
      <c r="I1788" s="234" t="s">
        <v>1726</v>
      </c>
      <c r="J1788" s="28" t="s">
        <v>1727</v>
      </c>
      <c r="K1788" s="429"/>
      <c r="L1788" s="401"/>
      <c r="M1788" s="28"/>
      <c r="N1788" s="28">
        <v>12</v>
      </c>
      <c r="O1788" s="28">
        <v>6</v>
      </c>
      <c r="P1788" s="28">
        <f t="shared" si="44"/>
        <v>15000</v>
      </c>
      <c r="Q1788" s="28"/>
      <c r="R1788" s="28"/>
    </row>
    <row r="1789" spans="1:18" ht="12.75" x14ac:dyDescent="0.35">
      <c r="A1789" s="28" t="s">
        <v>1720</v>
      </c>
      <c r="B1789" s="28" t="s">
        <v>1721</v>
      </c>
      <c r="C1789" s="85" t="s">
        <v>168</v>
      </c>
      <c r="D1789" s="28" t="s">
        <v>1730</v>
      </c>
      <c r="E1789" s="430">
        <v>1500</v>
      </c>
      <c r="F1789" s="418" t="s">
        <v>1948</v>
      </c>
      <c r="G1789" s="418" t="s">
        <v>2013</v>
      </c>
      <c r="H1789" s="418" t="s">
        <v>1855</v>
      </c>
      <c r="I1789" s="234" t="s">
        <v>1726</v>
      </c>
      <c r="J1789" s="28" t="s">
        <v>1760</v>
      </c>
      <c r="K1789" s="429"/>
      <c r="L1789" s="401"/>
      <c r="M1789" s="28"/>
      <c r="N1789" s="28">
        <v>12</v>
      </c>
      <c r="O1789" s="28">
        <v>6</v>
      </c>
      <c r="P1789" s="28">
        <f t="shared" ref="P1789:P1828" si="45">E1789*O1789</f>
        <v>9000</v>
      </c>
      <c r="Q1789" s="28"/>
      <c r="R1789" s="28"/>
    </row>
    <row r="1790" spans="1:18" ht="12.75" x14ac:dyDescent="0.35">
      <c r="A1790" s="28" t="s">
        <v>1720</v>
      </c>
      <c r="B1790" s="28" t="s">
        <v>1721</v>
      </c>
      <c r="C1790" s="85" t="s">
        <v>168</v>
      </c>
      <c r="D1790" s="28" t="s">
        <v>1730</v>
      </c>
      <c r="E1790" s="430">
        <v>1800</v>
      </c>
      <c r="F1790" s="418" t="s">
        <v>1982</v>
      </c>
      <c r="G1790" s="418" t="s">
        <v>2021</v>
      </c>
      <c r="H1790" s="418" t="s">
        <v>1794</v>
      </c>
      <c r="I1790" s="234" t="s">
        <v>1726</v>
      </c>
      <c r="J1790" s="28" t="s">
        <v>1727</v>
      </c>
      <c r="K1790" s="429"/>
      <c r="L1790" s="401"/>
      <c r="M1790" s="28"/>
      <c r="N1790" s="28">
        <v>12</v>
      </c>
      <c r="O1790" s="28">
        <v>6</v>
      </c>
      <c r="P1790" s="28">
        <f t="shared" si="45"/>
        <v>10800</v>
      </c>
      <c r="Q1790" s="28"/>
      <c r="R1790" s="28"/>
    </row>
    <row r="1791" spans="1:18" ht="12.75" x14ac:dyDescent="0.35">
      <c r="A1791" s="28" t="s">
        <v>1720</v>
      </c>
      <c r="B1791" s="28" t="s">
        <v>1721</v>
      </c>
      <c r="C1791" s="85" t="s">
        <v>168</v>
      </c>
      <c r="D1791" s="28" t="s">
        <v>1722</v>
      </c>
      <c r="E1791" s="430">
        <v>3000</v>
      </c>
      <c r="F1791" s="418" t="s">
        <v>2012</v>
      </c>
      <c r="G1791" s="418" t="s">
        <v>2019</v>
      </c>
      <c r="H1791" s="418" t="s">
        <v>1725</v>
      </c>
      <c r="I1791" s="234" t="s">
        <v>1726</v>
      </c>
      <c r="J1791" s="28" t="s">
        <v>1727</v>
      </c>
      <c r="K1791" s="429"/>
      <c r="L1791" s="401"/>
      <c r="M1791" s="28"/>
      <c r="N1791" s="28">
        <v>12</v>
      </c>
      <c r="O1791" s="28">
        <v>6</v>
      </c>
      <c r="P1791" s="28">
        <f t="shared" si="45"/>
        <v>18000</v>
      </c>
      <c r="Q1791" s="28"/>
      <c r="R1791" s="28"/>
    </row>
    <row r="1792" spans="1:18" ht="12.75" x14ac:dyDescent="0.35">
      <c r="A1792" s="28" t="s">
        <v>1720</v>
      </c>
      <c r="B1792" s="28" t="s">
        <v>1721</v>
      </c>
      <c r="C1792" s="85" t="s">
        <v>168</v>
      </c>
      <c r="D1792" s="28" t="s">
        <v>1722</v>
      </c>
      <c r="E1792" s="430">
        <v>3000</v>
      </c>
      <c r="F1792" s="418" t="s">
        <v>2020</v>
      </c>
      <c r="G1792" s="418" t="s">
        <v>2023</v>
      </c>
      <c r="H1792" s="418" t="s">
        <v>1725</v>
      </c>
      <c r="I1792" s="234" t="s">
        <v>1726</v>
      </c>
      <c r="J1792" s="28" t="s">
        <v>1727</v>
      </c>
      <c r="K1792" s="429"/>
      <c r="L1792" s="401"/>
      <c r="M1792" s="28"/>
      <c r="N1792" s="28">
        <v>12</v>
      </c>
      <c r="O1792" s="28">
        <v>6</v>
      </c>
      <c r="P1792" s="28">
        <f t="shared" si="45"/>
        <v>18000</v>
      </c>
      <c r="Q1792" s="28"/>
      <c r="R1792" s="28"/>
    </row>
    <row r="1793" spans="1:18" ht="12.75" x14ac:dyDescent="0.35">
      <c r="A1793" s="28" t="s">
        <v>1720</v>
      </c>
      <c r="B1793" s="28" t="s">
        <v>1721</v>
      </c>
      <c r="C1793" s="85" t="s">
        <v>168</v>
      </c>
      <c r="D1793" s="28" t="s">
        <v>1722</v>
      </c>
      <c r="E1793" s="430">
        <v>2750</v>
      </c>
      <c r="F1793" s="418" t="s">
        <v>2018</v>
      </c>
      <c r="G1793" s="418" t="s">
        <v>3067</v>
      </c>
      <c r="H1793" s="418" t="s">
        <v>1725</v>
      </c>
      <c r="I1793" s="234" t="s">
        <v>1726</v>
      </c>
      <c r="J1793" s="28" t="s">
        <v>1727</v>
      </c>
      <c r="K1793" s="429"/>
      <c r="L1793" s="401"/>
      <c r="M1793" s="28"/>
      <c r="N1793" s="28">
        <v>12</v>
      </c>
      <c r="O1793" s="28">
        <v>6</v>
      </c>
      <c r="P1793" s="28">
        <f t="shared" si="45"/>
        <v>16500</v>
      </c>
      <c r="Q1793" s="28"/>
      <c r="R1793" s="28"/>
    </row>
    <row r="1794" spans="1:18" ht="12.75" x14ac:dyDescent="0.35">
      <c r="A1794" s="28" t="s">
        <v>1720</v>
      </c>
      <c r="B1794" s="28" t="s">
        <v>1721</v>
      </c>
      <c r="C1794" s="85" t="s">
        <v>168</v>
      </c>
      <c r="D1794" s="28" t="s">
        <v>1722</v>
      </c>
      <c r="E1794" s="430">
        <v>3000</v>
      </c>
      <c r="F1794" s="418" t="s">
        <v>2022</v>
      </c>
      <c r="G1794" s="418" t="s">
        <v>2107</v>
      </c>
      <c r="H1794" s="418" t="s">
        <v>1725</v>
      </c>
      <c r="I1794" s="234" t="s">
        <v>1726</v>
      </c>
      <c r="J1794" s="28" t="s">
        <v>1727</v>
      </c>
      <c r="K1794" s="429"/>
      <c r="L1794" s="401"/>
      <c r="M1794" s="28"/>
      <c r="N1794" s="28">
        <v>12</v>
      </c>
      <c r="O1794" s="28">
        <v>6</v>
      </c>
      <c r="P1794" s="28">
        <f t="shared" si="45"/>
        <v>18000</v>
      </c>
      <c r="Q1794" s="28"/>
      <c r="R1794" s="28"/>
    </row>
    <row r="1795" spans="1:18" ht="12.75" x14ac:dyDescent="0.35">
      <c r="A1795" s="28" t="s">
        <v>1720</v>
      </c>
      <c r="B1795" s="28" t="s">
        <v>1721</v>
      </c>
      <c r="C1795" s="85" t="s">
        <v>168</v>
      </c>
      <c r="D1795" s="28" t="s">
        <v>1722</v>
      </c>
      <c r="E1795" s="430">
        <v>1500</v>
      </c>
      <c r="F1795" s="418" t="s">
        <v>3068</v>
      </c>
      <c r="G1795" s="418" t="s">
        <v>2151</v>
      </c>
      <c r="H1795" s="418" t="s">
        <v>1325</v>
      </c>
      <c r="I1795" s="234" t="s">
        <v>1726</v>
      </c>
      <c r="J1795" s="28" t="s">
        <v>1760</v>
      </c>
      <c r="K1795" s="429"/>
      <c r="L1795" s="401"/>
      <c r="M1795" s="28"/>
      <c r="N1795" s="28">
        <v>12</v>
      </c>
      <c r="O1795" s="28">
        <v>6</v>
      </c>
      <c r="P1795" s="28">
        <f t="shared" si="45"/>
        <v>9000</v>
      </c>
      <c r="Q1795" s="28"/>
      <c r="R1795" s="28"/>
    </row>
    <row r="1796" spans="1:18" ht="12.75" x14ac:dyDescent="0.35">
      <c r="A1796" s="28" t="s">
        <v>1720</v>
      </c>
      <c r="B1796" s="28" t="s">
        <v>1721</v>
      </c>
      <c r="C1796" s="85" t="s">
        <v>168</v>
      </c>
      <c r="D1796" s="28" t="s">
        <v>1722</v>
      </c>
      <c r="E1796" s="430">
        <v>3000</v>
      </c>
      <c r="F1796" s="418" t="s">
        <v>2106</v>
      </c>
      <c r="G1796" s="418" t="s">
        <v>3069</v>
      </c>
      <c r="H1796" s="418" t="s">
        <v>1725</v>
      </c>
      <c r="I1796" s="234" t="s">
        <v>1726</v>
      </c>
      <c r="J1796" s="28" t="s">
        <v>1727</v>
      </c>
      <c r="K1796" s="429"/>
      <c r="L1796" s="401"/>
      <c r="M1796" s="28"/>
      <c r="N1796" s="28">
        <v>12</v>
      </c>
      <c r="O1796" s="28">
        <v>6</v>
      </c>
      <c r="P1796" s="28">
        <f t="shared" si="45"/>
        <v>18000</v>
      </c>
      <c r="Q1796" s="28"/>
      <c r="R1796" s="28"/>
    </row>
    <row r="1797" spans="1:18" ht="12.75" x14ac:dyDescent="0.35">
      <c r="A1797" s="28" t="s">
        <v>1720</v>
      </c>
      <c r="B1797" s="28" t="s">
        <v>1721</v>
      </c>
      <c r="C1797" s="85" t="s">
        <v>168</v>
      </c>
      <c r="D1797" s="28" t="s">
        <v>1722</v>
      </c>
      <c r="E1797" s="430">
        <v>3000</v>
      </c>
      <c r="F1797" s="418" t="s">
        <v>2150</v>
      </c>
      <c r="G1797" s="418" t="s">
        <v>2165</v>
      </c>
      <c r="H1797" s="418" t="s">
        <v>1725</v>
      </c>
      <c r="I1797" s="234" t="s">
        <v>1726</v>
      </c>
      <c r="J1797" s="28" t="s">
        <v>1727</v>
      </c>
      <c r="K1797" s="429"/>
      <c r="L1797" s="401"/>
      <c r="M1797" s="28"/>
      <c r="N1797" s="28">
        <v>12</v>
      </c>
      <c r="O1797" s="28">
        <v>6</v>
      </c>
      <c r="P1797" s="28">
        <f t="shared" si="45"/>
        <v>18000</v>
      </c>
      <c r="Q1797" s="28"/>
      <c r="R1797" s="28"/>
    </row>
    <row r="1798" spans="1:18" ht="12.75" x14ac:dyDescent="0.35">
      <c r="A1798" s="28" t="s">
        <v>1720</v>
      </c>
      <c r="B1798" s="28" t="s">
        <v>1721</v>
      </c>
      <c r="C1798" s="85" t="s">
        <v>168</v>
      </c>
      <c r="D1798" s="28" t="s">
        <v>1722</v>
      </c>
      <c r="E1798" s="430">
        <v>3000</v>
      </c>
      <c r="F1798" s="418" t="s">
        <v>3070</v>
      </c>
      <c r="G1798" s="418" t="s">
        <v>2169</v>
      </c>
      <c r="H1798" s="418" t="s">
        <v>1725</v>
      </c>
      <c r="I1798" s="234" t="s">
        <v>1726</v>
      </c>
      <c r="J1798" s="28" t="s">
        <v>1727</v>
      </c>
      <c r="K1798" s="429"/>
      <c r="L1798" s="401"/>
      <c r="M1798" s="28"/>
      <c r="N1798" s="28">
        <v>12</v>
      </c>
      <c r="O1798" s="28">
        <v>6</v>
      </c>
      <c r="P1798" s="28">
        <f t="shared" si="45"/>
        <v>18000</v>
      </c>
      <c r="Q1798" s="28"/>
      <c r="R1798" s="28"/>
    </row>
    <row r="1799" spans="1:18" ht="12.75" x14ac:dyDescent="0.35">
      <c r="A1799" s="28" t="s">
        <v>1720</v>
      </c>
      <c r="B1799" s="28" t="s">
        <v>1721</v>
      </c>
      <c r="C1799" s="85" t="s">
        <v>168</v>
      </c>
      <c r="D1799" s="28" t="s">
        <v>1730</v>
      </c>
      <c r="E1799" s="430">
        <v>3000</v>
      </c>
      <c r="F1799" s="418" t="s">
        <v>3071</v>
      </c>
      <c r="G1799" s="418" t="s">
        <v>3072</v>
      </c>
      <c r="H1799" s="418" t="s">
        <v>1794</v>
      </c>
      <c r="I1799" s="234" t="s">
        <v>1726</v>
      </c>
      <c r="J1799" s="28" t="s">
        <v>1727</v>
      </c>
      <c r="K1799" s="429"/>
      <c r="L1799" s="401"/>
      <c r="M1799" s="28"/>
      <c r="N1799" s="28">
        <v>12</v>
      </c>
      <c r="O1799" s="28">
        <v>6</v>
      </c>
      <c r="P1799" s="28">
        <f t="shared" si="45"/>
        <v>18000</v>
      </c>
      <c r="Q1799" s="28"/>
      <c r="R1799" s="28"/>
    </row>
    <row r="1800" spans="1:18" ht="12.75" x14ac:dyDescent="0.35">
      <c r="A1800" s="28" t="s">
        <v>1720</v>
      </c>
      <c r="B1800" s="28" t="s">
        <v>1721</v>
      </c>
      <c r="C1800" s="85" t="s">
        <v>168</v>
      </c>
      <c r="D1800" s="28" t="s">
        <v>1722</v>
      </c>
      <c r="E1800" s="430">
        <v>3000</v>
      </c>
      <c r="F1800" s="418" t="s">
        <v>2168</v>
      </c>
      <c r="G1800" s="418" t="s">
        <v>2283</v>
      </c>
      <c r="H1800" s="418" t="s">
        <v>1725</v>
      </c>
      <c r="I1800" s="234" t="s">
        <v>1726</v>
      </c>
      <c r="J1800" s="28" t="s">
        <v>1727</v>
      </c>
      <c r="K1800" s="429"/>
      <c r="L1800" s="401"/>
      <c r="M1800" s="28"/>
      <c r="N1800" s="28">
        <v>12</v>
      </c>
      <c r="O1800" s="28">
        <v>6</v>
      </c>
      <c r="P1800" s="28">
        <f t="shared" si="45"/>
        <v>18000</v>
      </c>
      <c r="Q1800" s="28"/>
      <c r="R1800" s="28"/>
    </row>
    <row r="1801" spans="1:18" ht="12.75" x14ac:dyDescent="0.35">
      <c r="A1801" s="28" t="s">
        <v>1720</v>
      </c>
      <c r="B1801" s="28" t="s">
        <v>1721</v>
      </c>
      <c r="C1801" s="85" t="s">
        <v>168</v>
      </c>
      <c r="D1801" s="28" t="s">
        <v>1722</v>
      </c>
      <c r="E1801" s="430">
        <v>3000</v>
      </c>
      <c r="F1801" s="418" t="s">
        <v>3073</v>
      </c>
      <c r="G1801" s="418" t="s">
        <v>2338</v>
      </c>
      <c r="H1801" s="418" t="s">
        <v>1725</v>
      </c>
      <c r="I1801" s="234" t="s">
        <v>1726</v>
      </c>
      <c r="J1801" s="28" t="s">
        <v>1727</v>
      </c>
      <c r="K1801" s="429"/>
      <c r="L1801" s="401"/>
      <c r="M1801" s="28"/>
      <c r="N1801" s="28">
        <v>12</v>
      </c>
      <c r="O1801" s="28">
        <v>6</v>
      </c>
      <c r="P1801" s="28">
        <f t="shared" si="45"/>
        <v>18000</v>
      </c>
      <c r="Q1801" s="28"/>
      <c r="R1801" s="28"/>
    </row>
    <row r="1802" spans="1:18" ht="12.75" x14ac:dyDescent="0.35">
      <c r="A1802" s="28" t="s">
        <v>1720</v>
      </c>
      <c r="B1802" s="28" t="s">
        <v>1721</v>
      </c>
      <c r="C1802" s="85" t="s">
        <v>168</v>
      </c>
      <c r="D1802" s="28" t="s">
        <v>1722</v>
      </c>
      <c r="E1802" s="430">
        <v>3000</v>
      </c>
      <c r="F1802" s="418" t="s">
        <v>2282</v>
      </c>
      <c r="G1802" s="418" t="s">
        <v>2388</v>
      </c>
      <c r="H1802" s="418" t="s">
        <v>1725</v>
      </c>
      <c r="I1802" s="234" t="s">
        <v>1726</v>
      </c>
      <c r="J1802" s="28" t="s">
        <v>1727</v>
      </c>
      <c r="K1802" s="429"/>
      <c r="L1802" s="401"/>
      <c r="M1802" s="28"/>
      <c r="N1802" s="28">
        <v>12</v>
      </c>
      <c r="O1802" s="28">
        <v>6</v>
      </c>
      <c r="P1802" s="28">
        <f t="shared" si="45"/>
        <v>18000</v>
      </c>
      <c r="Q1802" s="28"/>
      <c r="R1802" s="28"/>
    </row>
    <row r="1803" spans="1:18" ht="12.75" x14ac:dyDescent="0.35">
      <c r="A1803" s="28" t="s">
        <v>1720</v>
      </c>
      <c r="B1803" s="28" t="s">
        <v>1721</v>
      </c>
      <c r="C1803" s="85" t="s">
        <v>168</v>
      </c>
      <c r="D1803" s="28" t="s">
        <v>1722</v>
      </c>
      <c r="E1803" s="430">
        <v>3000</v>
      </c>
      <c r="F1803" s="418" t="s">
        <v>2337</v>
      </c>
      <c r="G1803" s="418" t="s">
        <v>2395</v>
      </c>
      <c r="H1803" s="418" t="s">
        <v>1725</v>
      </c>
      <c r="I1803" s="234" t="s">
        <v>1726</v>
      </c>
      <c r="J1803" s="28" t="s">
        <v>1727</v>
      </c>
      <c r="K1803" s="429"/>
      <c r="L1803" s="401"/>
      <c r="M1803" s="28"/>
      <c r="N1803" s="28">
        <v>12</v>
      </c>
      <c r="O1803" s="28">
        <v>6</v>
      </c>
      <c r="P1803" s="28">
        <f t="shared" si="45"/>
        <v>18000</v>
      </c>
      <c r="Q1803" s="28"/>
      <c r="R1803" s="28"/>
    </row>
    <row r="1804" spans="1:18" ht="12.75" x14ac:dyDescent="0.35">
      <c r="A1804" s="28" t="s">
        <v>1720</v>
      </c>
      <c r="B1804" s="28" t="s">
        <v>1721</v>
      </c>
      <c r="C1804" s="85" t="s">
        <v>168</v>
      </c>
      <c r="D1804" s="28" t="s">
        <v>1722</v>
      </c>
      <c r="E1804" s="430">
        <v>1800</v>
      </c>
      <c r="F1804" s="418" t="s">
        <v>2387</v>
      </c>
      <c r="G1804" s="418" t="s">
        <v>2439</v>
      </c>
      <c r="H1804" s="418" t="s">
        <v>1774</v>
      </c>
      <c r="I1804" s="234" t="s">
        <v>1726</v>
      </c>
      <c r="J1804" s="28" t="s">
        <v>1760</v>
      </c>
      <c r="K1804" s="429"/>
      <c r="L1804" s="401"/>
      <c r="M1804" s="28"/>
      <c r="N1804" s="28">
        <v>12</v>
      </c>
      <c r="O1804" s="28">
        <v>6</v>
      </c>
      <c r="P1804" s="28">
        <f t="shared" si="45"/>
        <v>10800</v>
      </c>
      <c r="Q1804" s="28"/>
      <c r="R1804" s="28"/>
    </row>
    <row r="1805" spans="1:18" ht="12.75" x14ac:dyDescent="0.35">
      <c r="A1805" s="28" t="s">
        <v>1720</v>
      </c>
      <c r="B1805" s="28" t="s">
        <v>1721</v>
      </c>
      <c r="C1805" s="85" t="s">
        <v>168</v>
      </c>
      <c r="D1805" s="28" t="s">
        <v>1730</v>
      </c>
      <c r="E1805" s="428">
        <v>1200</v>
      </c>
      <c r="F1805" s="417" t="s">
        <v>2394</v>
      </c>
      <c r="G1805" s="418" t="s">
        <v>2481</v>
      </c>
      <c r="H1805" s="418" t="s">
        <v>1763</v>
      </c>
      <c r="I1805" s="234" t="s">
        <v>1726</v>
      </c>
      <c r="J1805" s="28" t="s">
        <v>1727</v>
      </c>
      <c r="K1805" s="429"/>
      <c r="L1805" s="401"/>
      <c r="M1805" s="28"/>
      <c r="N1805" s="28">
        <v>12</v>
      </c>
      <c r="O1805" s="28">
        <v>6</v>
      </c>
      <c r="P1805" s="28">
        <f t="shared" si="45"/>
        <v>7200</v>
      </c>
      <c r="Q1805" s="28"/>
      <c r="R1805" s="28"/>
    </row>
    <row r="1806" spans="1:18" ht="12.75" x14ac:dyDescent="0.35">
      <c r="A1806" s="28" t="s">
        <v>1720</v>
      </c>
      <c r="B1806" s="28" t="s">
        <v>1721</v>
      </c>
      <c r="C1806" s="85" t="s">
        <v>168</v>
      </c>
      <c r="D1806" s="28" t="s">
        <v>1722</v>
      </c>
      <c r="E1806" s="430">
        <v>3000</v>
      </c>
      <c r="F1806" s="418" t="s">
        <v>2438</v>
      </c>
      <c r="G1806" s="418" t="s">
        <v>2487</v>
      </c>
      <c r="H1806" s="418" t="s">
        <v>1725</v>
      </c>
      <c r="I1806" s="234" t="s">
        <v>1726</v>
      </c>
      <c r="J1806" s="28" t="s">
        <v>1727</v>
      </c>
      <c r="K1806" s="429"/>
      <c r="L1806" s="401"/>
      <c r="M1806" s="28"/>
      <c r="N1806" s="28">
        <v>12</v>
      </c>
      <c r="O1806" s="28">
        <v>6</v>
      </c>
      <c r="P1806" s="28">
        <f t="shared" si="45"/>
        <v>18000</v>
      </c>
      <c r="Q1806" s="28"/>
      <c r="R1806" s="28"/>
    </row>
    <row r="1807" spans="1:18" ht="12.75" x14ac:dyDescent="0.35">
      <c r="A1807" s="28" t="s">
        <v>1720</v>
      </c>
      <c r="B1807" s="28" t="s">
        <v>1721</v>
      </c>
      <c r="C1807" s="85" t="s">
        <v>168</v>
      </c>
      <c r="D1807" s="28" t="s">
        <v>1730</v>
      </c>
      <c r="E1807" s="430">
        <v>1800</v>
      </c>
      <c r="F1807" s="418" t="s">
        <v>2480</v>
      </c>
      <c r="G1807" s="418" t="s">
        <v>3074</v>
      </c>
      <c r="H1807" s="418" t="s">
        <v>1794</v>
      </c>
      <c r="I1807" s="234" t="s">
        <v>1726</v>
      </c>
      <c r="J1807" s="28" t="s">
        <v>1727</v>
      </c>
      <c r="K1807" s="429"/>
      <c r="L1807" s="401"/>
      <c r="M1807" s="28"/>
      <c r="N1807" s="28">
        <v>12</v>
      </c>
      <c r="O1807" s="28">
        <v>6</v>
      </c>
      <c r="P1807" s="28">
        <f t="shared" si="45"/>
        <v>10800</v>
      </c>
      <c r="Q1807" s="28"/>
      <c r="R1807" s="28"/>
    </row>
    <row r="1808" spans="1:18" ht="12.75" x14ac:dyDescent="0.35">
      <c r="A1808" s="28" t="s">
        <v>1720</v>
      </c>
      <c r="B1808" s="28" t="s">
        <v>1721</v>
      </c>
      <c r="C1808" s="85" t="s">
        <v>168</v>
      </c>
      <c r="D1808" s="28" t="s">
        <v>1722</v>
      </c>
      <c r="E1808" s="430">
        <v>1500</v>
      </c>
      <c r="F1808" s="418" t="s">
        <v>2486</v>
      </c>
      <c r="G1808" s="418" t="s">
        <v>2521</v>
      </c>
      <c r="H1808" s="418" t="s">
        <v>1325</v>
      </c>
      <c r="I1808" s="234" t="s">
        <v>1726</v>
      </c>
      <c r="J1808" s="28" t="s">
        <v>1760</v>
      </c>
      <c r="K1808" s="429"/>
      <c r="L1808" s="401"/>
      <c r="M1808" s="28"/>
      <c r="N1808" s="28">
        <v>12</v>
      </c>
      <c r="O1808" s="28">
        <v>6</v>
      </c>
      <c r="P1808" s="28">
        <f t="shared" si="45"/>
        <v>9000</v>
      </c>
      <c r="Q1808" s="28"/>
      <c r="R1808" s="28"/>
    </row>
    <row r="1809" spans="1:18" ht="12.75" x14ac:dyDescent="0.35">
      <c r="A1809" s="28" t="s">
        <v>1720</v>
      </c>
      <c r="B1809" s="28" t="s">
        <v>1721</v>
      </c>
      <c r="C1809" s="85" t="s">
        <v>168</v>
      </c>
      <c r="D1809" s="28" t="s">
        <v>1730</v>
      </c>
      <c r="E1809" s="428">
        <v>1200</v>
      </c>
      <c r="F1809" s="418" t="s">
        <v>3075</v>
      </c>
      <c r="G1809" s="418" t="s">
        <v>2525</v>
      </c>
      <c r="H1809" s="418" t="s">
        <v>1794</v>
      </c>
      <c r="I1809" s="234" t="s">
        <v>1726</v>
      </c>
      <c r="J1809" s="28" t="s">
        <v>1727</v>
      </c>
      <c r="K1809" s="429"/>
      <c r="L1809" s="401"/>
      <c r="M1809" s="28"/>
      <c r="N1809" s="28">
        <v>12</v>
      </c>
      <c r="O1809" s="28">
        <v>6</v>
      </c>
      <c r="P1809" s="28">
        <f t="shared" si="45"/>
        <v>7200</v>
      </c>
      <c r="Q1809" s="28"/>
      <c r="R1809" s="28"/>
    </row>
    <row r="1810" spans="1:18" ht="12.75" x14ac:dyDescent="0.35">
      <c r="A1810" s="28" t="s">
        <v>1720</v>
      </c>
      <c r="B1810" s="28" t="s">
        <v>1721</v>
      </c>
      <c r="C1810" s="85" t="s">
        <v>168</v>
      </c>
      <c r="D1810" s="28" t="s">
        <v>1722</v>
      </c>
      <c r="E1810" s="430">
        <v>2500</v>
      </c>
      <c r="F1810" s="418" t="s">
        <v>2520</v>
      </c>
      <c r="G1810" s="418" t="s">
        <v>2543</v>
      </c>
      <c r="H1810" s="418" t="s">
        <v>1725</v>
      </c>
      <c r="I1810" s="234" t="s">
        <v>1726</v>
      </c>
      <c r="J1810" s="28" t="s">
        <v>1727</v>
      </c>
      <c r="K1810" s="429"/>
      <c r="L1810" s="401"/>
      <c r="M1810" s="28"/>
      <c r="N1810" s="28">
        <v>12</v>
      </c>
      <c r="O1810" s="28">
        <v>6</v>
      </c>
      <c r="P1810" s="28">
        <f t="shared" si="45"/>
        <v>15000</v>
      </c>
      <c r="Q1810" s="28"/>
      <c r="R1810" s="28"/>
    </row>
    <row r="1811" spans="1:18" ht="12.75" x14ac:dyDescent="0.35">
      <c r="A1811" s="28" t="s">
        <v>1720</v>
      </c>
      <c r="B1811" s="28" t="s">
        <v>1721</v>
      </c>
      <c r="C1811" s="85" t="s">
        <v>168</v>
      </c>
      <c r="D1811" s="28" t="s">
        <v>1722</v>
      </c>
      <c r="E1811" s="430">
        <v>3000</v>
      </c>
      <c r="F1811" s="418" t="s">
        <v>2524</v>
      </c>
      <c r="G1811" s="418" t="s">
        <v>3076</v>
      </c>
      <c r="H1811" s="418" t="s">
        <v>1725</v>
      </c>
      <c r="I1811" s="234" t="s">
        <v>1726</v>
      </c>
      <c r="J1811" s="28" t="s">
        <v>1727</v>
      </c>
      <c r="K1811" s="429"/>
      <c r="L1811" s="401"/>
      <c r="M1811" s="28"/>
      <c r="N1811" s="28">
        <v>12</v>
      </c>
      <c r="O1811" s="28">
        <v>6</v>
      </c>
      <c r="P1811" s="28">
        <f t="shared" si="45"/>
        <v>18000</v>
      </c>
      <c r="Q1811" s="28"/>
      <c r="R1811" s="28"/>
    </row>
    <row r="1812" spans="1:18" ht="12.75" x14ac:dyDescent="0.35">
      <c r="A1812" s="28" t="s">
        <v>1720</v>
      </c>
      <c r="B1812" s="28" t="s">
        <v>1721</v>
      </c>
      <c r="C1812" s="85" t="s">
        <v>168</v>
      </c>
      <c r="D1812" s="28" t="s">
        <v>1730</v>
      </c>
      <c r="E1812" s="428">
        <v>1200</v>
      </c>
      <c r="F1812" s="418" t="s">
        <v>2542</v>
      </c>
      <c r="G1812" s="418" t="s">
        <v>2628</v>
      </c>
      <c r="H1812" s="418" t="s">
        <v>1954</v>
      </c>
      <c r="I1812" s="234" t="s">
        <v>1726</v>
      </c>
      <c r="J1812" s="28" t="s">
        <v>1727</v>
      </c>
      <c r="K1812" s="429"/>
      <c r="L1812" s="401"/>
      <c r="M1812" s="28"/>
      <c r="N1812" s="28">
        <v>12</v>
      </c>
      <c r="O1812" s="28">
        <v>6</v>
      </c>
      <c r="P1812" s="28">
        <f t="shared" si="45"/>
        <v>7200</v>
      </c>
      <c r="Q1812" s="28"/>
      <c r="R1812" s="28"/>
    </row>
    <row r="1813" spans="1:18" ht="12.75" x14ac:dyDescent="0.35">
      <c r="A1813" s="28" t="s">
        <v>1720</v>
      </c>
      <c r="B1813" s="28" t="s">
        <v>1721</v>
      </c>
      <c r="C1813" s="85" t="s">
        <v>168</v>
      </c>
      <c r="D1813" s="28" t="s">
        <v>1722</v>
      </c>
      <c r="E1813" s="430">
        <v>3000</v>
      </c>
      <c r="F1813" s="418" t="s">
        <v>3077</v>
      </c>
      <c r="G1813" s="418" t="s">
        <v>2632</v>
      </c>
      <c r="H1813" s="418" t="s">
        <v>1725</v>
      </c>
      <c r="I1813" s="234" t="s">
        <v>1726</v>
      </c>
      <c r="J1813" s="28" t="s">
        <v>1727</v>
      </c>
      <c r="K1813" s="429"/>
      <c r="L1813" s="401"/>
      <c r="M1813" s="28"/>
      <c r="N1813" s="28">
        <v>12</v>
      </c>
      <c r="O1813" s="28">
        <v>6</v>
      </c>
      <c r="P1813" s="28">
        <f t="shared" si="45"/>
        <v>18000</v>
      </c>
      <c r="Q1813" s="28"/>
      <c r="R1813" s="28"/>
    </row>
    <row r="1814" spans="1:18" ht="12.75" x14ac:dyDescent="0.35">
      <c r="A1814" s="28" t="s">
        <v>1720</v>
      </c>
      <c r="B1814" s="28" t="s">
        <v>1721</v>
      </c>
      <c r="C1814" s="85" t="s">
        <v>168</v>
      </c>
      <c r="D1814" s="28" t="s">
        <v>1722</v>
      </c>
      <c r="E1814" s="430">
        <v>1500</v>
      </c>
      <c r="F1814" s="418" t="s">
        <v>2627</v>
      </c>
      <c r="G1814" s="418" t="s">
        <v>2634</v>
      </c>
      <c r="H1814" s="418" t="s">
        <v>1325</v>
      </c>
      <c r="I1814" s="234" t="s">
        <v>1726</v>
      </c>
      <c r="J1814" s="28" t="s">
        <v>1760</v>
      </c>
      <c r="K1814" s="429"/>
      <c r="L1814" s="401"/>
      <c r="M1814" s="28"/>
      <c r="N1814" s="28">
        <v>12</v>
      </c>
      <c r="O1814" s="28">
        <v>6</v>
      </c>
      <c r="P1814" s="28">
        <f t="shared" si="45"/>
        <v>9000</v>
      </c>
      <c r="Q1814" s="28"/>
      <c r="R1814" s="28"/>
    </row>
    <row r="1815" spans="1:18" ht="12.75" x14ac:dyDescent="0.35">
      <c r="A1815" s="28" t="s">
        <v>1720</v>
      </c>
      <c r="B1815" s="28" t="s">
        <v>1721</v>
      </c>
      <c r="C1815" s="85" t="s">
        <v>168</v>
      </c>
      <c r="D1815" s="28" t="s">
        <v>1722</v>
      </c>
      <c r="E1815" s="430">
        <v>2500</v>
      </c>
      <c r="F1815" s="418" t="s">
        <v>2631</v>
      </c>
      <c r="G1815" s="418" t="s">
        <v>2652</v>
      </c>
      <c r="H1815" s="418" t="s">
        <v>1725</v>
      </c>
      <c r="I1815" s="234" t="s">
        <v>1726</v>
      </c>
      <c r="J1815" s="28" t="s">
        <v>1727</v>
      </c>
      <c r="K1815" s="429"/>
      <c r="L1815" s="401"/>
      <c r="M1815" s="28"/>
      <c r="N1815" s="28">
        <v>12</v>
      </c>
      <c r="O1815" s="28">
        <v>6</v>
      </c>
      <c r="P1815" s="28">
        <f t="shared" si="45"/>
        <v>15000</v>
      </c>
      <c r="Q1815" s="28"/>
      <c r="R1815" s="28"/>
    </row>
    <row r="1816" spans="1:18" ht="12.75" x14ac:dyDescent="0.35">
      <c r="A1816" s="28" t="s">
        <v>1720</v>
      </c>
      <c r="B1816" s="28" t="s">
        <v>1721</v>
      </c>
      <c r="C1816" s="85" t="s">
        <v>168</v>
      </c>
      <c r="D1816" s="28" t="s">
        <v>1730</v>
      </c>
      <c r="E1816" s="428">
        <v>1200</v>
      </c>
      <c r="F1816" s="418" t="s">
        <v>2633</v>
      </c>
      <c r="G1816" s="418" t="s">
        <v>2735</v>
      </c>
      <c r="H1816" s="418" t="s">
        <v>1954</v>
      </c>
      <c r="I1816" s="234" t="s">
        <v>1726</v>
      </c>
      <c r="J1816" s="28" t="s">
        <v>1727</v>
      </c>
      <c r="K1816" s="429"/>
      <c r="L1816" s="401"/>
      <c r="M1816" s="28"/>
      <c r="N1816" s="28">
        <v>12</v>
      </c>
      <c r="O1816" s="28">
        <v>6</v>
      </c>
      <c r="P1816" s="28">
        <f t="shared" si="45"/>
        <v>7200</v>
      </c>
      <c r="Q1816" s="28"/>
      <c r="R1816" s="28"/>
    </row>
    <row r="1817" spans="1:18" ht="12.75" x14ac:dyDescent="0.35">
      <c r="A1817" s="28" t="s">
        <v>1720</v>
      </c>
      <c r="B1817" s="28" t="s">
        <v>1721</v>
      </c>
      <c r="C1817" s="85" t="s">
        <v>168</v>
      </c>
      <c r="D1817" s="28" t="s">
        <v>1722</v>
      </c>
      <c r="E1817" s="430">
        <v>1800</v>
      </c>
      <c r="F1817" s="418" t="s">
        <v>2651</v>
      </c>
      <c r="G1817" s="418" t="s">
        <v>3078</v>
      </c>
      <c r="H1817" s="418" t="s">
        <v>1774</v>
      </c>
      <c r="I1817" s="234" t="s">
        <v>1726</v>
      </c>
      <c r="J1817" s="28" t="s">
        <v>1760</v>
      </c>
      <c r="K1817" s="429"/>
      <c r="L1817" s="401"/>
      <c r="M1817" s="28"/>
      <c r="N1817" s="28">
        <v>12</v>
      </c>
      <c r="O1817" s="28">
        <v>6</v>
      </c>
      <c r="P1817" s="28">
        <f t="shared" si="45"/>
        <v>10800</v>
      </c>
      <c r="Q1817" s="28"/>
      <c r="R1817" s="28"/>
    </row>
    <row r="1818" spans="1:18" ht="12.75" x14ac:dyDescent="0.35">
      <c r="A1818" s="28" t="s">
        <v>1720</v>
      </c>
      <c r="B1818" s="28" t="s">
        <v>1721</v>
      </c>
      <c r="C1818" s="85" t="s">
        <v>168</v>
      </c>
      <c r="D1818" s="28" t="s">
        <v>1722</v>
      </c>
      <c r="E1818" s="430">
        <v>15000</v>
      </c>
      <c r="F1818" s="418" t="s">
        <v>2734</v>
      </c>
      <c r="G1818" s="418" t="s">
        <v>2837</v>
      </c>
      <c r="H1818" s="418" t="s">
        <v>1829</v>
      </c>
      <c r="I1818" s="234" t="s">
        <v>1726</v>
      </c>
      <c r="J1818" s="28" t="s">
        <v>1734</v>
      </c>
      <c r="K1818" s="429"/>
      <c r="L1818" s="401"/>
      <c r="M1818" s="28"/>
      <c r="N1818" s="28">
        <v>12</v>
      </c>
      <c r="O1818" s="28">
        <v>6</v>
      </c>
      <c r="P1818" s="28">
        <f t="shared" si="45"/>
        <v>90000</v>
      </c>
      <c r="Q1818" s="28"/>
      <c r="R1818" s="28"/>
    </row>
    <row r="1819" spans="1:18" ht="12.75" x14ac:dyDescent="0.35">
      <c r="A1819" s="28" t="s">
        <v>1720</v>
      </c>
      <c r="B1819" s="28" t="s">
        <v>1721</v>
      </c>
      <c r="C1819" s="85" t="s">
        <v>168</v>
      </c>
      <c r="D1819" s="28" t="s">
        <v>1722</v>
      </c>
      <c r="E1819" s="430">
        <v>2750</v>
      </c>
      <c r="F1819" s="418" t="s">
        <v>3079</v>
      </c>
      <c r="G1819" s="418" t="s">
        <v>2847</v>
      </c>
      <c r="H1819" s="418" t="s">
        <v>1725</v>
      </c>
      <c r="I1819" s="234" t="s">
        <v>1726</v>
      </c>
      <c r="J1819" s="28" t="s">
        <v>1727</v>
      </c>
      <c r="K1819" s="429"/>
      <c r="L1819" s="401"/>
      <c r="M1819" s="28"/>
      <c r="N1819" s="28">
        <v>12</v>
      </c>
      <c r="O1819" s="28">
        <v>6</v>
      </c>
      <c r="P1819" s="28">
        <f t="shared" si="45"/>
        <v>16500</v>
      </c>
      <c r="Q1819" s="28"/>
      <c r="R1819" s="28"/>
    </row>
    <row r="1820" spans="1:18" ht="12.75" x14ac:dyDescent="0.35">
      <c r="A1820" s="28" t="s">
        <v>1720</v>
      </c>
      <c r="B1820" s="28" t="s">
        <v>1721</v>
      </c>
      <c r="C1820" s="85" t="s">
        <v>168</v>
      </c>
      <c r="D1820" s="28" t="s">
        <v>1722</v>
      </c>
      <c r="E1820" s="428">
        <v>1800</v>
      </c>
      <c r="F1820" s="418" t="s">
        <v>2836</v>
      </c>
      <c r="G1820" s="418" t="s">
        <v>2593</v>
      </c>
      <c r="H1820" s="418" t="s">
        <v>1756</v>
      </c>
      <c r="I1820" s="234" t="s">
        <v>1726</v>
      </c>
      <c r="J1820" s="28" t="s">
        <v>1734</v>
      </c>
      <c r="K1820" s="429"/>
      <c r="L1820" s="401"/>
      <c r="M1820" s="28"/>
      <c r="N1820" s="28">
        <v>12</v>
      </c>
      <c r="O1820" s="28">
        <v>6</v>
      </c>
      <c r="P1820" s="28">
        <f t="shared" si="45"/>
        <v>10800</v>
      </c>
      <c r="Q1820" s="28"/>
      <c r="R1820" s="28"/>
    </row>
    <row r="1821" spans="1:18" ht="12.75" x14ac:dyDescent="0.35">
      <c r="A1821" s="28" t="s">
        <v>1720</v>
      </c>
      <c r="B1821" s="28" t="s">
        <v>1721</v>
      </c>
      <c r="C1821" s="85" t="s">
        <v>168</v>
      </c>
      <c r="D1821" s="28" t="s">
        <v>1722</v>
      </c>
      <c r="E1821" s="428">
        <v>1200</v>
      </c>
      <c r="F1821" s="418" t="s">
        <v>2846</v>
      </c>
      <c r="G1821" s="418" t="s">
        <v>2252</v>
      </c>
      <c r="H1821" s="418" t="s">
        <v>1725</v>
      </c>
      <c r="I1821" s="234" t="s">
        <v>1726</v>
      </c>
      <c r="J1821" s="28" t="s">
        <v>1727</v>
      </c>
      <c r="K1821" s="429"/>
      <c r="L1821" s="401"/>
      <c r="M1821" s="28"/>
      <c r="N1821" s="28">
        <v>12</v>
      </c>
      <c r="O1821" s="28">
        <v>6</v>
      </c>
      <c r="P1821" s="28">
        <f t="shared" si="45"/>
        <v>7200</v>
      </c>
      <c r="Q1821" s="28"/>
      <c r="R1821" s="28"/>
    </row>
    <row r="1822" spans="1:18" ht="12.75" x14ac:dyDescent="0.35">
      <c r="A1822" s="28" t="s">
        <v>1720</v>
      </c>
      <c r="B1822" s="28" t="s">
        <v>1721</v>
      </c>
      <c r="C1822" s="85" t="s">
        <v>168</v>
      </c>
      <c r="D1822" s="28" t="s">
        <v>1722</v>
      </c>
      <c r="E1822" s="428">
        <v>1200</v>
      </c>
      <c r="F1822" s="418" t="s">
        <v>2592</v>
      </c>
      <c r="G1822" s="418" t="s">
        <v>2323</v>
      </c>
      <c r="H1822" s="418" t="s">
        <v>1725</v>
      </c>
      <c r="I1822" s="234" t="s">
        <v>1726</v>
      </c>
      <c r="J1822" s="28" t="s">
        <v>1727</v>
      </c>
      <c r="K1822" s="429"/>
      <c r="L1822" s="401"/>
      <c r="M1822" s="28"/>
      <c r="N1822" s="28">
        <v>12</v>
      </c>
      <c r="O1822" s="28">
        <v>6</v>
      </c>
      <c r="P1822" s="28">
        <f t="shared" si="45"/>
        <v>7200</v>
      </c>
      <c r="Q1822" s="28"/>
      <c r="R1822" s="28"/>
    </row>
    <row r="1823" spans="1:18" ht="12.75" x14ac:dyDescent="0.35">
      <c r="A1823" s="28" t="s">
        <v>1720</v>
      </c>
      <c r="B1823" s="28" t="s">
        <v>1721</v>
      </c>
      <c r="C1823" s="85" t="s">
        <v>168</v>
      </c>
      <c r="D1823" s="28" t="s">
        <v>1722</v>
      </c>
      <c r="E1823" s="428">
        <v>1200</v>
      </c>
      <c r="F1823" s="418" t="s">
        <v>2251</v>
      </c>
      <c r="G1823" s="418" t="s">
        <v>2261</v>
      </c>
      <c r="H1823" s="418" t="s">
        <v>1725</v>
      </c>
      <c r="I1823" s="234" t="s">
        <v>1726</v>
      </c>
      <c r="J1823" s="28" t="s">
        <v>1727</v>
      </c>
      <c r="K1823" s="429"/>
      <c r="L1823" s="401"/>
      <c r="M1823" s="28"/>
      <c r="N1823" s="28">
        <v>12</v>
      </c>
      <c r="O1823" s="28">
        <v>6</v>
      </c>
      <c r="P1823" s="28">
        <f t="shared" si="45"/>
        <v>7200</v>
      </c>
      <c r="Q1823" s="28"/>
      <c r="R1823" s="28"/>
    </row>
    <row r="1824" spans="1:18" ht="12.75" x14ac:dyDescent="0.35">
      <c r="A1824" s="28" t="s">
        <v>1720</v>
      </c>
      <c r="B1824" s="28" t="s">
        <v>1721</v>
      </c>
      <c r="C1824" s="85" t="s">
        <v>168</v>
      </c>
      <c r="D1824" s="28" t="s">
        <v>1722</v>
      </c>
      <c r="E1824" s="430">
        <v>6000</v>
      </c>
      <c r="F1824" s="418" t="s">
        <v>2322</v>
      </c>
      <c r="G1824" s="418" t="s">
        <v>3080</v>
      </c>
      <c r="H1824" s="418" t="s">
        <v>2093</v>
      </c>
      <c r="I1824" s="234" t="s">
        <v>1726</v>
      </c>
      <c r="J1824" s="28" t="s">
        <v>1734</v>
      </c>
      <c r="K1824" s="429"/>
      <c r="L1824" s="401"/>
      <c r="M1824" s="28"/>
      <c r="N1824" s="28">
        <v>12</v>
      </c>
      <c r="O1824" s="28">
        <v>6</v>
      </c>
      <c r="P1824" s="28">
        <f t="shared" si="45"/>
        <v>36000</v>
      </c>
      <c r="Q1824" s="28"/>
      <c r="R1824" s="28"/>
    </row>
    <row r="1825" spans="1:18" ht="12.75" x14ac:dyDescent="0.35">
      <c r="A1825" s="28" t="s">
        <v>1720</v>
      </c>
      <c r="B1825" s="28" t="s">
        <v>1721</v>
      </c>
      <c r="C1825" s="85" t="s">
        <v>168</v>
      </c>
      <c r="D1825" s="28" t="s">
        <v>1722</v>
      </c>
      <c r="E1825" s="430">
        <v>2000</v>
      </c>
      <c r="F1825" s="418" t="s">
        <v>2260</v>
      </c>
      <c r="G1825" s="418" t="s">
        <v>2291</v>
      </c>
      <c r="H1825" s="418" t="s">
        <v>1725</v>
      </c>
      <c r="I1825" s="234" t="s">
        <v>1726</v>
      </c>
      <c r="J1825" s="28" t="s">
        <v>1727</v>
      </c>
      <c r="K1825" s="429"/>
      <c r="L1825" s="401"/>
      <c r="M1825" s="28"/>
      <c r="N1825" s="28">
        <v>12</v>
      </c>
      <c r="O1825" s="28">
        <v>6</v>
      </c>
      <c r="P1825" s="28">
        <f t="shared" si="45"/>
        <v>12000</v>
      </c>
      <c r="Q1825" s="28"/>
      <c r="R1825" s="28"/>
    </row>
    <row r="1826" spans="1:18" ht="12.75" x14ac:dyDescent="0.35">
      <c r="A1826" s="28" t="s">
        <v>1720</v>
      </c>
      <c r="B1826" s="28" t="s">
        <v>1721</v>
      </c>
      <c r="C1826" s="85" t="s">
        <v>168</v>
      </c>
      <c r="D1826" s="28" t="s">
        <v>1722</v>
      </c>
      <c r="E1826" s="430">
        <v>6000</v>
      </c>
      <c r="F1826" s="418" t="s">
        <v>3081</v>
      </c>
      <c r="G1826" s="418" t="s">
        <v>3082</v>
      </c>
      <c r="H1826" s="418" t="s">
        <v>1737</v>
      </c>
      <c r="I1826" s="234" t="s">
        <v>1726</v>
      </c>
      <c r="J1826" s="28" t="s">
        <v>1734</v>
      </c>
      <c r="K1826" s="429"/>
      <c r="L1826" s="401"/>
      <c r="M1826" s="28"/>
      <c r="N1826" s="28">
        <v>12</v>
      </c>
      <c r="O1826" s="28">
        <v>6</v>
      </c>
      <c r="P1826" s="28">
        <f t="shared" si="45"/>
        <v>36000</v>
      </c>
      <c r="Q1826" s="28"/>
      <c r="R1826" s="28"/>
    </row>
    <row r="1827" spans="1:18" ht="12.75" x14ac:dyDescent="0.35">
      <c r="A1827" s="28" t="s">
        <v>1720</v>
      </c>
      <c r="B1827" s="28" t="s">
        <v>1721</v>
      </c>
      <c r="C1827" s="85" t="s">
        <v>168</v>
      </c>
      <c r="D1827" s="28" t="s">
        <v>1722</v>
      </c>
      <c r="E1827" s="430">
        <v>6000</v>
      </c>
      <c r="F1827" s="418" t="s">
        <v>2290</v>
      </c>
      <c r="G1827" s="418" t="s">
        <v>3083</v>
      </c>
      <c r="H1827" s="418" t="s">
        <v>1737</v>
      </c>
      <c r="I1827" s="234" t="s">
        <v>1726</v>
      </c>
      <c r="J1827" s="28" t="s">
        <v>1734</v>
      </c>
      <c r="K1827" s="429"/>
      <c r="L1827" s="401"/>
      <c r="M1827" s="28"/>
      <c r="N1827" s="28">
        <v>12</v>
      </c>
      <c r="O1827" s="28">
        <v>6</v>
      </c>
      <c r="P1827" s="28">
        <f t="shared" si="45"/>
        <v>36000</v>
      </c>
      <c r="Q1827" s="28"/>
      <c r="R1827" s="28"/>
    </row>
    <row r="1828" spans="1:18" ht="12.75" x14ac:dyDescent="0.35">
      <c r="A1828" s="28" t="s">
        <v>1720</v>
      </c>
      <c r="B1828" s="28" t="s">
        <v>1721</v>
      </c>
      <c r="C1828" s="85" t="s">
        <v>168</v>
      </c>
      <c r="D1828" s="28" t="s">
        <v>1722</v>
      </c>
      <c r="E1828" s="430">
        <v>3500</v>
      </c>
      <c r="F1828" s="418" t="s">
        <v>3084</v>
      </c>
      <c r="G1828" s="418" t="s">
        <v>2579</v>
      </c>
      <c r="H1828" s="418" t="s">
        <v>1725</v>
      </c>
      <c r="I1828" s="234" t="s">
        <v>1726</v>
      </c>
      <c r="J1828" s="28" t="s">
        <v>1727</v>
      </c>
      <c r="K1828" s="429"/>
      <c r="L1828" s="401"/>
      <c r="M1828" s="28"/>
      <c r="N1828" s="28">
        <v>12</v>
      </c>
      <c r="O1828" s="28">
        <v>6</v>
      </c>
      <c r="P1828" s="28">
        <f t="shared" si="45"/>
        <v>21000</v>
      </c>
      <c r="Q1828" s="28"/>
      <c r="R1828" s="28"/>
    </row>
    <row r="1829" spans="1:18" ht="12.75" x14ac:dyDescent="0.35">
      <c r="A1829" s="28" t="s">
        <v>1720</v>
      </c>
      <c r="B1829" s="28" t="s">
        <v>1721</v>
      </c>
      <c r="C1829" s="85" t="s">
        <v>168</v>
      </c>
      <c r="D1829" s="28" t="s">
        <v>1730</v>
      </c>
      <c r="E1829" s="431">
        <v>1500</v>
      </c>
      <c r="F1829" s="418" t="s">
        <v>3085</v>
      </c>
      <c r="G1829" s="418" t="s">
        <v>2319</v>
      </c>
      <c r="H1829" s="418" t="s">
        <v>1794</v>
      </c>
      <c r="I1829" s="234" t="s">
        <v>1726</v>
      </c>
      <c r="J1829" s="28" t="s">
        <v>1727</v>
      </c>
      <c r="K1829" s="429"/>
      <c r="L1829" s="401"/>
      <c r="M1829" s="28"/>
      <c r="N1829" s="28"/>
      <c r="O1829" s="28"/>
      <c r="P1829" s="28"/>
      <c r="Q1829" s="28">
        <v>12</v>
      </c>
      <c r="R1829" s="28">
        <v>12</v>
      </c>
    </row>
    <row r="1830" spans="1:18" ht="12.75" x14ac:dyDescent="0.35">
      <c r="A1830" s="28" t="s">
        <v>1720</v>
      </c>
      <c r="B1830" s="28" t="s">
        <v>1721</v>
      </c>
      <c r="C1830" s="85" t="s">
        <v>168</v>
      </c>
      <c r="D1830" s="28" t="s">
        <v>1722</v>
      </c>
      <c r="E1830" s="431">
        <v>5840</v>
      </c>
      <c r="F1830" s="418" t="s">
        <v>2492</v>
      </c>
      <c r="G1830" s="418" t="s">
        <v>2493</v>
      </c>
      <c r="H1830" s="418" t="s">
        <v>1737</v>
      </c>
      <c r="I1830" s="234" t="s">
        <v>1726</v>
      </c>
      <c r="J1830" s="28" t="s">
        <v>1734</v>
      </c>
      <c r="K1830" s="429"/>
      <c r="L1830" s="401"/>
      <c r="M1830" s="28"/>
      <c r="N1830" s="28"/>
      <c r="O1830" s="28"/>
      <c r="P1830" s="28"/>
      <c r="Q1830" s="28">
        <v>12</v>
      </c>
      <c r="R1830" s="28">
        <v>12</v>
      </c>
    </row>
    <row r="1831" spans="1:18" ht="12.75" x14ac:dyDescent="0.35">
      <c r="A1831" s="28" t="s">
        <v>1720</v>
      </c>
      <c r="B1831" s="28" t="s">
        <v>1721</v>
      </c>
      <c r="C1831" s="85" t="s">
        <v>168</v>
      </c>
      <c r="D1831" s="28" t="s">
        <v>1722</v>
      </c>
      <c r="E1831" s="431">
        <v>2500</v>
      </c>
      <c r="F1831" s="418" t="s">
        <v>1950</v>
      </c>
      <c r="G1831" s="418" t="s">
        <v>1951</v>
      </c>
      <c r="H1831" s="418" t="s">
        <v>1737</v>
      </c>
      <c r="I1831" s="234" t="s">
        <v>1726</v>
      </c>
      <c r="J1831" s="28" t="s">
        <v>1734</v>
      </c>
      <c r="K1831" s="429"/>
      <c r="L1831" s="401"/>
      <c r="M1831" s="28"/>
      <c r="N1831" s="28"/>
      <c r="O1831" s="28"/>
      <c r="P1831" s="28"/>
      <c r="Q1831" s="28">
        <v>12</v>
      </c>
      <c r="R1831" s="28">
        <v>12</v>
      </c>
    </row>
    <row r="1832" spans="1:18" ht="12.75" x14ac:dyDescent="0.35">
      <c r="A1832" s="28" t="s">
        <v>1720</v>
      </c>
      <c r="B1832" s="28" t="s">
        <v>1721</v>
      </c>
      <c r="C1832" s="85" t="s">
        <v>168</v>
      </c>
      <c r="D1832" s="28" t="s">
        <v>1722</v>
      </c>
      <c r="E1832" s="431">
        <v>2500</v>
      </c>
      <c r="F1832" s="418" t="s">
        <v>3086</v>
      </c>
      <c r="G1832" s="418" t="s">
        <v>3087</v>
      </c>
      <c r="H1832" s="418" t="s">
        <v>1882</v>
      </c>
      <c r="I1832" s="234" t="s">
        <v>1726</v>
      </c>
      <c r="J1832" s="28" t="s">
        <v>1734</v>
      </c>
      <c r="K1832" s="429"/>
      <c r="L1832" s="401"/>
      <c r="M1832" s="28"/>
      <c r="N1832" s="28"/>
      <c r="O1832" s="28"/>
      <c r="P1832" s="28"/>
      <c r="Q1832" s="28">
        <v>12</v>
      </c>
      <c r="R1832" s="28">
        <v>12</v>
      </c>
    </row>
    <row r="1833" spans="1:18" ht="12.75" x14ac:dyDescent="0.35">
      <c r="A1833" s="28" t="s">
        <v>1720</v>
      </c>
      <c r="B1833" s="28" t="s">
        <v>1721</v>
      </c>
      <c r="C1833" s="85" t="s">
        <v>168</v>
      </c>
      <c r="D1833" s="28" t="s">
        <v>1722</v>
      </c>
      <c r="E1833" s="431">
        <v>3400</v>
      </c>
      <c r="F1833" s="418" t="s">
        <v>2415</v>
      </c>
      <c r="G1833" s="418" t="s">
        <v>2416</v>
      </c>
      <c r="H1833" s="418" t="s">
        <v>2140</v>
      </c>
      <c r="I1833" s="234" t="s">
        <v>1726</v>
      </c>
      <c r="J1833" s="28" t="s">
        <v>1734</v>
      </c>
      <c r="K1833" s="429"/>
      <c r="L1833" s="401"/>
      <c r="M1833" s="28"/>
      <c r="N1833" s="28"/>
      <c r="O1833" s="28"/>
      <c r="P1833" s="28"/>
      <c r="Q1833" s="28">
        <v>12</v>
      </c>
      <c r="R1833" s="28">
        <v>12</v>
      </c>
    </row>
    <row r="1834" spans="1:18" ht="12.75" x14ac:dyDescent="0.35">
      <c r="A1834" s="28" t="s">
        <v>1720</v>
      </c>
      <c r="B1834" s="28" t="s">
        <v>1721</v>
      </c>
      <c r="C1834" s="85" t="s">
        <v>168</v>
      </c>
      <c r="D1834" s="28" t="s">
        <v>1722</v>
      </c>
      <c r="E1834" s="431">
        <v>6000</v>
      </c>
      <c r="F1834" s="418" t="s">
        <v>2840</v>
      </c>
      <c r="G1834" s="418" t="s">
        <v>2841</v>
      </c>
      <c r="H1834" s="418" t="s">
        <v>1737</v>
      </c>
      <c r="I1834" s="234" t="s">
        <v>1726</v>
      </c>
      <c r="J1834" s="28" t="s">
        <v>1734</v>
      </c>
      <c r="K1834" s="429"/>
      <c r="L1834" s="401"/>
      <c r="M1834" s="28"/>
      <c r="N1834" s="28"/>
      <c r="O1834" s="28"/>
      <c r="P1834" s="28"/>
      <c r="Q1834" s="28">
        <v>12</v>
      </c>
      <c r="R1834" s="28">
        <v>12</v>
      </c>
    </row>
    <row r="1835" spans="1:18" ht="12.75" x14ac:dyDescent="0.35">
      <c r="A1835" s="28" t="s">
        <v>1720</v>
      </c>
      <c r="B1835" s="28" t="s">
        <v>1721</v>
      </c>
      <c r="C1835" s="85" t="s">
        <v>168</v>
      </c>
      <c r="D1835" s="28" t="s">
        <v>1722</v>
      </c>
      <c r="E1835" s="431">
        <v>12000</v>
      </c>
      <c r="F1835" s="418" t="s">
        <v>2239</v>
      </c>
      <c r="G1835" s="418" t="s">
        <v>2240</v>
      </c>
      <c r="H1835" s="418" t="s">
        <v>1751</v>
      </c>
      <c r="I1835" s="234" t="s">
        <v>1726</v>
      </c>
      <c r="J1835" s="28" t="s">
        <v>1734</v>
      </c>
      <c r="K1835" s="429"/>
      <c r="L1835" s="401"/>
      <c r="M1835" s="28"/>
      <c r="N1835" s="28"/>
      <c r="O1835" s="28"/>
      <c r="P1835" s="28"/>
      <c r="Q1835" s="28">
        <v>12</v>
      </c>
      <c r="R1835" s="28">
        <v>12</v>
      </c>
    </row>
    <row r="1836" spans="1:18" ht="12.75" x14ac:dyDescent="0.35">
      <c r="A1836" s="28" t="s">
        <v>1720</v>
      </c>
      <c r="B1836" s="28" t="s">
        <v>1721</v>
      </c>
      <c r="C1836" s="85" t="s">
        <v>168</v>
      </c>
      <c r="D1836" s="28" t="s">
        <v>1722</v>
      </c>
      <c r="E1836" s="431">
        <v>5000</v>
      </c>
      <c r="F1836" s="418" t="s">
        <v>2550</v>
      </c>
      <c r="G1836" s="418" t="s">
        <v>2551</v>
      </c>
      <c r="H1836" s="418" t="s">
        <v>1756</v>
      </c>
      <c r="I1836" s="234" t="s">
        <v>1726</v>
      </c>
      <c r="J1836" s="28" t="s">
        <v>1734</v>
      </c>
      <c r="K1836" s="429"/>
      <c r="L1836" s="401"/>
      <c r="M1836" s="28"/>
      <c r="N1836" s="28"/>
      <c r="O1836" s="28"/>
      <c r="P1836" s="28"/>
      <c r="Q1836" s="28">
        <v>12</v>
      </c>
      <c r="R1836" s="28">
        <v>12</v>
      </c>
    </row>
    <row r="1837" spans="1:18" ht="12.75" x14ac:dyDescent="0.35">
      <c r="A1837" s="28" t="s">
        <v>1720</v>
      </c>
      <c r="B1837" s="28" t="s">
        <v>1721</v>
      </c>
      <c r="C1837" s="85" t="s">
        <v>168</v>
      </c>
      <c r="D1837" s="28" t="s">
        <v>1722</v>
      </c>
      <c r="E1837" s="431">
        <v>3500</v>
      </c>
      <c r="F1837" s="418" t="s">
        <v>3088</v>
      </c>
      <c r="G1837" s="418" t="s">
        <v>3089</v>
      </c>
      <c r="H1837" s="418" t="s">
        <v>1756</v>
      </c>
      <c r="I1837" s="234" t="s">
        <v>1726</v>
      </c>
      <c r="J1837" s="28" t="s">
        <v>1734</v>
      </c>
      <c r="K1837" s="429"/>
      <c r="L1837" s="401"/>
      <c r="M1837" s="28"/>
      <c r="N1837" s="28"/>
      <c r="O1837" s="28"/>
      <c r="P1837" s="28"/>
      <c r="Q1837" s="28">
        <v>12</v>
      </c>
      <c r="R1837" s="28">
        <v>12</v>
      </c>
    </row>
    <row r="1838" spans="1:18" ht="12.75" x14ac:dyDescent="0.35">
      <c r="A1838" s="28" t="s">
        <v>1720</v>
      </c>
      <c r="B1838" s="28" t="s">
        <v>1721</v>
      </c>
      <c r="C1838" s="85" t="s">
        <v>168</v>
      </c>
      <c r="D1838" s="28" t="s">
        <v>1722</v>
      </c>
      <c r="E1838" s="431">
        <v>2000</v>
      </c>
      <c r="F1838" s="418" t="s">
        <v>2760</v>
      </c>
      <c r="G1838" s="418" t="s">
        <v>2761</v>
      </c>
      <c r="H1838" s="418" t="s">
        <v>1725</v>
      </c>
      <c r="I1838" s="234" t="s">
        <v>1726</v>
      </c>
      <c r="J1838" s="28" t="s">
        <v>1727</v>
      </c>
      <c r="K1838" s="429"/>
      <c r="L1838" s="401"/>
      <c r="M1838" s="28"/>
      <c r="N1838" s="28"/>
      <c r="O1838" s="28"/>
      <c r="P1838" s="28"/>
      <c r="Q1838" s="28">
        <v>12</v>
      </c>
      <c r="R1838" s="28">
        <v>12</v>
      </c>
    </row>
    <row r="1839" spans="1:18" ht="12.75" x14ac:dyDescent="0.35">
      <c r="A1839" s="28" t="s">
        <v>1720</v>
      </c>
      <c r="B1839" s="28" t="s">
        <v>1721</v>
      </c>
      <c r="C1839" s="85" t="s">
        <v>168</v>
      </c>
      <c r="D1839" s="28" t="s">
        <v>1722</v>
      </c>
      <c r="E1839" s="431">
        <v>4700</v>
      </c>
      <c r="F1839" s="418" t="s">
        <v>3022</v>
      </c>
      <c r="G1839" s="418" t="s">
        <v>3021</v>
      </c>
      <c r="H1839" s="418" t="s">
        <v>1756</v>
      </c>
      <c r="I1839" s="234" t="s">
        <v>1726</v>
      </c>
      <c r="J1839" s="28" t="s">
        <v>1734</v>
      </c>
      <c r="K1839" s="429"/>
      <c r="L1839" s="401"/>
      <c r="M1839" s="28"/>
      <c r="N1839" s="28"/>
      <c r="O1839" s="28"/>
      <c r="P1839" s="28"/>
      <c r="Q1839" s="28">
        <v>12</v>
      </c>
      <c r="R1839" s="28">
        <v>12</v>
      </c>
    </row>
    <row r="1840" spans="1:18" ht="12.75" x14ac:dyDescent="0.35">
      <c r="A1840" s="28" t="s">
        <v>1720</v>
      </c>
      <c r="B1840" s="28" t="s">
        <v>1721</v>
      </c>
      <c r="C1840" s="85" t="s">
        <v>168</v>
      </c>
      <c r="D1840" s="28" t="s">
        <v>1722</v>
      </c>
      <c r="E1840" s="431">
        <v>3500</v>
      </c>
      <c r="F1840" s="418" t="s">
        <v>3025</v>
      </c>
      <c r="G1840" s="418" t="s">
        <v>3024</v>
      </c>
      <c r="H1840" s="418" t="s">
        <v>1725</v>
      </c>
      <c r="I1840" s="234" t="s">
        <v>1726</v>
      </c>
      <c r="J1840" s="28" t="s">
        <v>1727</v>
      </c>
      <c r="K1840" s="429"/>
      <c r="L1840" s="401"/>
      <c r="M1840" s="28"/>
      <c r="N1840" s="28"/>
      <c r="O1840" s="28"/>
      <c r="P1840" s="28"/>
      <c r="Q1840" s="28">
        <v>12</v>
      </c>
      <c r="R1840" s="28">
        <v>12</v>
      </c>
    </row>
    <row r="1841" spans="1:18" ht="12.75" x14ac:dyDescent="0.35">
      <c r="A1841" s="28" t="s">
        <v>1720</v>
      </c>
      <c r="B1841" s="28" t="s">
        <v>1721</v>
      </c>
      <c r="C1841" s="85" t="s">
        <v>168</v>
      </c>
      <c r="D1841" s="28" t="s">
        <v>1722</v>
      </c>
      <c r="E1841" s="431">
        <v>3800</v>
      </c>
      <c r="F1841" s="418" t="s">
        <v>3090</v>
      </c>
      <c r="G1841" s="418" t="s">
        <v>3091</v>
      </c>
      <c r="H1841" s="418" t="s">
        <v>1756</v>
      </c>
      <c r="I1841" s="234" t="s">
        <v>1726</v>
      </c>
      <c r="J1841" s="28" t="s">
        <v>1734</v>
      </c>
      <c r="K1841" s="429"/>
      <c r="L1841" s="401"/>
      <c r="M1841" s="28"/>
      <c r="N1841" s="28"/>
      <c r="O1841" s="28"/>
      <c r="P1841" s="28"/>
      <c r="Q1841" s="28">
        <v>12</v>
      </c>
      <c r="R1841" s="28">
        <v>12</v>
      </c>
    </row>
    <row r="1842" spans="1:18" ht="12.75" x14ac:dyDescent="0.35">
      <c r="A1842" s="28" t="s">
        <v>1720</v>
      </c>
      <c r="B1842" s="28" t="s">
        <v>1721</v>
      </c>
      <c r="C1842" s="85" t="s">
        <v>168</v>
      </c>
      <c r="D1842" s="28" t="s">
        <v>1722</v>
      </c>
      <c r="E1842" s="431">
        <v>2500</v>
      </c>
      <c r="F1842" s="418" t="s">
        <v>3092</v>
      </c>
      <c r="G1842" s="418" t="s">
        <v>3093</v>
      </c>
      <c r="H1842" s="418" t="s">
        <v>1725</v>
      </c>
      <c r="I1842" s="234" t="s">
        <v>1726</v>
      </c>
      <c r="J1842" s="28" t="s">
        <v>1727</v>
      </c>
      <c r="K1842" s="429"/>
      <c r="L1842" s="401"/>
      <c r="M1842" s="28"/>
      <c r="N1842" s="28"/>
      <c r="O1842" s="28"/>
      <c r="P1842" s="28"/>
      <c r="Q1842" s="28">
        <v>12</v>
      </c>
      <c r="R1842" s="28">
        <v>12</v>
      </c>
    </row>
    <row r="1843" spans="1:18" ht="12.75" x14ac:dyDescent="0.35">
      <c r="A1843" s="28" t="s">
        <v>1720</v>
      </c>
      <c r="B1843" s="28" t="s">
        <v>1721</v>
      </c>
      <c r="C1843" s="85" t="s">
        <v>168</v>
      </c>
      <c r="D1843" s="28" t="s">
        <v>1722</v>
      </c>
      <c r="E1843" s="431">
        <v>3500</v>
      </c>
      <c r="F1843" s="418" t="s">
        <v>2928</v>
      </c>
      <c r="G1843" s="418" t="s">
        <v>2926</v>
      </c>
      <c r="H1843" s="418" t="s">
        <v>1882</v>
      </c>
      <c r="I1843" s="234" t="s">
        <v>1726</v>
      </c>
      <c r="J1843" s="28" t="s">
        <v>1734</v>
      </c>
      <c r="K1843" s="429"/>
      <c r="L1843" s="401"/>
      <c r="M1843" s="28"/>
      <c r="N1843" s="28"/>
      <c r="O1843" s="28"/>
      <c r="P1843" s="28"/>
      <c r="Q1843" s="28">
        <v>12</v>
      </c>
      <c r="R1843" s="28">
        <v>12</v>
      </c>
    </row>
    <row r="1844" spans="1:18" ht="12.75" x14ac:dyDescent="0.35">
      <c r="A1844" s="28" t="s">
        <v>1720</v>
      </c>
      <c r="B1844" s="28" t="s">
        <v>1721</v>
      </c>
      <c r="C1844" s="85" t="s">
        <v>168</v>
      </c>
      <c r="D1844" s="28" t="s">
        <v>1722</v>
      </c>
      <c r="E1844" s="431">
        <v>3500</v>
      </c>
      <c r="F1844" s="418" t="s">
        <v>2930</v>
      </c>
      <c r="G1844" s="418" t="s">
        <v>2929</v>
      </c>
      <c r="H1844" s="418" t="s">
        <v>1882</v>
      </c>
      <c r="I1844" s="234" t="s">
        <v>1726</v>
      </c>
      <c r="J1844" s="28" t="s">
        <v>1734</v>
      </c>
      <c r="K1844" s="429"/>
      <c r="L1844" s="401"/>
      <c r="M1844" s="28"/>
      <c r="N1844" s="28"/>
      <c r="O1844" s="28"/>
      <c r="P1844" s="28"/>
      <c r="Q1844" s="28">
        <v>12</v>
      </c>
      <c r="R1844" s="28">
        <v>12</v>
      </c>
    </row>
    <row r="1845" spans="1:18" ht="12.75" x14ac:dyDescent="0.35">
      <c r="A1845" s="28" t="s">
        <v>1720</v>
      </c>
      <c r="B1845" s="28" t="s">
        <v>1721</v>
      </c>
      <c r="C1845" s="85" t="s">
        <v>168</v>
      </c>
      <c r="D1845" s="28" t="s">
        <v>1730</v>
      </c>
      <c r="E1845" s="431">
        <v>3500</v>
      </c>
      <c r="F1845" s="418" t="s">
        <v>2938</v>
      </c>
      <c r="G1845" s="418" t="s">
        <v>2935</v>
      </c>
      <c r="H1845" s="418" t="s">
        <v>2936</v>
      </c>
      <c r="I1845" s="234" t="s">
        <v>1726</v>
      </c>
      <c r="J1845" s="28" t="s">
        <v>1734</v>
      </c>
      <c r="K1845" s="429"/>
      <c r="L1845" s="401"/>
      <c r="M1845" s="28"/>
      <c r="N1845" s="28"/>
      <c r="O1845" s="28"/>
      <c r="P1845" s="28"/>
      <c r="Q1845" s="28">
        <v>12</v>
      </c>
      <c r="R1845" s="28">
        <v>12</v>
      </c>
    </row>
    <row r="1846" spans="1:18" ht="12.75" x14ac:dyDescent="0.35">
      <c r="A1846" s="28" t="s">
        <v>1720</v>
      </c>
      <c r="B1846" s="28" t="s">
        <v>1721</v>
      </c>
      <c r="C1846" s="85" t="s">
        <v>168</v>
      </c>
      <c r="D1846" s="28" t="s">
        <v>1722</v>
      </c>
      <c r="E1846" s="431">
        <v>3500</v>
      </c>
      <c r="F1846" s="418" t="s">
        <v>2940</v>
      </c>
      <c r="G1846" s="418" t="s">
        <v>2937</v>
      </c>
      <c r="H1846" s="418" t="s">
        <v>1737</v>
      </c>
      <c r="I1846" s="234" t="s">
        <v>1726</v>
      </c>
      <c r="J1846" s="28" t="s">
        <v>1734</v>
      </c>
      <c r="K1846" s="429"/>
      <c r="L1846" s="401"/>
      <c r="M1846" s="28"/>
      <c r="N1846" s="28"/>
      <c r="O1846" s="28"/>
      <c r="P1846" s="28"/>
      <c r="Q1846" s="28">
        <v>12</v>
      </c>
      <c r="R1846" s="28">
        <v>12</v>
      </c>
    </row>
    <row r="1847" spans="1:18" ht="12.75" x14ac:dyDescent="0.35">
      <c r="A1847" s="28" t="s">
        <v>1720</v>
      </c>
      <c r="B1847" s="28" t="s">
        <v>1721</v>
      </c>
      <c r="C1847" s="85" t="s">
        <v>168</v>
      </c>
      <c r="D1847" s="28" t="s">
        <v>1722</v>
      </c>
      <c r="E1847" s="431">
        <v>2040</v>
      </c>
      <c r="F1847" s="418" t="s">
        <v>2942</v>
      </c>
      <c r="G1847" s="418" t="s">
        <v>2939</v>
      </c>
      <c r="H1847" s="418" t="s">
        <v>1725</v>
      </c>
      <c r="I1847" s="234" t="s">
        <v>1726</v>
      </c>
      <c r="J1847" s="28" t="s">
        <v>1727</v>
      </c>
      <c r="K1847" s="429"/>
      <c r="L1847" s="401"/>
      <c r="M1847" s="28"/>
      <c r="N1847" s="28"/>
      <c r="O1847" s="28"/>
      <c r="P1847" s="28"/>
      <c r="Q1847" s="28">
        <v>12</v>
      </c>
      <c r="R1847" s="28">
        <v>12</v>
      </c>
    </row>
    <row r="1848" spans="1:18" ht="12.75" x14ac:dyDescent="0.35">
      <c r="A1848" s="28" t="s">
        <v>1720</v>
      </c>
      <c r="B1848" s="28" t="s">
        <v>1721</v>
      </c>
      <c r="C1848" s="85" t="s">
        <v>168</v>
      </c>
      <c r="D1848" s="28" t="s">
        <v>1722</v>
      </c>
      <c r="E1848" s="431">
        <v>2040</v>
      </c>
      <c r="F1848" s="418" t="s">
        <v>2944</v>
      </c>
      <c r="G1848" s="418" t="s">
        <v>2941</v>
      </c>
      <c r="H1848" s="418" t="s">
        <v>1725</v>
      </c>
      <c r="I1848" s="234" t="s">
        <v>1726</v>
      </c>
      <c r="J1848" s="28" t="s">
        <v>1727</v>
      </c>
      <c r="K1848" s="429"/>
      <c r="L1848" s="401"/>
      <c r="M1848" s="28"/>
      <c r="N1848" s="28"/>
      <c r="O1848" s="28"/>
      <c r="P1848" s="28"/>
      <c r="Q1848" s="28">
        <v>12</v>
      </c>
      <c r="R1848" s="28">
        <v>12</v>
      </c>
    </row>
    <row r="1849" spans="1:18" ht="12.75" x14ac:dyDescent="0.35">
      <c r="A1849" s="28" t="s">
        <v>1720</v>
      </c>
      <c r="B1849" s="28" t="s">
        <v>1721</v>
      </c>
      <c r="C1849" s="85" t="s">
        <v>168</v>
      </c>
      <c r="D1849" s="28" t="s">
        <v>1722</v>
      </c>
      <c r="E1849" s="431">
        <v>2040</v>
      </c>
      <c r="F1849" s="418" t="s">
        <v>2945</v>
      </c>
      <c r="G1849" s="418" t="s">
        <v>2943</v>
      </c>
      <c r="H1849" s="418" t="s">
        <v>1725</v>
      </c>
      <c r="I1849" s="234" t="s">
        <v>1726</v>
      </c>
      <c r="J1849" s="28" t="s">
        <v>1727</v>
      </c>
      <c r="K1849" s="429"/>
      <c r="L1849" s="401"/>
      <c r="M1849" s="28"/>
      <c r="N1849" s="28"/>
      <c r="O1849" s="28"/>
      <c r="P1849" s="28"/>
      <c r="Q1849" s="28">
        <v>12</v>
      </c>
      <c r="R1849" s="28">
        <v>12</v>
      </c>
    </row>
    <row r="1850" spans="1:18" ht="12.75" x14ac:dyDescent="0.35">
      <c r="A1850" s="28" t="s">
        <v>1720</v>
      </c>
      <c r="B1850" s="28" t="s">
        <v>1721</v>
      </c>
      <c r="C1850" s="85" t="s">
        <v>168</v>
      </c>
      <c r="D1850" s="28" t="s">
        <v>1722</v>
      </c>
      <c r="E1850" s="431">
        <v>2040</v>
      </c>
      <c r="F1850" s="418" t="s">
        <v>2243</v>
      </c>
      <c r="G1850" s="418" t="s">
        <v>2244</v>
      </c>
      <c r="H1850" s="418" t="s">
        <v>1725</v>
      </c>
      <c r="I1850" s="234" t="s">
        <v>1726</v>
      </c>
      <c r="J1850" s="28" t="s">
        <v>1727</v>
      </c>
      <c r="K1850" s="429"/>
      <c r="L1850" s="401"/>
      <c r="M1850" s="28"/>
      <c r="N1850" s="28"/>
      <c r="O1850" s="28"/>
      <c r="P1850" s="28"/>
      <c r="Q1850" s="28">
        <v>12</v>
      </c>
      <c r="R1850" s="28">
        <v>12</v>
      </c>
    </row>
    <row r="1851" spans="1:18" ht="12.75" x14ac:dyDescent="0.35">
      <c r="A1851" s="28" t="s">
        <v>1720</v>
      </c>
      <c r="B1851" s="28" t="s">
        <v>1721</v>
      </c>
      <c r="C1851" s="85" t="s">
        <v>168</v>
      </c>
      <c r="D1851" s="28" t="s">
        <v>1722</v>
      </c>
      <c r="E1851" s="431">
        <v>2040</v>
      </c>
      <c r="F1851" s="418" t="s">
        <v>2381</v>
      </c>
      <c r="G1851" s="418" t="s">
        <v>2382</v>
      </c>
      <c r="H1851" s="418" t="s">
        <v>1725</v>
      </c>
      <c r="I1851" s="234" t="s">
        <v>1726</v>
      </c>
      <c r="J1851" s="28" t="s">
        <v>1727</v>
      </c>
      <c r="K1851" s="429"/>
      <c r="L1851" s="401"/>
      <c r="M1851" s="28"/>
      <c r="N1851" s="28"/>
      <c r="O1851" s="28"/>
      <c r="P1851" s="28"/>
      <c r="Q1851" s="28">
        <v>12</v>
      </c>
      <c r="R1851" s="28">
        <v>12</v>
      </c>
    </row>
    <row r="1852" spans="1:18" ht="12.75" x14ac:dyDescent="0.35">
      <c r="A1852" s="28" t="s">
        <v>1720</v>
      </c>
      <c r="B1852" s="28" t="s">
        <v>1721</v>
      </c>
      <c r="C1852" s="85" t="s">
        <v>168</v>
      </c>
      <c r="D1852" s="28" t="s">
        <v>1722</v>
      </c>
      <c r="E1852" s="431">
        <v>2040</v>
      </c>
      <c r="F1852" s="418" t="s">
        <v>2933</v>
      </c>
      <c r="G1852" s="418" t="s">
        <v>2931</v>
      </c>
      <c r="H1852" s="418" t="s">
        <v>1725</v>
      </c>
      <c r="I1852" s="234" t="s">
        <v>1726</v>
      </c>
      <c r="J1852" s="28" t="s">
        <v>1727</v>
      </c>
      <c r="K1852" s="429"/>
      <c r="L1852" s="401"/>
      <c r="M1852" s="28"/>
      <c r="N1852" s="28"/>
      <c r="O1852" s="28"/>
      <c r="P1852" s="28"/>
      <c r="Q1852" s="28">
        <v>12</v>
      </c>
      <c r="R1852" s="28">
        <v>12</v>
      </c>
    </row>
    <row r="1853" spans="1:18" ht="12.75" x14ac:dyDescent="0.35">
      <c r="A1853" s="28" t="s">
        <v>1720</v>
      </c>
      <c r="B1853" s="28" t="s">
        <v>1721</v>
      </c>
      <c r="C1853" s="85" t="s">
        <v>168</v>
      </c>
      <c r="D1853" s="28" t="s">
        <v>1722</v>
      </c>
      <c r="E1853" s="431">
        <v>2040</v>
      </c>
      <c r="F1853" s="418" t="s">
        <v>2934</v>
      </c>
      <c r="G1853" s="418" t="s">
        <v>2932</v>
      </c>
      <c r="H1853" s="418" t="s">
        <v>1725</v>
      </c>
      <c r="I1853" s="234" t="s">
        <v>1726</v>
      </c>
      <c r="J1853" s="28" t="s">
        <v>1727</v>
      </c>
      <c r="K1853" s="429"/>
      <c r="L1853" s="401"/>
      <c r="M1853" s="28"/>
      <c r="N1853" s="28"/>
      <c r="O1853" s="28"/>
      <c r="P1853" s="28"/>
      <c r="Q1853" s="28">
        <v>12</v>
      </c>
      <c r="R1853" s="28">
        <v>12</v>
      </c>
    </row>
    <row r="1854" spans="1:18" ht="12.75" x14ac:dyDescent="0.35">
      <c r="A1854" s="28" t="s">
        <v>1720</v>
      </c>
      <c r="B1854" s="28" t="s">
        <v>1721</v>
      </c>
      <c r="C1854" s="85" t="s">
        <v>168</v>
      </c>
      <c r="D1854" s="28" t="s">
        <v>1722</v>
      </c>
      <c r="E1854" s="431">
        <v>2040</v>
      </c>
      <c r="F1854" s="418" t="s">
        <v>2673</v>
      </c>
      <c r="G1854" s="418" t="s">
        <v>2674</v>
      </c>
      <c r="H1854" s="418" t="s">
        <v>1725</v>
      </c>
      <c r="I1854" s="234" t="s">
        <v>1726</v>
      </c>
      <c r="J1854" s="28" t="s">
        <v>1727</v>
      </c>
      <c r="K1854" s="429"/>
      <c r="L1854" s="401"/>
      <c r="M1854" s="28"/>
      <c r="N1854" s="28"/>
      <c r="O1854" s="28"/>
      <c r="P1854" s="28"/>
      <c r="Q1854" s="28">
        <v>12</v>
      </c>
      <c r="R1854" s="28">
        <v>12</v>
      </c>
    </row>
    <row r="1855" spans="1:18" ht="12.75" x14ac:dyDescent="0.35">
      <c r="A1855" s="28" t="s">
        <v>1720</v>
      </c>
      <c r="B1855" s="28" t="s">
        <v>1721</v>
      </c>
      <c r="C1855" s="85" t="s">
        <v>168</v>
      </c>
      <c r="D1855" s="28" t="s">
        <v>1722</v>
      </c>
      <c r="E1855" s="431">
        <v>3500</v>
      </c>
      <c r="F1855" s="418" t="s">
        <v>2917</v>
      </c>
      <c r="G1855" s="418" t="s">
        <v>2915</v>
      </c>
      <c r="H1855" s="418" t="s">
        <v>1737</v>
      </c>
      <c r="I1855" s="234" t="s">
        <v>1726</v>
      </c>
      <c r="J1855" s="28" t="s">
        <v>1734</v>
      </c>
      <c r="K1855" s="429"/>
      <c r="L1855" s="401"/>
      <c r="M1855" s="28"/>
      <c r="N1855" s="28"/>
      <c r="O1855" s="28"/>
      <c r="P1855" s="28"/>
      <c r="Q1855" s="28">
        <v>12</v>
      </c>
      <c r="R1855" s="28">
        <v>12</v>
      </c>
    </row>
    <row r="1856" spans="1:18" ht="12.75" x14ac:dyDescent="0.35">
      <c r="A1856" s="28" t="s">
        <v>1720</v>
      </c>
      <c r="B1856" s="28" t="s">
        <v>1721</v>
      </c>
      <c r="C1856" s="85" t="s">
        <v>168</v>
      </c>
      <c r="D1856" s="28" t="s">
        <v>1722</v>
      </c>
      <c r="E1856" s="431">
        <v>2000</v>
      </c>
      <c r="F1856" s="418" t="s">
        <v>2042</v>
      </c>
      <c r="G1856" s="418" t="s">
        <v>2043</v>
      </c>
      <c r="H1856" s="418" t="s">
        <v>1737</v>
      </c>
      <c r="I1856" s="234" t="s">
        <v>1726</v>
      </c>
      <c r="J1856" s="28" t="s">
        <v>1734</v>
      </c>
      <c r="K1856" s="429"/>
      <c r="L1856" s="401"/>
      <c r="M1856" s="28"/>
      <c r="N1856" s="28"/>
      <c r="O1856" s="28"/>
      <c r="P1856" s="28"/>
      <c r="Q1856" s="28">
        <v>12</v>
      </c>
      <c r="R1856" s="28">
        <v>12</v>
      </c>
    </row>
    <row r="1857" spans="1:18" ht="12.75" x14ac:dyDescent="0.35">
      <c r="A1857" s="28" t="s">
        <v>1720</v>
      </c>
      <c r="B1857" s="28" t="s">
        <v>1721</v>
      </c>
      <c r="C1857" s="85" t="s">
        <v>168</v>
      </c>
      <c r="D1857" s="28" t="s">
        <v>1730</v>
      </c>
      <c r="E1857" s="431">
        <v>2000</v>
      </c>
      <c r="F1857" s="418" t="s">
        <v>2050</v>
      </c>
      <c r="G1857" s="418" t="s">
        <v>2051</v>
      </c>
      <c r="H1857" s="418" t="s">
        <v>1748</v>
      </c>
      <c r="I1857" s="234" t="s">
        <v>1726</v>
      </c>
      <c r="J1857" s="28" t="s">
        <v>1734</v>
      </c>
      <c r="K1857" s="429"/>
      <c r="L1857" s="401"/>
      <c r="M1857" s="28"/>
      <c r="N1857" s="28"/>
      <c r="O1857" s="28"/>
      <c r="P1857" s="28"/>
      <c r="Q1857" s="28">
        <v>12</v>
      </c>
      <c r="R1857" s="28">
        <v>12</v>
      </c>
    </row>
    <row r="1858" spans="1:18" ht="12.75" x14ac:dyDescent="0.35">
      <c r="A1858" s="28" t="s">
        <v>1720</v>
      </c>
      <c r="B1858" s="28" t="s">
        <v>1721</v>
      </c>
      <c r="C1858" s="85" t="s">
        <v>168</v>
      </c>
      <c r="D1858" s="28" t="s">
        <v>1730</v>
      </c>
      <c r="E1858" s="431">
        <v>6500</v>
      </c>
      <c r="F1858" s="418" t="s">
        <v>3094</v>
      </c>
      <c r="G1858" s="418" t="s">
        <v>3095</v>
      </c>
      <c r="H1858" s="418" t="s">
        <v>1733</v>
      </c>
      <c r="I1858" s="234" t="s">
        <v>1726</v>
      </c>
      <c r="J1858" s="28" t="s">
        <v>1734</v>
      </c>
      <c r="K1858" s="429"/>
      <c r="L1858" s="401"/>
      <c r="M1858" s="28"/>
      <c r="N1858" s="28"/>
      <c r="O1858" s="28"/>
      <c r="P1858" s="28"/>
      <c r="Q1858" s="28">
        <v>12</v>
      </c>
      <c r="R1858" s="28">
        <v>12</v>
      </c>
    </row>
    <row r="1859" spans="1:18" ht="12.75" x14ac:dyDescent="0.35">
      <c r="A1859" s="28" t="s">
        <v>1720</v>
      </c>
      <c r="B1859" s="28" t="s">
        <v>1721</v>
      </c>
      <c r="C1859" s="85" t="s">
        <v>168</v>
      </c>
      <c r="D1859" s="28" t="s">
        <v>1722</v>
      </c>
      <c r="E1859" s="431">
        <v>2000</v>
      </c>
      <c r="F1859" s="418" t="s">
        <v>2758</v>
      </c>
      <c r="G1859" s="418" t="s">
        <v>2759</v>
      </c>
      <c r="H1859" s="418" t="s">
        <v>1756</v>
      </c>
      <c r="I1859" s="234" t="s">
        <v>1726</v>
      </c>
      <c r="J1859" s="28" t="s">
        <v>1734</v>
      </c>
      <c r="K1859" s="429"/>
      <c r="L1859" s="401"/>
      <c r="M1859" s="28"/>
      <c r="N1859" s="28"/>
      <c r="O1859" s="28"/>
      <c r="P1859" s="28"/>
      <c r="Q1859" s="28">
        <v>12</v>
      </c>
      <c r="R1859" s="28">
        <v>12</v>
      </c>
    </row>
    <row r="1860" spans="1:18" ht="12.75" x14ac:dyDescent="0.35">
      <c r="A1860" s="28" t="s">
        <v>1720</v>
      </c>
      <c r="B1860" s="28" t="s">
        <v>1721</v>
      </c>
      <c r="C1860" s="85" t="s">
        <v>168</v>
      </c>
      <c r="D1860" s="28" t="s">
        <v>1722</v>
      </c>
      <c r="E1860" s="431">
        <v>2000</v>
      </c>
      <c r="F1860" s="418" t="s">
        <v>2815</v>
      </c>
      <c r="G1860" s="418" t="s">
        <v>2816</v>
      </c>
      <c r="H1860" s="418" t="s">
        <v>2817</v>
      </c>
      <c r="I1860" s="234" t="s">
        <v>1726</v>
      </c>
      <c r="J1860" s="28" t="s">
        <v>1734</v>
      </c>
      <c r="K1860" s="429"/>
      <c r="L1860" s="401"/>
      <c r="M1860" s="28"/>
      <c r="N1860" s="28"/>
      <c r="O1860" s="28"/>
      <c r="P1860" s="28"/>
      <c r="Q1860" s="28">
        <v>12</v>
      </c>
      <c r="R1860" s="28">
        <v>12</v>
      </c>
    </row>
    <row r="1861" spans="1:18" ht="12.75" x14ac:dyDescent="0.35">
      <c r="A1861" s="28" t="s">
        <v>1720</v>
      </c>
      <c r="B1861" s="28" t="s">
        <v>1721</v>
      </c>
      <c r="C1861" s="85" t="s">
        <v>168</v>
      </c>
      <c r="D1861" s="28" t="s">
        <v>1730</v>
      </c>
      <c r="E1861" s="431">
        <v>2500</v>
      </c>
      <c r="F1861" s="418" t="s">
        <v>2823</v>
      </c>
      <c r="G1861" s="418" t="s">
        <v>2824</v>
      </c>
      <c r="H1861" s="418" t="s">
        <v>2825</v>
      </c>
      <c r="I1861" s="234" t="s">
        <v>1726</v>
      </c>
      <c r="J1861" s="28" t="s">
        <v>1734</v>
      </c>
      <c r="K1861" s="429"/>
      <c r="L1861" s="401"/>
      <c r="M1861" s="28"/>
      <c r="N1861" s="28"/>
      <c r="O1861" s="28"/>
      <c r="P1861" s="28"/>
      <c r="Q1861" s="28">
        <v>12</v>
      </c>
      <c r="R1861" s="28">
        <v>12</v>
      </c>
    </row>
    <row r="1862" spans="1:18" ht="12.75" x14ac:dyDescent="0.35">
      <c r="A1862" s="28" t="s">
        <v>1720</v>
      </c>
      <c r="B1862" s="28" t="s">
        <v>1721</v>
      </c>
      <c r="C1862" s="85" t="s">
        <v>168</v>
      </c>
      <c r="D1862" s="28" t="s">
        <v>1722</v>
      </c>
      <c r="E1862" s="431">
        <v>1300</v>
      </c>
      <c r="F1862" s="418" t="s">
        <v>1738</v>
      </c>
      <c r="G1862" s="418" t="s">
        <v>1739</v>
      </c>
      <c r="H1862" s="418" t="s">
        <v>1740</v>
      </c>
      <c r="I1862" s="234" t="s">
        <v>1726</v>
      </c>
      <c r="J1862" s="28" t="s">
        <v>1760</v>
      </c>
      <c r="K1862" s="429"/>
      <c r="L1862" s="401"/>
      <c r="M1862" s="28"/>
      <c r="N1862" s="28"/>
      <c r="O1862" s="28"/>
      <c r="P1862" s="28"/>
      <c r="Q1862" s="28">
        <v>12</v>
      </c>
      <c r="R1862" s="28">
        <v>12</v>
      </c>
    </row>
    <row r="1863" spans="1:18" ht="12.75" x14ac:dyDescent="0.35">
      <c r="A1863" s="28" t="s">
        <v>1720</v>
      </c>
      <c r="B1863" s="28" t="s">
        <v>1721</v>
      </c>
      <c r="C1863" s="85" t="s">
        <v>168</v>
      </c>
      <c r="D1863" s="28" t="s">
        <v>1730</v>
      </c>
      <c r="E1863" s="431">
        <v>1500</v>
      </c>
      <c r="F1863" s="418" t="s">
        <v>1797</v>
      </c>
      <c r="G1863" s="418" t="s">
        <v>1798</v>
      </c>
      <c r="H1863" s="418" t="s">
        <v>1794</v>
      </c>
      <c r="I1863" s="234" t="s">
        <v>1726</v>
      </c>
      <c r="J1863" s="28" t="s">
        <v>1727</v>
      </c>
      <c r="K1863" s="429"/>
      <c r="L1863" s="401"/>
      <c r="M1863" s="28"/>
      <c r="N1863" s="28"/>
      <c r="O1863" s="28"/>
      <c r="P1863" s="28"/>
      <c r="Q1863" s="28">
        <v>12</v>
      </c>
      <c r="R1863" s="28">
        <v>12</v>
      </c>
    </row>
    <row r="1864" spans="1:18" ht="12.75" x14ac:dyDescent="0.35">
      <c r="A1864" s="28" t="s">
        <v>1720</v>
      </c>
      <c r="B1864" s="28" t="s">
        <v>1721</v>
      </c>
      <c r="C1864" s="85" t="s">
        <v>168</v>
      </c>
      <c r="D1864" s="28" t="s">
        <v>1722</v>
      </c>
      <c r="E1864" s="431">
        <v>2000</v>
      </c>
      <c r="F1864" s="418" t="s">
        <v>1843</v>
      </c>
      <c r="G1864" s="418" t="s">
        <v>1844</v>
      </c>
      <c r="H1864" s="418" t="s">
        <v>1845</v>
      </c>
      <c r="I1864" s="234" t="s">
        <v>1726</v>
      </c>
      <c r="J1864" s="28" t="s">
        <v>1734</v>
      </c>
      <c r="K1864" s="429"/>
      <c r="L1864" s="401"/>
      <c r="M1864" s="28"/>
      <c r="N1864" s="28"/>
      <c r="O1864" s="28"/>
      <c r="P1864" s="28"/>
      <c r="Q1864" s="28">
        <v>12</v>
      </c>
      <c r="R1864" s="28">
        <v>12</v>
      </c>
    </row>
    <row r="1865" spans="1:18" ht="12.75" x14ac:dyDescent="0.35">
      <c r="A1865" s="28" t="s">
        <v>1720</v>
      </c>
      <c r="B1865" s="28" t="s">
        <v>1721</v>
      </c>
      <c r="C1865" s="85" t="s">
        <v>168</v>
      </c>
      <c r="D1865" s="28" t="s">
        <v>1722</v>
      </c>
      <c r="E1865" s="431">
        <v>3000</v>
      </c>
      <c r="F1865" s="418" t="s">
        <v>1911</v>
      </c>
      <c r="G1865" s="418" t="s">
        <v>1912</v>
      </c>
      <c r="H1865" s="418" t="s">
        <v>1913</v>
      </c>
      <c r="I1865" s="234" t="s">
        <v>1726</v>
      </c>
      <c r="J1865" s="28" t="s">
        <v>1760</v>
      </c>
      <c r="K1865" s="429"/>
      <c r="L1865" s="401"/>
      <c r="M1865" s="28"/>
      <c r="N1865" s="28"/>
      <c r="O1865" s="28"/>
      <c r="P1865" s="28"/>
      <c r="Q1865" s="28">
        <v>12</v>
      </c>
      <c r="R1865" s="28">
        <v>12</v>
      </c>
    </row>
    <row r="1866" spans="1:18" ht="12.75" x14ac:dyDescent="0.35">
      <c r="A1866" s="28" t="s">
        <v>1720</v>
      </c>
      <c r="B1866" s="28" t="s">
        <v>1721</v>
      </c>
      <c r="C1866" s="85" t="s">
        <v>168</v>
      </c>
      <c r="D1866" s="28" t="s">
        <v>1730</v>
      </c>
      <c r="E1866" s="431">
        <v>1300</v>
      </c>
      <c r="F1866" s="418" t="s">
        <v>1930</v>
      </c>
      <c r="G1866" s="418" t="s">
        <v>1931</v>
      </c>
      <c r="H1866" s="418" t="s">
        <v>1855</v>
      </c>
      <c r="I1866" s="234" t="s">
        <v>1726</v>
      </c>
      <c r="J1866" s="28" t="s">
        <v>1760</v>
      </c>
      <c r="K1866" s="429"/>
      <c r="L1866" s="401"/>
      <c r="M1866" s="28"/>
      <c r="N1866" s="28"/>
      <c r="O1866" s="28"/>
      <c r="P1866" s="28"/>
      <c r="Q1866" s="28">
        <v>12</v>
      </c>
      <c r="R1866" s="28">
        <v>12</v>
      </c>
    </row>
    <row r="1867" spans="1:18" ht="12.75" x14ac:dyDescent="0.35">
      <c r="A1867" s="28" t="s">
        <v>1720</v>
      </c>
      <c r="B1867" s="28" t="s">
        <v>1721</v>
      </c>
      <c r="C1867" s="85" t="s">
        <v>168</v>
      </c>
      <c r="D1867" s="28" t="s">
        <v>1730</v>
      </c>
      <c r="E1867" s="431">
        <v>1500</v>
      </c>
      <c r="F1867" s="418" t="s">
        <v>1932</v>
      </c>
      <c r="G1867" s="418" t="s">
        <v>1933</v>
      </c>
      <c r="H1867" s="418" t="s">
        <v>1794</v>
      </c>
      <c r="I1867" s="234" t="s">
        <v>1726</v>
      </c>
      <c r="J1867" s="28" t="s">
        <v>1727</v>
      </c>
      <c r="K1867" s="429"/>
      <c r="L1867" s="401"/>
      <c r="M1867" s="28"/>
      <c r="N1867" s="28"/>
      <c r="O1867" s="28"/>
      <c r="P1867" s="28"/>
      <c r="Q1867" s="28">
        <v>12</v>
      </c>
      <c r="R1867" s="28">
        <v>12</v>
      </c>
    </row>
    <row r="1868" spans="1:18" ht="12.75" x14ac:dyDescent="0.35">
      <c r="A1868" s="28" t="s">
        <v>1720</v>
      </c>
      <c r="B1868" s="28" t="s">
        <v>1721</v>
      </c>
      <c r="C1868" s="85" t="s">
        <v>168</v>
      </c>
      <c r="D1868" s="28" t="s">
        <v>1730</v>
      </c>
      <c r="E1868" s="431">
        <v>1500</v>
      </c>
      <c r="F1868" s="418" t="s">
        <v>1961</v>
      </c>
      <c r="G1868" s="418" t="s">
        <v>1962</v>
      </c>
      <c r="H1868" s="418" t="s">
        <v>1794</v>
      </c>
      <c r="I1868" s="234" t="s">
        <v>1726</v>
      </c>
      <c r="J1868" s="28" t="s">
        <v>1727</v>
      </c>
      <c r="K1868" s="429"/>
      <c r="L1868" s="401"/>
      <c r="M1868" s="28"/>
      <c r="N1868" s="28"/>
      <c r="O1868" s="28"/>
      <c r="P1868" s="28"/>
      <c r="Q1868" s="28">
        <v>12</v>
      </c>
      <c r="R1868" s="28">
        <v>12</v>
      </c>
    </row>
    <row r="1869" spans="1:18" ht="12.75" x14ac:dyDescent="0.35">
      <c r="A1869" s="28" t="s">
        <v>1720</v>
      </c>
      <c r="B1869" s="28" t="s">
        <v>1721</v>
      </c>
      <c r="C1869" s="85" t="s">
        <v>168</v>
      </c>
      <c r="D1869" s="28" t="s">
        <v>1730</v>
      </c>
      <c r="E1869" s="431">
        <v>1500</v>
      </c>
      <c r="F1869" s="418" t="s">
        <v>1994</v>
      </c>
      <c r="G1869" s="418" t="s">
        <v>1995</v>
      </c>
      <c r="H1869" s="418" t="s">
        <v>1954</v>
      </c>
      <c r="I1869" s="234" t="s">
        <v>1726</v>
      </c>
      <c r="J1869" s="28" t="s">
        <v>1727</v>
      </c>
      <c r="K1869" s="429"/>
      <c r="L1869" s="401"/>
      <c r="M1869" s="28"/>
      <c r="N1869" s="28"/>
      <c r="O1869" s="28"/>
      <c r="P1869" s="28"/>
      <c r="Q1869" s="28">
        <v>12</v>
      </c>
      <c r="R1869" s="28">
        <v>12</v>
      </c>
    </row>
    <row r="1870" spans="1:18" ht="12.75" x14ac:dyDescent="0.35">
      <c r="A1870" s="28" t="s">
        <v>1720</v>
      </c>
      <c r="B1870" s="28" t="s">
        <v>1721</v>
      </c>
      <c r="C1870" s="85" t="s">
        <v>168</v>
      </c>
      <c r="D1870" s="28" t="s">
        <v>1730</v>
      </c>
      <c r="E1870" s="431">
        <v>1400</v>
      </c>
      <c r="F1870" s="418" t="s">
        <v>2085</v>
      </c>
      <c r="G1870" s="418" t="s">
        <v>2086</v>
      </c>
      <c r="H1870" s="418" t="s">
        <v>1794</v>
      </c>
      <c r="I1870" s="234" t="s">
        <v>1726</v>
      </c>
      <c r="J1870" s="28" t="s">
        <v>1727</v>
      </c>
      <c r="K1870" s="429"/>
      <c r="L1870" s="401"/>
      <c r="M1870" s="28"/>
      <c r="N1870" s="28"/>
      <c r="O1870" s="28"/>
      <c r="P1870" s="28"/>
      <c r="Q1870" s="28">
        <v>12</v>
      </c>
      <c r="R1870" s="28">
        <v>12</v>
      </c>
    </row>
    <row r="1871" spans="1:18" ht="12.75" x14ac:dyDescent="0.35">
      <c r="A1871" s="28" t="s">
        <v>1720</v>
      </c>
      <c r="B1871" s="28" t="s">
        <v>1721</v>
      </c>
      <c r="C1871" s="85" t="s">
        <v>168</v>
      </c>
      <c r="D1871" s="28" t="s">
        <v>1730</v>
      </c>
      <c r="E1871" s="431">
        <v>1300</v>
      </c>
      <c r="F1871" s="418" t="s">
        <v>2212</v>
      </c>
      <c r="G1871" s="418" t="s">
        <v>2213</v>
      </c>
      <c r="H1871" s="418" t="s">
        <v>1855</v>
      </c>
      <c r="I1871" s="234" t="s">
        <v>1726</v>
      </c>
      <c r="J1871" s="28" t="s">
        <v>1760</v>
      </c>
      <c r="K1871" s="429"/>
      <c r="L1871" s="401"/>
      <c r="M1871" s="28"/>
      <c r="N1871" s="28"/>
      <c r="O1871" s="28"/>
      <c r="P1871" s="28"/>
      <c r="Q1871" s="28">
        <v>12</v>
      </c>
      <c r="R1871" s="28">
        <v>12</v>
      </c>
    </row>
    <row r="1872" spans="1:18" ht="12.75" x14ac:dyDescent="0.35">
      <c r="A1872" s="28" t="s">
        <v>1720</v>
      </c>
      <c r="B1872" s="28" t="s">
        <v>1721</v>
      </c>
      <c r="C1872" s="85" t="s">
        <v>168</v>
      </c>
      <c r="D1872" s="28" t="s">
        <v>1730</v>
      </c>
      <c r="E1872" s="431">
        <v>1500</v>
      </c>
      <c r="F1872" s="418" t="s">
        <v>2345</v>
      </c>
      <c r="G1872" s="418" t="s">
        <v>2346</v>
      </c>
      <c r="H1872" s="418" t="s">
        <v>1794</v>
      </c>
      <c r="I1872" s="234" t="s">
        <v>1726</v>
      </c>
      <c r="J1872" s="28" t="s">
        <v>1727</v>
      </c>
      <c r="K1872" s="429"/>
      <c r="L1872" s="401"/>
      <c r="M1872" s="28"/>
      <c r="N1872" s="28"/>
      <c r="O1872" s="28"/>
      <c r="P1872" s="28"/>
      <c r="Q1872" s="28">
        <v>12</v>
      </c>
      <c r="R1872" s="28">
        <v>12</v>
      </c>
    </row>
    <row r="1873" spans="1:18" ht="12.75" x14ac:dyDescent="0.35">
      <c r="A1873" s="28" t="s">
        <v>1720</v>
      </c>
      <c r="B1873" s="28" t="s">
        <v>1721</v>
      </c>
      <c r="C1873" s="85" t="s">
        <v>168</v>
      </c>
      <c r="D1873" s="28" t="s">
        <v>1730</v>
      </c>
      <c r="E1873" s="431">
        <v>1500</v>
      </c>
      <c r="F1873" s="418" t="s">
        <v>2363</v>
      </c>
      <c r="G1873" s="418" t="s">
        <v>2364</v>
      </c>
      <c r="H1873" s="418" t="s">
        <v>1794</v>
      </c>
      <c r="I1873" s="234" t="s">
        <v>1726</v>
      </c>
      <c r="J1873" s="28" t="s">
        <v>1727</v>
      </c>
      <c r="K1873" s="429"/>
      <c r="L1873" s="401"/>
      <c r="M1873" s="28"/>
      <c r="N1873" s="28"/>
      <c r="O1873" s="28"/>
      <c r="P1873" s="28"/>
      <c r="Q1873" s="28">
        <v>12</v>
      </c>
      <c r="R1873" s="28">
        <v>12</v>
      </c>
    </row>
    <row r="1874" spans="1:18" ht="12.75" x14ac:dyDescent="0.35">
      <c r="A1874" s="28" t="s">
        <v>1720</v>
      </c>
      <c r="B1874" s="28" t="s">
        <v>1721</v>
      </c>
      <c r="C1874" s="85" t="s">
        <v>168</v>
      </c>
      <c r="D1874" s="28" t="s">
        <v>1730</v>
      </c>
      <c r="E1874" s="431">
        <v>1300</v>
      </c>
      <c r="F1874" s="418" t="s">
        <v>2379</v>
      </c>
      <c r="G1874" s="418" t="s">
        <v>2380</v>
      </c>
      <c r="H1874" s="418" t="s">
        <v>1855</v>
      </c>
      <c r="I1874" s="234" t="s">
        <v>1726</v>
      </c>
      <c r="J1874" s="28" t="s">
        <v>1760</v>
      </c>
      <c r="K1874" s="429"/>
      <c r="L1874" s="401"/>
      <c r="M1874" s="28"/>
      <c r="N1874" s="28"/>
      <c r="O1874" s="28"/>
      <c r="P1874" s="28"/>
      <c r="Q1874" s="28">
        <v>12</v>
      </c>
      <c r="R1874" s="28">
        <v>12</v>
      </c>
    </row>
    <row r="1875" spans="1:18" ht="12.75" x14ac:dyDescent="0.35">
      <c r="A1875" s="28" t="s">
        <v>1720</v>
      </c>
      <c r="B1875" s="28" t="s">
        <v>1721</v>
      </c>
      <c r="C1875" s="85" t="s">
        <v>168</v>
      </c>
      <c r="D1875" s="28" t="s">
        <v>1730</v>
      </c>
      <c r="E1875" s="431">
        <v>1400</v>
      </c>
      <c r="F1875" s="418" t="s">
        <v>2506</v>
      </c>
      <c r="G1875" s="418" t="s">
        <v>2507</v>
      </c>
      <c r="H1875" s="418" t="s">
        <v>1794</v>
      </c>
      <c r="I1875" s="234" t="s">
        <v>1726</v>
      </c>
      <c r="J1875" s="28" t="s">
        <v>1727</v>
      </c>
      <c r="K1875" s="429"/>
      <c r="L1875" s="401"/>
      <c r="M1875" s="28"/>
      <c r="N1875" s="28"/>
      <c r="O1875" s="28"/>
      <c r="P1875" s="28"/>
      <c r="Q1875" s="28">
        <v>12</v>
      </c>
      <c r="R1875" s="28">
        <v>12</v>
      </c>
    </row>
    <row r="1876" spans="1:18" ht="12.75" x14ac:dyDescent="0.35">
      <c r="A1876" s="28" t="s">
        <v>1720</v>
      </c>
      <c r="B1876" s="28" t="s">
        <v>1721</v>
      </c>
      <c r="C1876" s="85" t="s">
        <v>168</v>
      </c>
      <c r="D1876" s="28" t="s">
        <v>1730</v>
      </c>
      <c r="E1876" s="431">
        <v>1500</v>
      </c>
      <c r="F1876" s="418" t="s">
        <v>2528</v>
      </c>
      <c r="G1876" s="418" t="s">
        <v>2529</v>
      </c>
      <c r="H1876" s="418" t="s">
        <v>1794</v>
      </c>
      <c r="I1876" s="234" t="s">
        <v>1726</v>
      </c>
      <c r="J1876" s="28" t="s">
        <v>1727</v>
      </c>
      <c r="K1876" s="429"/>
      <c r="L1876" s="401"/>
      <c r="M1876" s="28"/>
      <c r="N1876" s="28"/>
      <c r="O1876" s="28"/>
      <c r="P1876" s="28"/>
      <c r="Q1876" s="28">
        <v>12</v>
      </c>
      <c r="R1876" s="28">
        <v>12</v>
      </c>
    </row>
    <row r="1877" spans="1:18" ht="12.75" x14ac:dyDescent="0.35">
      <c r="A1877" s="28" t="s">
        <v>1720</v>
      </c>
      <c r="B1877" s="28" t="s">
        <v>1721</v>
      </c>
      <c r="C1877" s="85" t="s">
        <v>168</v>
      </c>
      <c r="D1877" s="28" t="s">
        <v>1730</v>
      </c>
      <c r="E1877" s="431">
        <v>1500</v>
      </c>
      <c r="F1877" s="418" t="s">
        <v>2532</v>
      </c>
      <c r="G1877" s="418" t="s">
        <v>2533</v>
      </c>
      <c r="H1877" s="418" t="s">
        <v>2429</v>
      </c>
      <c r="I1877" s="234" t="s">
        <v>1726</v>
      </c>
      <c r="J1877" s="28" t="s">
        <v>1727</v>
      </c>
      <c r="K1877" s="429"/>
      <c r="L1877" s="401"/>
      <c r="M1877" s="28"/>
      <c r="N1877" s="28"/>
      <c r="O1877" s="28"/>
      <c r="P1877" s="28"/>
      <c r="Q1877" s="28">
        <v>12</v>
      </c>
      <c r="R1877" s="28">
        <v>12</v>
      </c>
    </row>
    <row r="1878" spans="1:18" ht="12.75" x14ac:dyDescent="0.35">
      <c r="A1878" s="28" t="s">
        <v>1720</v>
      </c>
      <c r="B1878" s="28" t="s">
        <v>1721</v>
      </c>
      <c r="C1878" s="85" t="s">
        <v>168</v>
      </c>
      <c r="D1878" s="28" t="s">
        <v>1730</v>
      </c>
      <c r="E1878" s="431">
        <v>1200</v>
      </c>
      <c r="F1878" s="418" t="s">
        <v>2554</v>
      </c>
      <c r="G1878" s="418" t="s">
        <v>2555</v>
      </c>
      <c r="H1878" s="418" t="s">
        <v>1759</v>
      </c>
      <c r="I1878" s="234" t="s">
        <v>1726</v>
      </c>
      <c r="J1878" s="28" t="s">
        <v>1760</v>
      </c>
      <c r="K1878" s="429"/>
      <c r="L1878" s="401"/>
      <c r="M1878" s="28"/>
      <c r="N1878" s="28"/>
      <c r="O1878" s="28"/>
      <c r="P1878" s="28"/>
      <c r="Q1878" s="28">
        <v>12</v>
      </c>
      <c r="R1878" s="28">
        <v>12</v>
      </c>
    </row>
    <row r="1879" spans="1:18" ht="12.75" x14ac:dyDescent="0.35">
      <c r="A1879" s="28" t="s">
        <v>1720</v>
      </c>
      <c r="B1879" s="28" t="s">
        <v>1721</v>
      </c>
      <c r="C1879" s="85" t="s">
        <v>168</v>
      </c>
      <c r="D1879" s="28" t="s">
        <v>1730</v>
      </c>
      <c r="E1879" s="431">
        <v>1500</v>
      </c>
      <c r="F1879" s="418" t="s">
        <v>2574</v>
      </c>
      <c r="G1879" s="418" t="s">
        <v>2575</v>
      </c>
      <c r="H1879" s="418" t="s">
        <v>1954</v>
      </c>
      <c r="I1879" s="234" t="s">
        <v>1726</v>
      </c>
      <c r="J1879" s="28" t="s">
        <v>1727</v>
      </c>
      <c r="K1879" s="429"/>
      <c r="L1879" s="401"/>
      <c r="M1879" s="28"/>
      <c r="N1879" s="28"/>
      <c r="O1879" s="28"/>
      <c r="P1879" s="28"/>
      <c r="Q1879" s="28">
        <v>12</v>
      </c>
      <c r="R1879" s="28">
        <v>12</v>
      </c>
    </row>
    <row r="1880" spans="1:18" ht="12.75" x14ac:dyDescent="0.35">
      <c r="A1880" s="28" t="s">
        <v>1720</v>
      </c>
      <c r="B1880" s="28" t="s">
        <v>1721</v>
      </c>
      <c r="C1880" s="85" t="s">
        <v>168</v>
      </c>
      <c r="D1880" s="28" t="s">
        <v>1730</v>
      </c>
      <c r="E1880" s="431">
        <v>1500</v>
      </c>
      <c r="F1880" s="418" t="s">
        <v>2594</v>
      </c>
      <c r="G1880" s="418" t="s">
        <v>2595</v>
      </c>
      <c r="H1880" s="418" t="s">
        <v>1794</v>
      </c>
      <c r="I1880" s="234" t="s">
        <v>1726</v>
      </c>
      <c r="J1880" s="28" t="s">
        <v>1727</v>
      </c>
      <c r="K1880" s="429"/>
      <c r="L1880" s="401"/>
      <c r="M1880" s="28"/>
      <c r="N1880" s="28"/>
      <c r="O1880" s="28"/>
      <c r="P1880" s="28"/>
      <c r="Q1880" s="28">
        <v>12</v>
      </c>
      <c r="R1880" s="28">
        <v>12</v>
      </c>
    </row>
    <row r="1881" spans="1:18" ht="12.75" x14ac:dyDescent="0.35">
      <c r="A1881" s="28" t="s">
        <v>1720</v>
      </c>
      <c r="B1881" s="28" t="s">
        <v>1721</v>
      </c>
      <c r="C1881" s="85" t="s">
        <v>168</v>
      </c>
      <c r="D1881" s="28" t="s">
        <v>1730</v>
      </c>
      <c r="E1881" s="431">
        <v>1500</v>
      </c>
      <c r="F1881" s="418" t="s">
        <v>2675</v>
      </c>
      <c r="G1881" s="418" t="s">
        <v>2676</v>
      </c>
      <c r="H1881" s="418" t="s">
        <v>2677</v>
      </c>
      <c r="I1881" s="234" t="s">
        <v>1726</v>
      </c>
      <c r="J1881" s="28" t="s">
        <v>1734</v>
      </c>
      <c r="K1881" s="429"/>
      <c r="L1881" s="401"/>
      <c r="M1881" s="28"/>
      <c r="N1881" s="28"/>
      <c r="O1881" s="28"/>
      <c r="P1881" s="28"/>
      <c r="Q1881" s="28">
        <v>12</v>
      </c>
      <c r="R1881" s="28">
        <v>12</v>
      </c>
    </row>
    <row r="1882" spans="1:18" ht="12.75" x14ac:dyDescent="0.35">
      <c r="A1882" s="28" t="s">
        <v>1720</v>
      </c>
      <c r="B1882" s="28" t="s">
        <v>1721</v>
      </c>
      <c r="C1882" s="85" t="s">
        <v>168</v>
      </c>
      <c r="D1882" s="28" t="s">
        <v>1722</v>
      </c>
      <c r="E1882" s="431">
        <v>1200</v>
      </c>
      <c r="F1882" s="418" t="s">
        <v>2680</v>
      </c>
      <c r="G1882" s="418" t="s">
        <v>2681</v>
      </c>
      <c r="H1882" s="418" t="s">
        <v>1325</v>
      </c>
      <c r="I1882" s="234" t="s">
        <v>1726</v>
      </c>
      <c r="J1882" s="28" t="s">
        <v>1760</v>
      </c>
      <c r="K1882" s="429"/>
      <c r="L1882" s="401"/>
      <c r="M1882" s="28"/>
      <c r="N1882" s="28"/>
      <c r="O1882" s="28"/>
      <c r="P1882" s="28"/>
      <c r="Q1882" s="28">
        <v>12</v>
      </c>
      <c r="R1882" s="28">
        <v>12</v>
      </c>
    </row>
    <row r="1883" spans="1:18" ht="12.75" x14ac:dyDescent="0.35">
      <c r="A1883" s="28" t="s">
        <v>1720</v>
      </c>
      <c r="B1883" s="28" t="s">
        <v>1721</v>
      </c>
      <c r="C1883" s="85" t="s">
        <v>168</v>
      </c>
      <c r="D1883" s="28" t="s">
        <v>1722</v>
      </c>
      <c r="E1883" s="431">
        <v>1200</v>
      </c>
      <c r="F1883" s="418" t="s">
        <v>2782</v>
      </c>
      <c r="G1883" s="418" t="s">
        <v>2783</v>
      </c>
      <c r="H1883" s="418" t="s">
        <v>1325</v>
      </c>
      <c r="I1883" s="234" t="s">
        <v>1726</v>
      </c>
      <c r="J1883" s="28" t="s">
        <v>1760</v>
      </c>
      <c r="K1883" s="429"/>
      <c r="L1883" s="401"/>
      <c r="M1883" s="28"/>
      <c r="N1883" s="28"/>
      <c r="O1883" s="28"/>
      <c r="P1883" s="28"/>
      <c r="Q1883" s="28">
        <v>12</v>
      </c>
      <c r="R1883" s="28">
        <v>12</v>
      </c>
    </row>
    <row r="1884" spans="1:18" ht="12.75" x14ac:dyDescent="0.35">
      <c r="A1884" s="28" t="s">
        <v>1720</v>
      </c>
      <c r="B1884" s="28" t="s">
        <v>1721</v>
      </c>
      <c r="C1884" s="85" t="s">
        <v>168</v>
      </c>
      <c r="D1884" s="28" t="s">
        <v>1722</v>
      </c>
      <c r="E1884" s="431">
        <v>1800</v>
      </c>
      <c r="F1884" s="418" t="s">
        <v>2353</v>
      </c>
      <c r="G1884" s="418" t="s">
        <v>2354</v>
      </c>
      <c r="H1884" s="418" t="s">
        <v>1756</v>
      </c>
      <c r="I1884" s="234" t="s">
        <v>1726</v>
      </c>
      <c r="J1884" s="28" t="s">
        <v>1734</v>
      </c>
      <c r="K1884" s="429"/>
      <c r="L1884" s="401"/>
      <c r="M1884" s="28"/>
      <c r="N1884" s="28"/>
      <c r="O1884" s="28"/>
      <c r="P1884" s="28"/>
      <c r="Q1884" s="28">
        <v>12</v>
      </c>
      <c r="R1884" s="28">
        <v>12</v>
      </c>
    </row>
    <row r="1885" spans="1:18" ht="12.75" x14ac:dyDescent="0.35">
      <c r="A1885" s="28" t="s">
        <v>1720</v>
      </c>
      <c r="B1885" s="28" t="s">
        <v>1721</v>
      </c>
      <c r="C1885" s="85" t="s">
        <v>168</v>
      </c>
      <c r="D1885" s="28" t="s">
        <v>1730</v>
      </c>
      <c r="E1885" s="431">
        <v>1500</v>
      </c>
      <c r="F1885" s="418" t="s">
        <v>2809</v>
      </c>
      <c r="G1885" s="418" t="s">
        <v>2810</v>
      </c>
      <c r="H1885" s="418" t="s">
        <v>2429</v>
      </c>
      <c r="I1885" s="234" t="s">
        <v>1726</v>
      </c>
      <c r="J1885" s="28" t="s">
        <v>1727</v>
      </c>
      <c r="K1885" s="429"/>
      <c r="L1885" s="401"/>
      <c r="M1885" s="28"/>
      <c r="N1885" s="28"/>
      <c r="O1885" s="28"/>
      <c r="P1885" s="28"/>
      <c r="Q1885" s="28">
        <v>12</v>
      </c>
      <c r="R1885" s="28">
        <v>12</v>
      </c>
    </row>
    <row r="1886" spans="1:18" ht="12.75" x14ac:dyDescent="0.35">
      <c r="A1886" s="28" t="s">
        <v>1720</v>
      </c>
      <c r="B1886" s="28" t="s">
        <v>1721</v>
      </c>
      <c r="C1886" s="85" t="s">
        <v>168</v>
      </c>
      <c r="D1886" s="28" t="s">
        <v>1722</v>
      </c>
      <c r="E1886" s="431">
        <v>1200</v>
      </c>
      <c r="F1886" s="418" t="s">
        <v>1761</v>
      </c>
      <c r="G1886" s="418" t="s">
        <v>1762</v>
      </c>
      <c r="H1886" s="418" t="s">
        <v>1725</v>
      </c>
      <c r="I1886" s="234" t="s">
        <v>1726</v>
      </c>
      <c r="J1886" s="28" t="s">
        <v>1727</v>
      </c>
      <c r="K1886" s="429"/>
      <c r="L1886" s="401"/>
      <c r="M1886" s="28"/>
      <c r="N1886" s="28"/>
      <c r="O1886" s="28"/>
      <c r="P1886" s="28"/>
      <c r="Q1886" s="28">
        <v>12</v>
      </c>
      <c r="R1886" s="28">
        <v>12</v>
      </c>
    </row>
    <row r="1887" spans="1:18" ht="12.75" x14ac:dyDescent="0.35">
      <c r="A1887" s="28" t="s">
        <v>1720</v>
      </c>
      <c r="B1887" s="28" t="s">
        <v>1721</v>
      </c>
      <c r="C1887" s="85" t="s">
        <v>168</v>
      </c>
      <c r="D1887" s="28" t="s">
        <v>1722</v>
      </c>
      <c r="E1887" s="431">
        <v>1000</v>
      </c>
      <c r="F1887" s="418" t="s">
        <v>2094</v>
      </c>
      <c r="G1887" s="418" t="s">
        <v>2095</v>
      </c>
      <c r="H1887" s="418" t="s">
        <v>1325</v>
      </c>
      <c r="I1887" s="234" t="s">
        <v>1726</v>
      </c>
      <c r="J1887" s="28" t="s">
        <v>1760</v>
      </c>
      <c r="K1887" s="429"/>
      <c r="L1887" s="401"/>
      <c r="M1887" s="28"/>
      <c r="N1887" s="28"/>
      <c r="O1887" s="28"/>
      <c r="P1887" s="28"/>
      <c r="Q1887" s="28">
        <v>12</v>
      </c>
      <c r="R1887" s="28">
        <v>12</v>
      </c>
    </row>
    <row r="1888" spans="1:18" ht="12.75" x14ac:dyDescent="0.35">
      <c r="A1888" s="28" t="s">
        <v>1720</v>
      </c>
      <c r="B1888" s="28" t="s">
        <v>1721</v>
      </c>
      <c r="C1888" s="85" t="s">
        <v>168</v>
      </c>
      <c r="D1888" s="28" t="s">
        <v>1730</v>
      </c>
      <c r="E1888" s="431">
        <v>1300</v>
      </c>
      <c r="F1888" s="418" t="s">
        <v>2245</v>
      </c>
      <c r="G1888" s="418" t="s">
        <v>2246</v>
      </c>
      <c r="H1888" s="418" t="s">
        <v>1855</v>
      </c>
      <c r="I1888" s="234" t="s">
        <v>1726</v>
      </c>
      <c r="J1888" s="28" t="s">
        <v>1760</v>
      </c>
      <c r="K1888" s="429"/>
      <c r="L1888" s="401"/>
      <c r="M1888" s="28"/>
      <c r="N1888" s="28"/>
      <c r="O1888" s="28"/>
      <c r="P1888" s="28"/>
      <c r="Q1888" s="28">
        <v>12</v>
      </c>
      <c r="R1888" s="28">
        <v>12</v>
      </c>
    </row>
    <row r="1889" spans="1:18" ht="12.75" x14ac:dyDescent="0.35">
      <c r="A1889" s="28" t="s">
        <v>1720</v>
      </c>
      <c r="B1889" s="28" t="s">
        <v>1721</v>
      </c>
      <c r="C1889" s="85" t="s">
        <v>168</v>
      </c>
      <c r="D1889" s="28" t="s">
        <v>1730</v>
      </c>
      <c r="E1889" s="431">
        <v>1300</v>
      </c>
      <c r="F1889" s="418" t="s">
        <v>2335</v>
      </c>
      <c r="G1889" s="418" t="s">
        <v>2336</v>
      </c>
      <c r="H1889" s="418" t="s">
        <v>1855</v>
      </c>
      <c r="I1889" s="234" t="s">
        <v>1726</v>
      </c>
      <c r="J1889" s="28" t="s">
        <v>1760</v>
      </c>
      <c r="K1889" s="429"/>
      <c r="L1889" s="401"/>
      <c r="M1889" s="28"/>
      <c r="N1889" s="28"/>
      <c r="O1889" s="28"/>
      <c r="P1889" s="28"/>
      <c r="Q1889" s="28">
        <v>12</v>
      </c>
      <c r="R1889" s="28">
        <v>12</v>
      </c>
    </row>
    <row r="1890" spans="1:18" ht="12.75" x14ac:dyDescent="0.35">
      <c r="A1890" s="28" t="s">
        <v>1720</v>
      </c>
      <c r="B1890" s="28" t="s">
        <v>1721</v>
      </c>
      <c r="C1890" s="85" t="s">
        <v>168</v>
      </c>
      <c r="D1890" s="28" t="s">
        <v>1722</v>
      </c>
      <c r="E1890" s="431">
        <v>1200</v>
      </c>
      <c r="F1890" s="418" t="s">
        <v>2425</v>
      </c>
      <c r="G1890" s="418" t="s">
        <v>2426</v>
      </c>
      <c r="H1890" s="418" t="s">
        <v>1725</v>
      </c>
      <c r="I1890" s="234" t="s">
        <v>1726</v>
      </c>
      <c r="J1890" s="28" t="s">
        <v>1727</v>
      </c>
      <c r="K1890" s="429"/>
      <c r="L1890" s="401"/>
      <c r="M1890" s="28"/>
      <c r="N1890" s="28"/>
      <c r="O1890" s="28"/>
      <c r="P1890" s="28"/>
      <c r="Q1890" s="28">
        <v>12</v>
      </c>
      <c r="R1890" s="28">
        <v>12</v>
      </c>
    </row>
    <row r="1891" spans="1:18" ht="12.75" x14ac:dyDescent="0.35">
      <c r="A1891" s="28" t="s">
        <v>1720</v>
      </c>
      <c r="B1891" s="28" t="s">
        <v>1721</v>
      </c>
      <c r="C1891" s="85" t="s">
        <v>168</v>
      </c>
      <c r="D1891" s="28" t="s">
        <v>1722</v>
      </c>
      <c r="E1891" s="431">
        <v>1200</v>
      </c>
      <c r="F1891" s="418" t="s">
        <v>2653</v>
      </c>
      <c r="G1891" s="418" t="s">
        <v>2654</v>
      </c>
      <c r="H1891" s="418" t="s">
        <v>1325</v>
      </c>
      <c r="I1891" s="234" t="s">
        <v>1726</v>
      </c>
      <c r="J1891" s="28" t="s">
        <v>1760</v>
      </c>
      <c r="K1891" s="429"/>
      <c r="L1891" s="401"/>
      <c r="M1891" s="28"/>
      <c r="N1891" s="28"/>
      <c r="O1891" s="28"/>
      <c r="P1891" s="28"/>
      <c r="Q1891" s="28">
        <v>12</v>
      </c>
      <c r="R1891" s="28">
        <v>12</v>
      </c>
    </row>
    <row r="1892" spans="1:18" ht="12.75" x14ac:dyDescent="0.35">
      <c r="A1892" s="28" t="s">
        <v>1720</v>
      </c>
      <c r="B1892" s="28" t="s">
        <v>1721</v>
      </c>
      <c r="C1892" s="85" t="s">
        <v>168</v>
      </c>
      <c r="D1892" s="28" t="s">
        <v>1730</v>
      </c>
      <c r="E1892" s="431">
        <v>1300</v>
      </c>
      <c r="F1892" s="418" t="s">
        <v>2708</v>
      </c>
      <c r="G1892" s="418" t="s">
        <v>2709</v>
      </c>
      <c r="H1892" s="418" t="s">
        <v>1855</v>
      </c>
      <c r="I1892" s="234" t="s">
        <v>1726</v>
      </c>
      <c r="J1892" s="28" t="s">
        <v>1760</v>
      </c>
      <c r="K1892" s="429"/>
      <c r="L1892" s="401"/>
      <c r="M1892" s="28"/>
      <c r="N1892" s="28"/>
      <c r="O1892" s="28"/>
      <c r="P1892" s="28"/>
      <c r="Q1892" s="28">
        <v>12</v>
      </c>
      <c r="R1892" s="28">
        <v>12</v>
      </c>
    </row>
    <row r="1893" spans="1:18" ht="12.75" x14ac:dyDescent="0.35">
      <c r="A1893" s="28" t="s">
        <v>1720</v>
      </c>
      <c r="B1893" s="28" t="s">
        <v>1721</v>
      </c>
      <c r="C1893" s="85" t="s">
        <v>168</v>
      </c>
      <c r="D1893" s="28" t="s">
        <v>1722</v>
      </c>
      <c r="E1893" s="431">
        <v>2500</v>
      </c>
      <c r="F1893" s="418" t="s">
        <v>1846</v>
      </c>
      <c r="G1893" s="418" t="s">
        <v>1847</v>
      </c>
      <c r="H1893" s="418" t="s">
        <v>1848</v>
      </c>
      <c r="I1893" s="234" t="s">
        <v>1726</v>
      </c>
      <c r="J1893" s="28" t="s">
        <v>1760</v>
      </c>
      <c r="K1893" s="429"/>
      <c r="L1893" s="401"/>
      <c r="M1893" s="28"/>
      <c r="N1893" s="28"/>
      <c r="O1893" s="28"/>
      <c r="P1893" s="28"/>
      <c r="Q1893" s="28">
        <v>12</v>
      </c>
      <c r="R1893" s="28">
        <v>12</v>
      </c>
    </row>
    <row r="1894" spans="1:18" ht="12.75" x14ac:dyDescent="0.35">
      <c r="A1894" s="28" t="s">
        <v>1720</v>
      </c>
      <c r="B1894" s="28" t="s">
        <v>1721</v>
      </c>
      <c r="C1894" s="85" t="s">
        <v>168</v>
      </c>
      <c r="D1894" s="28" t="s">
        <v>1722</v>
      </c>
      <c r="E1894" s="431">
        <v>2500</v>
      </c>
      <c r="F1894" s="418" t="s">
        <v>1880</v>
      </c>
      <c r="G1894" s="418" t="s">
        <v>1881</v>
      </c>
      <c r="H1894" s="418" t="s">
        <v>1882</v>
      </c>
      <c r="I1894" s="234" t="s">
        <v>1726</v>
      </c>
      <c r="J1894" s="28" t="s">
        <v>1734</v>
      </c>
      <c r="K1894" s="429"/>
      <c r="L1894" s="401"/>
      <c r="M1894" s="28"/>
      <c r="N1894" s="28"/>
      <c r="O1894" s="28"/>
      <c r="P1894" s="28"/>
      <c r="Q1894" s="28">
        <v>12</v>
      </c>
      <c r="R1894" s="28">
        <v>12</v>
      </c>
    </row>
    <row r="1895" spans="1:18" ht="12.75" x14ac:dyDescent="0.35">
      <c r="A1895" s="28" t="s">
        <v>1720</v>
      </c>
      <c r="B1895" s="28" t="s">
        <v>1721</v>
      </c>
      <c r="C1895" s="85" t="s">
        <v>168</v>
      </c>
      <c r="D1895" s="28" t="s">
        <v>1722</v>
      </c>
      <c r="E1895" s="431">
        <v>2500</v>
      </c>
      <c r="F1895" s="418" t="s">
        <v>2128</v>
      </c>
      <c r="G1895" s="418" t="s">
        <v>2129</v>
      </c>
      <c r="H1895" s="418" t="s">
        <v>1737</v>
      </c>
      <c r="I1895" s="234" t="s">
        <v>1726</v>
      </c>
      <c r="J1895" s="28" t="s">
        <v>1734</v>
      </c>
      <c r="K1895" s="429"/>
      <c r="L1895" s="401"/>
      <c r="M1895" s="28"/>
      <c r="N1895" s="28"/>
      <c r="O1895" s="28"/>
      <c r="P1895" s="28"/>
      <c r="Q1895" s="28">
        <v>12</v>
      </c>
      <c r="R1895" s="28">
        <v>12</v>
      </c>
    </row>
    <row r="1896" spans="1:18" ht="12.75" x14ac:dyDescent="0.35">
      <c r="A1896" s="28" t="s">
        <v>1720</v>
      </c>
      <c r="B1896" s="28" t="s">
        <v>1721</v>
      </c>
      <c r="C1896" s="85" t="s">
        <v>168</v>
      </c>
      <c r="D1896" s="28" t="s">
        <v>1722</v>
      </c>
      <c r="E1896" s="431">
        <v>2500</v>
      </c>
      <c r="F1896" s="418" t="s">
        <v>2202</v>
      </c>
      <c r="G1896" s="418" t="s">
        <v>2203</v>
      </c>
      <c r="H1896" s="418" t="s">
        <v>1882</v>
      </c>
      <c r="I1896" s="234" t="s">
        <v>1726</v>
      </c>
      <c r="J1896" s="28" t="s">
        <v>1734</v>
      </c>
      <c r="K1896" s="429"/>
      <c r="L1896" s="401"/>
      <c r="M1896" s="28"/>
      <c r="N1896" s="28"/>
      <c r="O1896" s="28"/>
      <c r="P1896" s="28"/>
      <c r="Q1896" s="28">
        <v>12</v>
      </c>
      <c r="R1896" s="28">
        <v>12</v>
      </c>
    </row>
    <row r="1897" spans="1:18" ht="12.75" x14ac:dyDescent="0.35">
      <c r="A1897" s="28" t="s">
        <v>1720</v>
      </c>
      <c r="B1897" s="28" t="s">
        <v>1721</v>
      </c>
      <c r="C1897" s="85" t="s">
        <v>168</v>
      </c>
      <c r="D1897" s="28" t="s">
        <v>1722</v>
      </c>
      <c r="E1897" s="431">
        <v>2500</v>
      </c>
      <c r="F1897" s="418" t="s">
        <v>2568</v>
      </c>
      <c r="G1897" s="418" t="s">
        <v>2569</v>
      </c>
      <c r="H1897" s="418" t="s">
        <v>1737</v>
      </c>
      <c r="I1897" s="234" t="s">
        <v>1726</v>
      </c>
      <c r="J1897" s="28" t="s">
        <v>1734</v>
      </c>
      <c r="K1897" s="429"/>
      <c r="L1897" s="401"/>
      <c r="M1897" s="28"/>
      <c r="N1897" s="28"/>
      <c r="O1897" s="28"/>
      <c r="P1897" s="28"/>
      <c r="Q1897" s="28">
        <v>12</v>
      </c>
      <c r="R1897" s="28">
        <v>12</v>
      </c>
    </row>
    <row r="1898" spans="1:18" ht="12.75" x14ac:dyDescent="0.35">
      <c r="A1898" s="28" t="s">
        <v>1720</v>
      </c>
      <c r="B1898" s="28" t="s">
        <v>1721</v>
      </c>
      <c r="C1898" s="85" t="s">
        <v>168</v>
      </c>
      <c r="D1898" s="28" t="s">
        <v>1722</v>
      </c>
      <c r="E1898" s="431">
        <v>6500</v>
      </c>
      <c r="F1898" s="418" t="s">
        <v>2588</v>
      </c>
      <c r="G1898" s="418" t="s">
        <v>2589</v>
      </c>
      <c r="H1898" s="418" t="s">
        <v>1751</v>
      </c>
      <c r="I1898" s="234" t="s">
        <v>1726</v>
      </c>
      <c r="J1898" s="28" t="s">
        <v>1734</v>
      </c>
      <c r="K1898" s="429"/>
      <c r="L1898" s="401"/>
      <c r="M1898" s="28"/>
      <c r="N1898" s="28"/>
      <c r="O1898" s="28"/>
      <c r="P1898" s="28"/>
      <c r="Q1898" s="28">
        <v>12</v>
      </c>
      <c r="R1898" s="28">
        <v>12</v>
      </c>
    </row>
    <row r="1899" spans="1:18" ht="12.75" x14ac:dyDescent="0.35">
      <c r="A1899" s="28" t="s">
        <v>1720</v>
      </c>
      <c r="B1899" s="28" t="s">
        <v>1721</v>
      </c>
      <c r="C1899" s="85" t="s">
        <v>168</v>
      </c>
      <c r="D1899" s="28" t="s">
        <v>1722</v>
      </c>
      <c r="E1899" s="431">
        <v>2500</v>
      </c>
      <c r="F1899" s="418" t="s">
        <v>2720</v>
      </c>
      <c r="G1899" s="418" t="s">
        <v>2721</v>
      </c>
      <c r="H1899" s="418" t="s">
        <v>1882</v>
      </c>
      <c r="I1899" s="234" t="s">
        <v>1726</v>
      </c>
      <c r="J1899" s="28" t="s">
        <v>1734</v>
      </c>
      <c r="K1899" s="429"/>
      <c r="L1899" s="401"/>
      <c r="M1899" s="28"/>
      <c r="N1899" s="28"/>
      <c r="O1899" s="28"/>
      <c r="P1899" s="28"/>
      <c r="Q1899" s="28">
        <v>12</v>
      </c>
      <c r="R1899" s="28">
        <v>12</v>
      </c>
    </row>
    <row r="1900" spans="1:18" ht="12.75" x14ac:dyDescent="0.35">
      <c r="A1900" s="28" t="s">
        <v>1720</v>
      </c>
      <c r="B1900" s="28" t="s">
        <v>1721</v>
      </c>
      <c r="C1900" s="85" t="s">
        <v>168</v>
      </c>
      <c r="D1900" s="28" t="s">
        <v>1722</v>
      </c>
      <c r="E1900" s="431">
        <v>2500</v>
      </c>
      <c r="F1900" s="418" t="s">
        <v>2813</v>
      </c>
      <c r="G1900" s="418" t="s">
        <v>2814</v>
      </c>
      <c r="H1900" s="418" t="s">
        <v>1745</v>
      </c>
      <c r="I1900" s="234" t="s">
        <v>1726</v>
      </c>
      <c r="J1900" s="28" t="s">
        <v>1734</v>
      </c>
      <c r="K1900" s="429"/>
      <c r="L1900" s="401"/>
      <c r="M1900" s="28"/>
      <c r="N1900" s="28"/>
      <c r="O1900" s="28"/>
      <c r="P1900" s="28"/>
      <c r="Q1900" s="28">
        <v>12</v>
      </c>
      <c r="R1900" s="28">
        <v>12</v>
      </c>
    </row>
    <row r="1901" spans="1:18" ht="12.75" x14ac:dyDescent="0.35">
      <c r="A1901" s="28" t="s">
        <v>1720</v>
      </c>
      <c r="B1901" s="28" t="s">
        <v>1721</v>
      </c>
      <c r="C1901" s="85" t="s">
        <v>168</v>
      </c>
      <c r="D1901" s="28" t="s">
        <v>1730</v>
      </c>
      <c r="E1901" s="431">
        <v>1500</v>
      </c>
      <c r="F1901" s="418" t="s">
        <v>1992</v>
      </c>
      <c r="G1901" s="418" t="s">
        <v>1993</v>
      </c>
      <c r="H1901" s="418" t="s">
        <v>1855</v>
      </c>
      <c r="I1901" s="234" t="s">
        <v>1726</v>
      </c>
      <c r="J1901" s="28" t="s">
        <v>1760</v>
      </c>
      <c r="K1901" s="429"/>
      <c r="L1901" s="401"/>
      <c r="M1901" s="28"/>
      <c r="N1901" s="28"/>
      <c r="O1901" s="28"/>
      <c r="P1901" s="28"/>
      <c r="Q1901" s="28">
        <v>12</v>
      </c>
      <c r="R1901" s="28">
        <v>12</v>
      </c>
    </row>
    <row r="1902" spans="1:18" ht="12.75" x14ac:dyDescent="0.35">
      <c r="A1902" s="28" t="s">
        <v>1720</v>
      </c>
      <c r="B1902" s="28" t="s">
        <v>1721</v>
      </c>
      <c r="C1902" s="85" t="s">
        <v>168</v>
      </c>
      <c r="D1902" s="28" t="s">
        <v>1722</v>
      </c>
      <c r="E1902" s="431">
        <v>1500</v>
      </c>
      <c r="F1902" s="418" t="s">
        <v>2063</v>
      </c>
      <c r="G1902" s="418" t="s">
        <v>2064</v>
      </c>
      <c r="H1902" s="418" t="s">
        <v>1325</v>
      </c>
      <c r="I1902" s="234" t="s">
        <v>1726</v>
      </c>
      <c r="J1902" s="28" t="s">
        <v>1760</v>
      </c>
      <c r="K1902" s="429"/>
      <c r="L1902" s="401"/>
      <c r="M1902" s="28"/>
      <c r="N1902" s="28"/>
      <c r="O1902" s="28"/>
      <c r="P1902" s="28"/>
      <c r="Q1902" s="28">
        <v>12</v>
      </c>
      <c r="R1902" s="28">
        <v>12</v>
      </c>
    </row>
    <row r="1903" spans="1:18" ht="12.75" x14ac:dyDescent="0.35">
      <c r="A1903" s="28" t="s">
        <v>1720</v>
      </c>
      <c r="B1903" s="28" t="s">
        <v>1721</v>
      </c>
      <c r="C1903" s="85" t="s">
        <v>168</v>
      </c>
      <c r="D1903" s="28" t="s">
        <v>1730</v>
      </c>
      <c r="E1903" s="431">
        <v>2000</v>
      </c>
      <c r="F1903" s="418" t="s">
        <v>2224</v>
      </c>
      <c r="G1903" s="418" t="s">
        <v>2225</v>
      </c>
      <c r="H1903" s="418" t="s">
        <v>1794</v>
      </c>
      <c r="I1903" s="234" t="s">
        <v>1726</v>
      </c>
      <c r="J1903" s="28" t="s">
        <v>1727</v>
      </c>
      <c r="K1903" s="429"/>
      <c r="L1903" s="401"/>
      <c r="M1903" s="28"/>
      <c r="N1903" s="28"/>
      <c r="O1903" s="28"/>
      <c r="P1903" s="28"/>
      <c r="Q1903" s="28">
        <v>12</v>
      </c>
      <c r="R1903" s="28">
        <v>12</v>
      </c>
    </row>
    <row r="1904" spans="1:18" ht="12.75" x14ac:dyDescent="0.35">
      <c r="A1904" s="28" t="s">
        <v>1720</v>
      </c>
      <c r="B1904" s="28" t="s">
        <v>1721</v>
      </c>
      <c r="C1904" s="85" t="s">
        <v>168</v>
      </c>
      <c r="D1904" s="28" t="s">
        <v>1722</v>
      </c>
      <c r="E1904" s="431">
        <v>1700</v>
      </c>
      <c r="F1904" s="418" t="s">
        <v>2476</v>
      </c>
      <c r="G1904" s="418" t="s">
        <v>2477</v>
      </c>
      <c r="H1904" s="418" t="s">
        <v>1725</v>
      </c>
      <c r="I1904" s="234" t="s">
        <v>1726</v>
      </c>
      <c r="J1904" s="28" t="s">
        <v>1727</v>
      </c>
      <c r="K1904" s="429"/>
      <c r="L1904" s="401"/>
      <c r="M1904" s="28"/>
      <c r="N1904" s="28"/>
      <c r="O1904" s="28"/>
      <c r="P1904" s="28"/>
      <c r="Q1904" s="28">
        <v>12</v>
      </c>
      <c r="R1904" s="28">
        <v>12</v>
      </c>
    </row>
    <row r="1905" spans="1:18" ht="12.75" x14ac:dyDescent="0.35">
      <c r="A1905" s="28" t="s">
        <v>1720</v>
      </c>
      <c r="B1905" s="28" t="s">
        <v>1721</v>
      </c>
      <c r="C1905" s="85" t="s">
        <v>168</v>
      </c>
      <c r="D1905" s="28" t="s">
        <v>1722</v>
      </c>
      <c r="E1905" s="431">
        <v>1700</v>
      </c>
      <c r="F1905" s="418" t="s">
        <v>2718</v>
      </c>
      <c r="G1905" s="418" t="s">
        <v>2719</v>
      </c>
      <c r="H1905" s="418" t="s">
        <v>1725</v>
      </c>
      <c r="I1905" s="234" t="s">
        <v>1726</v>
      </c>
      <c r="J1905" s="28" t="s">
        <v>1727</v>
      </c>
      <c r="K1905" s="429"/>
      <c r="L1905" s="401"/>
      <c r="M1905" s="28"/>
      <c r="N1905" s="28"/>
      <c r="O1905" s="28"/>
      <c r="P1905" s="28"/>
      <c r="Q1905" s="28">
        <v>12</v>
      </c>
      <c r="R1905" s="28">
        <v>12</v>
      </c>
    </row>
    <row r="1906" spans="1:18" ht="12.75" x14ac:dyDescent="0.35">
      <c r="A1906" s="28" t="s">
        <v>1720</v>
      </c>
      <c r="B1906" s="28" t="s">
        <v>1721</v>
      </c>
      <c r="C1906" s="85" t="s">
        <v>168</v>
      </c>
      <c r="D1906" s="28" t="s">
        <v>1722</v>
      </c>
      <c r="E1906" s="431">
        <v>1800</v>
      </c>
      <c r="F1906" s="418" t="s">
        <v>2065</v>
      </c>
      <c r="G1906" s="418" t="s">
        <v>2066</v>
      </c>
      <c r="H1906" s="418" t="s">
        <v>1756</v>
      </c>
      <c r="I1906" s="234" t="s">
        <v>1726</v>
      </c>
      <c r="J1906" s="28" t="s">
        <v>1734</v>
      </c>
      <c r="K1906" s="429"/>
      <c r="L1906" s="401"/>
      <c r="M1906" s="28"/>
      <c r="N1906" s="28"/>
      <c r="O1906" s="28"/>
      <c r="P1906" s="28"/>
      <c r="Q1906" s="28">
        <v>12</v>
      </c>
      <c r="R1906" s="28">
        <v>12</v>
      </c>
    </row>
    <row r="1907" spans="1:18" ht="12.75" x14ac:dyDescent="0.35">
      <c r="A1907" s="28" t="s">
        <v>1720</v>
      </c>
      <c r="B1907" s="28" t="s">
        <v>1721</v>
      </c>
      <c r="C1907" s="85" t="s">
        <v>168</v>
      </c>
      <c r="D1907" s="28" t="s">
        <v>1722</v>
      </c>
      <c r="E1907" s="431">
        <v>1800</v>
      </c>
      <c r="F1907" s="418" t="s">
        <v>2811</v>
      </c>
      <c r="G1907" s="418" t="s">
        <v>2812</v>
      </c>
      <c r="H1907" s="418" t="s">
        <v>1737</v>
      </c>
      <c r="I1907" s="234" t="s">
        <v>1726</v>
      </c>
      <c r="J1907" s="28" t="s">
        <v>1734</v>
      </c>
      <c r="K1907" s="429"/>
      <c r="L1907" s="401"/>
      <c r="M1907" s="28"/>
      <c r="N1907" s="28"/>
      <c r="O1907" s="28"/>
      <c r="P1907" s="28"/>
      <c r="Q1907" s="28">
        <v>12</v>
      </c>
      <c r="R1907" s="28">
        <v>12</v>
      </c>
    </row>
    <row r="1908" spans="1:18" ht="12.75" x14ac:dyDescent="0.35">
      <c r="A1908" s="28" t="s">
        <v>1720</v>
      </c>
      <c r="B1908" s="28" t="s">
        <v>1721</v>
      </c>
      <c r="C1908" s="85" t="s">
        <v>168</v>
      </c>
      <c r="D1908" s="28" t="s">
        <v>1722</v>
      </c>
      <c r="E1908" s="431">
        <v>1800</v>
      </c>
      <c r="F1908" s="418" t="s">
        <v>1988</v>
      </c>
      <c r="G1908" s="418" t="s">
        <v>1989</v>
      </c>
      <c r="H1908" s="418" t="s">
        <v>1737</v>
      </c>
      <c r="I1908" s="234" t="s">
        <v>1726</v>
      </c>
      <c r="J1908" s="28" t="s">
        <v>1734</v>
      </c>
      <c r="K1908" s="429"/>
      <c r="L1908" s="401"/>
      <c r="M1908" s="28"/>
      <c r="N1908" s="28"/>
      <c r="O1908" s="28"/>
      <c r="P1908" s="28"/>
      <c r="Q1908" s="28">
        <v>12</v>
      </c>
      <c r="R1908" s="28">
        <v>12</v>
      </c>
    </row>
    <row r="1909" spans="1:18" ht="12.75" x14ac:dyDescent="0.35">
      <c r="A1909" s="28" t="s">
        <v>1720</v>
      </c>
      <c r="B1909" s="28" t="s">
        <v>1721</v>
      </c>
      <c r="C1909" s="85" t="s">
        <v>168</v>
      </c>
      <c r="D1909" s="28" t="s">
        <v>1722</v>
      </c>
      <c r="E1909" s="431">
        <v>3400</v>
      </c>
      <c r="F1909" s="418" t="s">
        <v>2671</v>
      </c>
      <c r="G1909" s="418" t="s">
        <v>2672</v>
      </c>
      <c r="H1909" s="418" t="s">
        <v>1751</v>
      </c>
      <c r="I1909" s="234" t="s">
        <v>1726</v>
      </c>
      <c r="J1909" s="28" t="s">
        <v>1734</v>
      </c>
      <c r="K1909" s="429"/>
      <c r="L1909" s="401"/>
      <c r="M1909" s="28"/>
      <c r="N1909" s="28"/>
      <c r="O1909" s="28"/>
      <c r="P1909" s="28"/>
      <c r="Q1909" s="28">
        <v>12</v>
      </c>
      <c r="R1909" s="28">
        <v>12</v>
      </c>
    </row>
    <row r="1910" spans="1:18" ht="12.75" x14ac:dyDescent="0.35">
      <c r="A1910" s="28" t="s">
        <v>1720</v>
      </c>
      <c r="B1910" s="28" t="s">
        <v>1721</v>
      </c>
      <c r="C1910" s="85" t="s">
        <v>168</v>
      </c>
      <c r="D1910" s="28" t="s">
        <v>1730</v>
      </c>
      <c r="E1910" s="431">
        <v>1200</v>
      </c>
      <c r="F1910" s="417" t="s">
        <v>2028</v>
      </c>
      <c r="G1910" s="418" t="s">
        <v>2029</v>
      </c>
      <c r="H1910" s="418" t="s">
        <v>1763</v>
      </c>
      <c r="I1910" s="234" t="s">
        <v>1726</v>
      </c>
      <c r="J1910" s="28" t="s">
        <v>1727</v>
      </c>
      <c r="K1910" s="429"/>
      <c r="L1910" s="401"/>
      <c r="M1910" s="28"/>
      <c r="N1910" s="28"/>
      <c r="O1910" s="28"/>
      <c r="P1910" s="28"/>
      <c r="Q1910" s="28">
        <v>12</v>
      </c>
      <c r="R1910" s="28">
        <v>12</v>
      </c>
    </row>
    <row r="1911" spans="1:18" ht="12.75" x14ac:dyDescent="0.35">
      <c r="A1911" s="28" t="s">
        <v>1720</v>
      </c>
      <c r="B1911" s="28" t="s">
        <v>1721</v>
      </c>
      <c r="C1911" s="85" t="s">
        <v>168</v>
      </c>
      <c r="D1911" s="28" t="s">
        <v>1730</v>
      </c>
      <c r="E1911" s="431">
        <v>1500</v>
      </c>
      <c r="F1911" s="418" t="s">
        <v>2427</v>
      </c>
      <c r="G1911" s="418" t="s">
        <v>2428</v>
      </c>
      <c r="H1911" s="418" t="s">
        <v>2429</v>
      </c>
      <c r="I1911" s="234" t="s">
        <v>1726</v>
      </c>
      <c r="J1911" s="28" t="s">
        <v>1727</v>
      </c>
      <c r="K1911" s="429"/>
      <c r="L1911" s="401"/>
      <c r="M1911" s="28"/>
      <c r="N1911" s="28"/>
      <c r="O1911" s="28"/>
      <c r="P1911" s="28"/>
      <c r="Q1911" s="28">
        <v>12</v>
      </c>
      <c r="R1911" s="28">
        <v>12</v>
      </c>
    </row>
    <row r="1912" spans="1:18" ht="12.75" x14ac:dyDescent="0.35">
      <c r="A1912" s="28" t="s">
        <v>1720</v>
      </c>
      <c r="B1912" s="28" t="s">
        <v>1721</v>
      </c>
      <c r="C1912" s="85" t="s">
        <v>168</v>
      </c>
      <c r="D1912" s="28" t="s">
        <v>1730</v>
      </c>
      <c r="E1912" s="431">
        <v>1200</v>
      </c>
      <c r="F1912" s="418" t="s">
        <v>2806</v>
      </c>
      <c r="G1912" s="418" t="s">
        <v>2807</v>
      </c>
      <c r="H1912" s="418" t="s">
        <v>2808</v>
      </c>
      <c r="I1912" s="234" t="s">
        <v>1726</v>
      </c>
      <c r="J1912" s="28" t="s">
        <v>1727</v>
      </c>
      <c r="K1912" s="429"/>
      <c r="L1912" s="401"/>
      <c r="M1912" s="28"/>
      <c r="N1912" s="28"/>
      <c r="O1912" s="28"/>
      <c r="P1912" s="28"/>
      <c r="Q1912" s="28">
        <v>12</v>
      </c>
      <c r="R1912" s="28">
        <v>12</v>
      </c>
    </row>
    <row r="1913" spans="1:18" ht="12.75" x14ac:dyDescent="0.35">
      <c r="A1913" s="28" t="s">
        <v>1720</v>
      </c>
      <c r="B1913" s="28" t="s">
        <v>1721</v>
      </c>
      <c r="C1913" s="85" t="s">
        <v>168</v>
      </c>
      <c r="D1913" s="28" t="s">
        <v>1722</v>
      </c>
      <c r="E1913" s="431">
        <v>1200</v>
      </c>
      <c r="F1913" s="418" t="s">
        <v>2241</v>
      </c>
      <c r="G1913" s="418" t="s">
        <v>2242</v>
      </c>
      <c r="H1913" s="418" t="s">
        <v>1725</v>
      </c>
      <c r="I1913" s="234" t="s">
        <v>1726</v>
      </c>
      <c r="J1913" s="28" t="s">
        <v>1727</v>
      </c>
      <c r="K1913" s="429"/>
      <c r="L1913" s="401"/>
      <c r="M1913" s="28"/>
      <c r="N1913" s="28"/>
      <c r="O1913" s="28"/>
      <c r="P1913" s="28"/>
      <c r="Q1913" s="28">
        <v>12</v>
      </c>
      <c r="R1913" s="28">
        <v>12</v>
      </c>
    </row>
    <row r="1914" spans="1:18" ht="12.75" x14ac:dyDescent="0.35">
      <c r="A1914" s="28" t="s">
        <v>1720</v>
      </c>
      <c r="B1914" s="28" t="s">
        <v>1721</v>
      </c>
      <c r="C1914" s="85" t="s">
        <v>168</v>
      </c>
      <c r="D1914" s="28" t="s">
        <v>1722</v>
      </c>
      <c r="E1914" s="431">
        <v>1800</v>
      </c>
      <c r="F1914" s="418" t="s">
        <v>2182</v>
      </c>
      <c r="G1914" s="418" t="s">
        <v>2183</v>
      </c>
      <c r="H1914" s="418" t="s">
        <v>1737</v>
      </c>
      <c r="I1914" s="234" t="s">
        <v>1726</v>
      </c>
      <c r="J1914" s="28" t="s">
        <v>1734</v>
      </c>
      <c r="K1914" s="429"/>
      <c r="L1914" s="401"/>
      <c r="M1914" s="28"/>
      <c r="N1914" s="28"/>
      <c r="O1914" s="28"/>
      <c r="P1914" s="28"/>
      <c r="Q1914" s="28">
        <v>12</v>
      </c>
      <c r="R1914" s="28">
        <v>12</v>
      </c>
    </row>
    <row r="1915" spans="1:18" ht="12.75" x14ac:dyDescent="0.35">
      <c r="A1915" s="28" t="s">
        <v>1720</v>
      </c>
      <c r="B1915" s="28" t="s">
        <v>1721</v>
      </c>
      <c r="C1915" s="85" t="s">
        <v>168</v>
      </c>
      <c r="D1915" s="28" t="s">
        <v>1722</v>
      </c>
      <c r="E1915" s="431">
        <v>2000</v>
      </c>
      <c r="F1915" s="418" t="s">
        <v>2488</v>
      </c>
      <c r="G1915" s="418" t="s">
        <v>2489</v>
      </c>
      <c r="H1915" s="418" t="s">
        <v>2414</v>
      </c>
      <c r="I1915" s="234" t="s">
        <v>1726</v>
      </c>
      <c r="J1915" s="28" t="s">
        <v>1734</v>
      </c>
      <c r="K1915" s="429"/>
      <c r="L1915" s="401"/>
      <c r="M1915" s="28"/>
      <c r="N1915" s="28"/>
      <c r="O1915" s="28"/>
      <c r="P1915" s="28"/>
      <c r="Q1915" s="28">
        <v>12</v>
      </c>
      <c r="R1915" s="28">
        <v>12</v>
      </c>
    </row>
    <row r="1916" spans="1:18" ht="12.75" x14ac:dyDescent="0.35">
      <c r="A1916" s="28" t="s">
        <v>1720</v>
      </c>
      <c r="B1916" s="28" t="s">
        <v>1721</v>
      </c>
      <c r="C1916" s="85" t="s">
        <v>168</v>
      </c>
      <c r="D1916" s="28" t="s">
        <v>1722</v>
      </c>
      <c r="E1916" s="431">
        <v>1200</v>
      </c>
      <c r="F1916" s="418" t="s">
        <v>2655</v>
      </c>
      <c r="G1916" s="418" t="s">
        <v>2656</v>
      </c>
      <c r="H1916" s="418" t="s">
        <v>1774</v>
      </c>
      <c r="I1916" s="234" t="s">
        <v>1726</v>
      </c>
      <c r="J1916" s="28" t="s">
        <v>1760</v>
      </c>
      <c r="K1916" s="429"/>
      <c r="L1916" s="401"/>
      <c r="M1916" s="28"/>
      <c r="N1916" s="28"/>
      <c r="O1916" s="28"/>
      <c r="P1916" s="28"/>
      <c r="Q1916" s="28">
        <v>12</v>
      </c>
      <c r="R1916" s="28">
        <v>12</v>
      </c>
    </row>
    <row r="1917" spans="1:18" ht="12.75" x14ac:dyDescent="0.35">
      <c r="A1917" s="28" t="s">
        <v>1720</v>
      </c>
      <c r="B1917" s="28" t="s">
        <v>1721</v>
      </c>
      <c r="C1917" s="85" t="s">
        <v>168</v>
      </c>
      <c r="D1917" s="28" t="s">
        <v>1730</v>
      </c>
      <c r="E1917" s="431">
        <v>1200</v>
      </c>
      <c r="F1917" s="417" t="s">
        <v>2774</v>
      </c>
      <c r="G1917" s="418" t="s">
        <v>2775</v>
      </c>
      <c r="H1917" s="418" t="s">
        <v>1763</v>
      </c>
      <c r="I1917" s="234" t="s">
        <v>1726</v>
      </c>
      <c r="J1917" s="28" t="s">
        <v>1727</v>
      </c>
      <c r="K1917" s="429"/>
      <c r="L1917" s="401"/>
      <c r="M1917" s="28"/>
      <c r="N1917" s="28"/>
      <c r="O1917" s="28"/>
      <c r="P1917" s="28"/>
      <c r="Q1917" s="28">
        <v>12</v>
      </c>
      <c r="R1917" s="28">
        <v>12</v>
      </c>
    </row>
    <row r="1918" spans="1:18" ht="12.75" x14ac:dyDescent="0.35">
      <c r="A1918" s="28" t="s">
        <v>1720</v>
      </c>
      <c r="B1918" s="28" t="s">
        <v>1721</v>
      </c>
      <c r="C1918" s="85" t="s">
        <v>168</v>
      </c>
      <c r="D1918" s="28" t="s">
        <v>1722</v>
      </c>
      <c r="E1918" s="431">
        <v>1800</v>
      </c>
      <c r="F1918" s="418" t="s">
        <v>1869</v>
      </c>
      <c r="G1918" s="418" t="s">
        <v>1870</v>
      </c>
      <c r="H1918" s="418" t="s">
        <v>1737</v>
      </c>
      <c r="I1918" s="234" t="s">
        <v>1726</v>
      </c>
      <c r="J1918" s="28" t="s">
        <v>1734</v>
      </c>
      <c r="K1918" s="429"/>
      <c r="L1918" s="401"/>
      <c r="M1918" s="28"/>
      <c r="N1918" s="28"/>
      <c r="O1918" s="28"/>
      <c r="P1918" s="28"/>
      <c r="Q1918" s="28">
        <v>12</v>
      </c>
      <c r="R1918" s="28">
        <v>12</v>
      </c>
    </row>
    <row r="1919" spans="1:18" ht="12.75" x14ac:dyDescent="0.35">
      <c r="A1919" s="28" t="s">
        <v>1720</v>
      </c>
      <c r="B1919" s="28" t="s">
        <v>1721</v>
      </c>
      <c r="C1919" s="85" t="s">
        <v>168</v>
      </c>
      <c r="D1919" s="28" t="s">
        <v>1722</v>
      </c>
      <c r="E1919" s="431">
        <v>1200</v>
      </c>
      <c r="F1919" s="418" t="s">
        <v>1764</v>
      </c>
      <c r="G1919" s="418" t="s">
        <v>1765</v>
      </c>
      <c r="H1919" s="418" t="s">
        <v>1725</v>
      </c>
      <c r="I1919" s="234" t="s">
        <v>1726</v>
      </c>
      <c r="J1919" s="28" t="s">
        <v>1727</v>
      </c>
      <c r="K1919" s="429"/>
      <c r="L1919" s="401"/>
      <c r="M1919" s="28"/>
      <c r="N1919" s="28"/>
      <c r="O1919" s="28"/>
      <c r="P1919" s="28"/>
      <c r="Q1919" s="28">
        <v>12</v>
      </c>
      <c r="R1919" s="28">
        <v>12</v>
      </c>
    </row>
    <row r="1920" spans="1:18" ht="12.75" x14ac:dyDescent="0.35">
      <c r="A1920" s="28" t="s">
        <v>1720</v>
      </c>
      <c r="B1920" s="28" t="s">
        <v>1721</v>
      </c>
      <c r="C1920" s="85" t="s">
        <v>168</v>
      </c>
      <c r="D1920" s="28" t="s">
        <v>1722</v>
      </c>
      <c r="E1920" s="431">
        <v>1800</v>
      </c>
      <c r="F1920" s="418" t="s">
        <v>2635</v>
      </c>
      <c r="G1920" s="418" t="s">
        <v>2636</v>
      </c>
      <c r="H1920" s="418" t="s">
        <v>1756</v>
      </c>
      <c r="I1920" s="234" t="s">
        <v>1726</v>
      </c>
      <c r="J1920" s="28" t="s">
        <v>1734</v>
      </c>
      <c r="K1920" s="429"/>
      <c r="L1920" s="401"/>
      <c r="M1920" s="28"/>
      <c r="N1920" s="28"/>
      <c r="O1920" s="28"/>
      <c r="P1920" s="28"/>
      <c r="Q1920" s="28">
        <v>12</v>
      </c>
      <c r="R1920" s="28">
        <v>12</v>
      </c>
    </row>
    <row r="1921" spans="1:18" ht="12.75" x14ac:dyDescent="0.35">
      <c r="A1921" s="28" t="s">
        <v>1720</v>
      </c>
      <c r="B1921" s="28" t="s">
        <v>1721</v>
      </c>
      <c r="C1921" s="85" t="s">
        <v>168</v>
      </c>
      <c r="D1921" s="28" t="s">
        <v>1722</v>
      </c>
      <c r="E1921" s="431">
        <v>1200</v>
      </c>
      <c r="F1921" s="418" t="s">
        <v>2772</v>
      </c>
      <c r="G1921" s="418" t="s">
        <v>2773</v>
      </c>
      <c r="H1921" s="418" t="s">
        <v>1725</v>
      </c>
      <c r="I1921" s="234" t="s">
        <v>1726</v>
      </c>
      <c r="J1921" s="28" t="s">
        <v>1727</v>
      </c>
      <c r="K1921" s="429"/>
      <c r="L1921" s="401"/>
      <c r="M1921" s="28"/>
      <c r="N1921" s="28"/>
      <c r="O1921" s="28"/>
      <c r="P1921" s="28"/>
      <c r="Q1921" s="28">
        <v>12</v>
      </c>
      <c r="R1921" s="28">
        <v>12</v>
      </c>
    </row>
    <row r="1922" spans="1:18" ht="12.75" x14ac:dyDescent="0.35">
      <c r="A1922" s="28" t="s">
        <v>1720</v>
      </c>
      <c r="B1922" s="28" t="s">
        <v>1721</v>
      </c>
      <c r="C1922" s="85" t="s">
        <v>168</v>
      </c>
      <c r="D1922" s="28" t="s">
        <v>1722</v>
      </c>
      <c r="E1922" s="431">
        <v>1800</v>
      </c>
      <c r="F1922" s="418" t="s">
        <v>1813</v>
      </c>
      <c r="G1922" s="418" t="s">
        <v>1814</v>
      </c>
      <c r="H1922" s="418" t="s">
        <v>1756</v>
      </c>
      <c r="I1922" s="234" t="s">
        <v>1726</v>
      </c>
      <c r="J1922" s="28" t="s">
        <v>1734</v>
      </c>
      <c r="K1922" s="429"/>
      <c r="L1922" s="401"/>
      <c r="M1922" s="28"/>
      <c r="N1922" s="28"/>
      <c r="O1922" s="28"/>
      <c r="P1922" s="28"/>
      <c r="Q1922" s="28">
        <v>12</v>
      </c>
      <c r="R1922" s="28">
        <v>12</v>
      </c>
    </row>
    <row r="1923" spans="1:18" ht="12.75" x14ac:dyDescent="0.35">
      <c r="A1923" s="28" t="s">
        <v>1720</v>
      </c>
      <c r="B1923" s="28" t="s">
        <v>1721</v>
      </c>
      <c r="C1923" s="85" t="s">
        <v>168</v>
      </c>
      <c r="D1923" s="28" t="s">
        <v>1722</v>
      </c>
      <c r="E1923" s="431">
        <v>1200</v>
      </c>
      <c r="F1923" s="418" t="s">
        <v>1772</v>
      </c>
      <c r="G1923" s="418" t="s">
        <v>1773</v>
      </c>
      <c r="H1923" s="418" t="s">
        <v>1774</v>
      </c>
      <c r="I1923" s="234" t="s">
        <v>1726</v>
      </c>
      <c r="J1923" s="28" t="s">
        <v>1760</v>
      </c>
      <c r="K1923" s="429"/>
      <c r="L1923" s="401"/>
      <c r="M1923" s="28"/>
      <c r="N1923" s="28"/>
      <c r="O1923" s="28"/>
      <c r="P1923" s="28"/>
      <c r="Q1923" s="28">
        <v>12</v>
      </c>
      <c r="R1923" s="28">
        <v>12</v>
      </c>
    </row>
    <row r="1924" spans="1:18" ht="12.75" x14ac:dyDescent="0.35">
      <c r="A1924" s="28" t="s">
        <v>1720</v>
      </c>
      <c r="B1924" s="28" t="s">
        <v>1721</v>
      </c>
      <c r="C1924" s="85" t="s">
        <v>168</v>
      </c>
      <c r="D1924" s="28" t="s">
        <v>1730</v>
      </c>
      <c r="E1924" s="431">
        <v>1200</v>
      </c>
      <c r="F1924" s="417" t="s">
        <v>2314</v>
      </c>
      <c r="G1924" s="418" t="s">
        <v>2315</v>
      </c>
      <c r="H1924" s="418" t="s">
        <v>1763</v>
      </c>
      <c r="I1924" s="234" t="s">
        <v>1726</v>
      </c>
      <c r="J1924" s="28" t="s">
        <v>1727</v>
      </c>
      <c r="K1924" s="429"/>
      <c r="L1924" s="401"/>
      <c r="M1924" s="28"/>
      <c r="N1924" s="28"/>
      <c r="O1924" s="28"/>
      <c r="P1924" s="28"/>
      <c r="Q1924" s="28">
        <v>12</v>
      </c>
      <c r="R1924" s="28">
        <v>12</v>
      </c>
    </row>
    <row r="1925" spans="1:18" ht="12.75" x14ac:dyDescent="0.35">
      <c r="A1925" s="28" t="s">
        <v>1720</v>
      </c>
      <c r="B1925" s="28" t="s">
        <v>1721</v>
      </c>
      <c r="C1925" s="85" t="s">
        <v>168</v>
      </c>
      <c r="D1925" s="28" t="s">
        <v>1730</v>
      </c>
      <c r="E1925" s="431">
        <v>1200</v>
      </c>
      <c r="F1925" s="418" t="s">
        <v>2690</v>
      </c>
      <c r="G1925" s="418" t="s">
        <v>2691</v>
      </c>
      <c r="H1925" s="418" t="s">
        <v>1954</v>
      </c>
      <c r="I1925" s="234" t="s">
        <v>1726</v>
      </c>
      <c r="J1925" s="28" t="s">
        <v>1727</v>
      </c>
      <c r="K1925" s="429"/>
      <c r="L1925" s="401"/>
      <c r="M1925" s="28"/>
      <c r="N1925" s="28"/>
      <c r="O1925" s="28"/>
      <c r="P1925" s="28"/>
      <c r="Q1925" s="28">
        <v>12</v>
      </c>
      <c r="R1925" s="28">
        <v>12</v>
      </c>
    </row>
    <row r="1926" spans="1:18" ht="12.75" x14ac:dyDescent="0.35">
      <c r="A1926" s="28" t="s">
        <v>1720</v>
      </c>
      <c r="B1926" s="28" t="s">
        <v>1721</v>
      </c>
      <c r="C1926" s="85" t="s">
        <v>168</v>
      </c>
      <c r="D1926" s="28" t="s">
        <v>1722</v>
      </c>
      <c r="E1926" s="431">
        <v>2100</v>
      </c>
      <c r="F1926" s="418" t="s">
        <v>2714</v>
      </c>
      <c r="G1926" s="418" t="s">
        <v>2715</v>
      </c>
      <c r="H1926" s="418" t="s">
        <v>1756</v>
      </c>
      <c r="I1926" s="234" t="s">
        <v>1726</v>
      </c>
      <c r="J1926" s="28" t="s">
        <v>1734</v>
      </c>
      <c r="K1926" s="429"/>
      <c r="L1926" s="401"/>
      <c r="M1926" s="28"/>
      <c r="N1926" s="28"/>
      <c r="O1926" s="28"/>
      <c r="P1926" s="28"/>
      <c r="Q1926" s="28">
        <v>12</v>
      </c>
      <c r="R1926" s="28">
        <v>12</v>
      </c>
    </row>
    <row r="1927" spans="1:18" ht="12.75" x14ac:dyDescent="0.35">
      <c r="A1927" s="28" t="s">
        <v>1720</v>
      </c>
      <c r="B1927" s="28" t="s">
        <v>1721</v>
      </c>
      <c r="C1927" s="85" t="s">
        <v>168</v>
      </c>
      <c r="D1927" s="28" t="s">
        <v>1722</v>
      </c>
      <c r="E1927" s="431">
        <v>2100</v>
      </c>
      <c r="F1927" s="418" t="s">
        <v>1934</v>
      </c>
      <c r="G1927" s="418" t="s">
        <v>1935</v>
      </c>
      <c r="H1927" s="418" t="s">
        <v>1756</v>
      </c>
      <c r="I1927" s="234" t="s">
        <v>1726</v>
      </c>
      <c r="J1927" s="28" t="s">
        <v>1734</v>
      </c>
      <c r="K1927" s="429"/>
      <c r="L1927" s="401"/>
      <c r="M1927" s="28"/>
      <c r="N1927" s="28"/>
      <c r="O1927" s="28"/>
      <c r="P1927" s="28"/>
      <c r="Q1927" s="28">
        <v>12</v>
      </c>
      <c r="R1927" s="28">
        <v>12</v>
      </c>
    </row>
    <row r="1928" spans="1:18" ht="12.75" x14ac:dyDescent="0.35">
      <c r="A1928" s="28" t="s">
        <v>1720</v>
      </c>
      <c r="B1928" s="28" t="s">
        <v>1721</v>
      </c>
      <c r="C1928" s="85" t="s">
        <v>168</v>
      </c>
      <c r="D1928" s="28" t="s">
        <v>1722</v>
      </c>
      <c r="E1928" s="431">
        <v>1200</v>
      </c>
      <c r="F1928" s="418" t="s">
        <v>1984</v>
      </c>
      <c r="G1928" s="418" t="s">
        <v>1985</v>
      </c>
      <c r="H1928" s="418" t="s">
        <v>1725</v>
      </c>
      <c r="I1928" s="234" t="s">
        <v>1726</v>
      </c>
      <c r="J1928" s="28" t="s">
        <v>1727</v>
      </c>
      <c r="K1928" s="429"/>
      <c r="L1928" s="401"/>
      <c r="M1928" s="28"/>
      <c r="N1928" s="28"/>
      <c r="O1928" s="28"/>
      <c r="P1928" s="28"/>
      <c r="Q1928" s="28">
        <v>12</v>
      </c>
      <c r="R1928" s="28">
        <v>12</v>
      </c>
    </row>
    <row r="1929" spans="1:18" ht="12.75" x14ac:dyDescent="0.35">
      <c r="A1929" s="28" t="s">
        <v>1720</v>
      </c>
      <c r="B1929" s="28" t="s">
        <v>1721</v>
      </c>
      <c r="C1929" s="85" t="s">
        <v>168</v>
      </c>
      <c r="D1929" s="28" t="s">
        <v>1722</v>
      </c>
      <c r="E1929" s="431">
        <v>1200</v>
      </c>
      <c r="F1929" s="418" t="s">
        <v>2188</v>
      </c>
      <c r="G1929" s="418" t="s">
        <v>2189</v>
      </c>
      <c r="H1929" s="418" t="s">
        <v>1725</v>
      </c>
      <c r="I1929" s="234" t="s">
        <v>1726</v>
      </c>
      <c r="J1929" s="28" t="s">
        <v>1727</v>
      </c>
      <c r="K1929" s="429"/>
      <c r="L1929" s="401"/>
      <c r="M1929" s="28"/>
      <c r="N1929" s="28"/>
      <c r="O1929" s="28"/>
      <c r="P1929" s="28"/>
      <c r="Q1929" s="28">
        <v>12</v>
      </c>
      <c r="R1929" s="28">
        <v>12</v>
      </c>
    </row>
    <row r="1930" spans="1:18" ht="12.75" x14ac:dyDescent="0.35">
      <c r="A1930" s="28" t="s">
        <v>1720</v>
      </c>
      <c r="B1930" s="28" t="s">
        <v>1721</v>
      </c>
      <c r="C1930" s="85" t="s">
        <v>168</v>
      </c>
      <c r="D1930" s="28" t="s">
        <v>1722</v>
      </c>
      <c r="E1930" s="431">
        <v>1200</v>
      </c>
      <c r="F1930" s="418" t="s">
        <v>1976</v>
      </c>
      <c r="G1930" s="418" t="s">
        <v>1977</v>
      </c>
      <c r="H1930" s="418" t="s">
        <v>1725</v>
      </c>
      <c r="I1930" s="234" t="s">
        <v>1726</v>
      </c>
      <c r="J1930" s="28" t="s">
        <v>1727</v>
      </c>
      <c r="K1930" s="429"/>
      <c r="L1930" s="401"/>
      <c r="M1930" s="28"/>
      <c r="N1930" s="28"/>
      <c r="O1930" s="28"/>
      <c r="P1930" s="28"/>
      <c r="Q1930" s="28">
        <v>12</v>
      </c>
      <c r="R1930" s="28">
        <v>12</v>
      </c>
    </row>
    <row r="1931" spans="1:18" ht="12.75" x14ac:dyDescent="0.35">
      <c r="A1931" s="28" t="s">
        <v>1720</v>
      </c>
      <c r="B1931" s="28" t="s">
        <v>1721</v>
      </c>
      <c r="C1931" s="85" t="s">
        <v>168</v>
      </c>
      <c r="D1931" s="28" t="s">
        <v>1722</v>
      </c>
      <c r="E1931" s="431">
        <v>2000</v>
      </c>
      <c r="F1931" s="418" t="s">
        <v>2726</v>
      </c>
      <c r="G1931" s="418" t="s">
        <v>2727</v>
      </c>
      <c r="H1931" s="418" t="s">
        <v>2414</v>
      </c>
      <c r="I1931" s="234" t="s">
        <v>1726</v>
      </c>
      <c r="J1931" s="28" t="s">
        <v>1734</v>
      </c>
      <c r="K1931" s="429"/>
      <c r="L1931" s="401"/>
      <c r="M1931" s="28"/>
      <c r="N1931" s="28"/>
      <c r="O1931" s="28"/>
      <c r="P1931" s="28"/>
      <c r="Q1931" s="28">
        <v>12</v>
      </c>
      <c r="R1931" s="28">
        <v>12</v>
      </c>
    </row>
    <row r="1932" spans="1:18" ht="12.75" x14ac:dyDescent="0.35">
      <c r="A1932" s="28" t="s">
        <v>1720</v>
      </c>
      <c r="B1932" s="28" t="s">
        <v>1721</v>
      </c>
      <c r="C1932" s="85" t="s">
        <v>168</v>
      </c>
      <c r="D1932" s="28" t="s">
        <v>1730</v>
      </c>
      <c r="E1932" s="431">
        <v>1200</v>
      </c>
      <c r="F1932" s="417" t="s">
        <v>2143</v>
      </c>
      <c r="G1932" s="418" t="s">
        <v>2144</v>
      </c>
      <c r="H1932" s="418" t="s">
        <v>1763</v>
      </c>
      <c r="I1932" s="234" t="s">
        <v>1726</v>
      </c>
      <c r="J1932" s="28" t="s">
        <v>1727</v>
      </c>
      <c r="K1932" s="429"/>
      <c r="L1932" s="401"/>
      <c r="M1932" s="28"/>
      <c r="N1932" s="28"/>
      <c r="O1932" s="28"/>
      <c r="P1932" s="28"/>
      <c r="Q1932" s="28">
        <v>12</v>
      </c>
      <c r="R1932" s="28">
        <v>12</v>
      </c>
    </row>
    <row r="1933" spans="1:18" ht="12.75" x14ac:dyDescent="0.35">
      <c r="A1933" s="28" t="s">
        <v>1720</v>
      </c>
      <c r="B1933" s="28" t="s">
        <v>1721</v>
      </c>
      <c r="C1933" s="85" t="s">
        <v>168</v>
      </c>
      <c r="D1933" s="28" t="s">
        <v>1722</v>
      </c>
      <c r="E1933" s="431">
        <v>1200</v>
      </c>
      <c r="F1933" s="418" t="s">
        <v>2341</v>
      </c>
      <c r="G1933" s="418" t="s">
        <v>2342</v>
      </c>
      <c r="H1933" s="418" t="s">
        <v>1725</v>
      </c>
      <c r="I1933" s="234" t="s">
        <v>1726</v>
      </c>
      <c r="J1933" s="28" t="s">
        <v>1727</v>
      </c>
      <c r="K1933" s="429"/>
      <c r="L1933" s="401"/>
      <c r="M1933" s="28"/>
      <c r="N1933" s="28"/>
      <c r="O1933" s="28"/>
      <c r="P1933" s="28"/>
      <c r="Q1933" s="28">
        <v>12</v>
      </c>
      <c r="R1933" s="28">
        <v>12</v>
      </c>
    </row>
    <row r="1934" spans="1:18" ht="12.75" x14ac:dyDescent="0.35">
      <c r="A1934" s="28" t="s">
        <v>1720</v>
      </c>
      <c r="B1934" s="28" t="s">
        <v>1721</v>
      </c>
      <c r="C1934" s="85" t="s">
        <v>168</v>
      </c>
      <c r="D1934" s="28" t="s">
        <v>1722</v>
      </c>
      <c r="E1934" s="431">
        <v>1200</v>
      </c>
      <c r="F1934" s="418" t="s">
        <v>2625</v>
      </c>
      <c r="G1934" s="418" t="s">
        <v>2626</v>
      </c>
      <c r="H1934" s="418" t="s">
        <v>1774</v>
      </c>
      <c r="I1934" s="234" t="s">
        <v>1726</v>
      </c>
      <c r="J1934" s="28" t="s">
        <v>1760</v>
      </c>
      <c r="K1934" s="429"/>
      <c r="L1934" s="401"/>
      <c r="M1934" s="28"/>
      <c r="N1934" s="28"/>
      <c r="O1934" s="28"/>
      <c r="P1934" s="28"/>
      <c r="Q1934" s="28">
        <v>12</v>
      </c>
      <c r="R1934" s="28">
        <v>12</v>
      </c>
    </row>
    <row r="1935" spans="1:18" ht="12.75" x14ac:dyDescent="0.35">
      <c r="A1935" s="28" t="s">
        <v>1720</v>
      </c>
      <c r="B1935" s="28" t="s">
        <v>1721</v>
      </c>
      <c r="C1935" s="85" t="s">
        <v>168</v>
      </c>
      <c r="D1935" s="28" t="s">
        <v>1722</v>
      </c>
      <c r="E1935" s="431">
        <v>1300</v>
      </c>
      <c r="F1935" s="418" t="s">
        <v>2804</v>
      </c>
      <c r="G1935" s="418" t="s">
        <v>2805</v>
      </c>
      <c r="H1935" s="418" t="s">
        <v>1725</v>
      </c>
      <c r="I1935" s="234" t="s">
        <v>1726</v>
      </c>
      <c r="J1935" s="28" t="s">
        <v>1727</v>
      </c>
      <c r="K1935" s="429"/>
      <c r="L1935" s="401"/>
      <c r="M1935" s="28"/>
      <c r="N1935" s="28"/>
      <c r="O1935" s="28"/>
      <c r="P1935" s="28"/>
      <c r="Q1935" s="28">
        <v>12</v>
      </c>
      <c r="R1935" s="28">
        <v>12</v>
      </c>
    </row>
    <row r="1936" spans="1:18" ht="12.75" x14ac:dyDescent="0.35">
      <c r="A1936" s="28" t="s">
        <v>1720</v>
      </c>
      <c r="B1936" s="28" t="s">
        <v>1721</v>
      </c>
      <c r="C1936" s="85" t="s">
        <v>168</v>
      </c>
      <c r="D1936" s="28" t="s">
        <v>1722</v>
      </c>
      <c r="E1936" s="431">
        <v>2100</v>
      </c>
      <c r="F1936" s="418" t="s">
        <v>2484</v>
      </c>
      <c r="G1936" s="418" t="s">
        <v>2485</v>
      </c>
      <c r="H1936" s="418" t="s">
        <v>1756</v>
      </c>
      <c r="I1936" s="234" t="s">
        <v>1726</v>
      </c>
      <c r="J1936" s="28" t="s">
        <v>1734</v>
      </c>
      <c r="K1936" s="429"/>
      <c r="L1936" s="401"/>
      <c r="M1936" s="28"/>
      <c r="N1936" s="28"/>
      <c r="O1936" s="28"/>
      <c r="P1936" s="28"/>
      <c r="Q1936" s="28">
        <v>12</v>
      </c>
      <c r="R1936" s="28">
        <v>12</v>
      </c>
    </row>
    <row r="1937" spans="1:18" ht="12.75" x14ac:dyDescent="0.35">
      <c r="A1937" s="28" t="s">
        <v>1720</v>
      </c>
      <c r="B1937" s="28" t="s">
        <v>1721</v>
      </c>
      <c r="C1937" s="85" t="s">
        <v>168</v>
      </c>
      <c r="D1937" s="28" t="s">
        <v>1722</v>
      </c>
      <c r="E1937" s="431">
        <v>1500</v>
      </c>
      <c r="F1937" s="418" t="s">
        <v>1768</v>
      </c>
      <c r="G1937" s="418" t="s">
        <v>1769</v>
      </c>
      <c r="H1937" s="418" t="s">
        <v>1725</v>
      </c>
      <c r="I1937" s="234" t="s">
        <v>1726</v>
      </c>
      <c r="J1937" s="28" t="s">
        <v>1727</v>
      </c>
      <c r="K1937" s="429"/>
      <c r="L1937" s="401"/>
      <c r="M1937" s="28"/>
      <c r="N1937" s="28"/>
      <c r="O1937" s="28"/>
      <c r="P1937" s="28"/>
      <c r="Q1937" s="28">
        <v>12</v>
      </c>
      <c r="R1937" s="28">
        <v>12</v>
      </c>
    </row>
    <row r="1938" spans="1:18" ht="12.75" x14ac:dyDescent="0.35">
      <c r="A1938" s="28" t="s">
        <v>1720</v>
      </c>
      <c r="B1938" s="28" t="s">
        <v>1721</v>
      </c>
      <c r="C1938" s="85" t="s">
        <v>168</v>
      </c>
      <c r="D1938" s="28" t="s">
        <v>1722</v>
      </c>
      <c r="E1938" s="431">
        <v>2100</v>
      </c>
      <c r="F1938" s="418" t="s">
        <v>1938</v>
      </c>
      <c r="G1938" s="418" t="s">
        <v>1939</v>
      </c>
      <c r="H1938" s="418" t="s">
        <v>1737</v>
      </c>
      <c r="I1938" s="234" t="s">
        <v>1726</v>
      </c>
      <c r="J1938" s="28" t="s">
        <v>1734</v>
      </c>
      <c r="K1938" s="429"/>
      <c r="L1938" s="401"/>
      <c r="M1938" s="28"/>
      <c r="N1938" s="28"/>
      <c r="O1938" s="28"/>
      <c r="P1938" s="28"/>
      <c r="Q1938" s="28">
        <v>12</v>
      </c>
      <c r="R1938" s="28">
        <v>12</v>
      </c>
    </row>
    <row r="1939" spans="1:18" ht="12.75" x14ac:dyDescent="0.35">
      <c r="A1939" s="28" t="s">
        <v>1720</v>
      </c>
      <c r="B1939" s="28" t="s">
        <v>1721</v>
      </c>
      <c r="C1939" s="85" t="s">
        <v>168</v>
      </c>
      <c r="D1939" s="28" t="s">
        <v>1722</v>
      </c>
      <c r="E1939" s="431">
        <v>2300</v>
      </c>
      <c r="F1939" s="418" t="s">
        <v>2180</v>
      </c>
      <c r="G1939" s="418" t="s">
        <v>2181</v>
      </c>
      <c r="H1939" s="418" t="s">
        <v>1882</v>
      </c>
      <c r="I1939" s="234" t="s">
        <v>1726</v>
      </c>
      <c r="J1939" s="28" t="s">
        <v>1734</v>
      </c>
      <c r="K1939" s="429"/>
      <c r="L1939" s="401"/>
      <c r="M1939" s="28"/>
      <c r="N1939" s="28"/>
      <c r="O1939" s="28"/>
      <c r="P1939" s="28"/>
      <c r="Q1939" s="28">
        <v>12</v>
      </c>
      <c r="R1939" s="28">
        <v>12</v>
      </c>
    </row>
    <row r="1940" spans="1:18" ht="12.75" x14ac:dyDescent="0.35">
      <c r="A1940" s="28" t="s">
        <v>1720</v>
      </c>
      <c r="B1940" s="28" t="s">
        <v>1721</v>
      </c>
      <c r="C1940" s="85" t="s">
        <v>168</v>
      </c>
      <c r="D1940" s="28" t="s">
        <v>1722</v>
      </c>
      <c r="E1940" s="431">
        <v>4500</v>
      </c>
      <c r="F1940" s="418" t="s">
        <v>2304</v>
      </c>
      <c r="G1940" s="418" t="s">
        <v>2305</v>
      </c>
      <c r="H1940" s="418" t="s">
        <v>1751</v>
      </c>
      <c r="I1940" s="234" t="s">
        <v>1726</v>
      </c>
      <c r="J1940" s="28" t="s">
        <v>1734</v>
      </c>
      <c r="K1940" s="429"/>
      <c r="L1940" s="401"/>
      <c r="M1940" s="28"/>
      <c r="N1940" s="28"/>
      <c r="O1940" s="28"/>
      <c r="P1940" s="28"/>
      <c r="Q1940" s="28">
        <v>12</v>
      </c>
      <c r="R1940" s="28">
        <v>12</v>
      </c>
    </row>
    <row r="1941" spans="1:18" ht="12.75" x14ac:dyDescent="0.35">
      <c r="A1941" s="28" t="s">
        <v>1720</v>
      </c>
      <c r="B1941" s="28" t="s">
        <v>1721</v>
      </c>
      <c r="C1941" s="85" t="s">
        <v>168</v>
      </c>
      <c r="D1941" s="28" t="s">
        <v>1722</v>
      </c>
      <c r="E1941" s="431">
        <v>2100</v>
      </c>
      <c r="F1941" s="418" t="s">
        <v>2328</v>
      </c>
      <c r="G1941" s="418" t="s">
        <v>2329</v>
      </c>
      <c r="H1941" s="418" t="s">
        <v>1756</v>
      </c>
      <c r="I1941" s="234" t="s">
        <v>1726</v>
      </c>
      <c r="J1941" s="28" t="s">
        <v>1734</v>
      </c>
      <c r="K1941" s="429"/>
      <c r="L1941" s="401"/>
      <c r="M1941" s="28"/>
      <c r="N1941" s="28"/>
      <c r="O1941" s="28"/>
      <c r="P1941" s="28"/>
      <c r="Q1941" s="28">
        <v>12</v>
      </c>
      <c r="R1941" s="28">
        <v>12</v>
      </c>
    </row>
    <row r="1942" spans="1:18" ht="12.75" x14ac:dyDescent="0.35">
      <c r="A1942" s="28" t="s">
        <v>1720</v>
      </c>
      <c r="B1942" s="28" t="s">
        <v>1721</v>
      </c>
      <c r="C1942" s="85" t="s">
        <v>168</v>
      </c>
      <c r="D1942" s="28" t="s">
        <v>1722</v>
      </c>
      <c r="E1942" s="431">
        <v>2100</v>
      </c>
      <c r="F1942" s="418" t="s">
        <v>2678</v>
      </c>
      <c r="G1942" s="418" t="s">
        <v>2679</v>
      </c>
      <c r="H1942" s="418" t="s">
        <v>1737</v>
      </c>
      <c r="I1942" s="234" t="s">
        <v>1726</v>
      </c>
      <c r="J1942" s="28" t="s">
        <v>1734</v>
      </c>
      <c r="K1942" s="429"/>
      <c r="L1942" s="401"/>
      <c r="M1942" s="28"/>
      <c r="N1942" s="28"/>
      <c r="O1942" s="28"/>
      <c r="P1942" s="28"/>
      <c r="Q1942" s="28">
        <v>12</v>
      </c>
      <c r="R1942" s="28">
        <v>12</v>
      </c>
    </row>
    <row r="1943" spans="1:18" ht="12.75" x14ac:dyDescent="0.35">
      <c r="A1943" s="28" t="s">
        <v>1720</v>
      </c>
      <c r="B1943" s="28" t="s">
        <v>1721</v>
      </c>
      <c r="C1943" s="85" t="s">
        <v>168</v>
      </c>
      <c r="D1943" s="28" t="s">
        <v>1730</v>
      </c>
      <c r="E1943" s="431">
        <v>1200</v>
      </c>
      <c r="F1943" s="417" t="s">
        <v>2686</v>
      </c>
      <c r="G1943" s="418" t="s">
        <v>2687</v>
      </c>
      <c r="H1943" s="418" t="s">
        <v>1763</v>
      </c>
      <c r="I1943" s="234" t="s">
        <v>1726</v>
      </c>
      <c r="J1943" s="28" t="s">
        <v>1727</v>
      </c>
      <c r="K1943" s="429"/>
      <c r="L1943" s="401"/>
      <c r="M1943" s="28"/>
      <c r="N1943" s="28"/>
      <c r="O1943" s="28"/>
      <c r="P1943" s="28"/>
      <c r="Q1943" s="28">
        <v>12</v>
      </c>
      <c r="R1943" s="28">
        <v>12</v>
      </c>
    </row>
    <row r="1944" spans="1:18" ht="12.75" x14ac:dyDescent="0.35">
      <c r="A1944" s="28" t="s">
        <v>1720</v>
      </c>
      <c r="B1944" s="28" t="s">
        <v>1721</v>
      </c>
      <c r="C1944" s="85" t="s">
        <v>168</v>
      </c>
      <c r="D1944" s="28" t="s">
        <v>1722</v>
      </c>
      <c r="E1944" s="431">
        <v>1200</v>
      </c>
      <c r="F1944" s="418" t="s">
        <v>2788</v>
      </c>
      <c r="G1944" s="418" t="s">
        <v>2789</v>
      </c>
      <c r="H1944" s="418" t="s">
        <v>1774</v>
      </c>
      <c r="I1944" s="234" t="s">
        <v>1726</v>
      </c>
      <c r="J1944" s="28" t="s">
        <v>1760</v>
      </c>
      <c r="K1944" s="429"/>
      <c r="L1944" s="401"/>
      <c r="M1944" s="28"/>
      <c r="N1944" s="28"/>
      <c r="O1944" s="28"/>
      <c r="P1944" s="28"/>
      <c r="Q1944" s="28">
        <v>12</v>
      </c>
      <c r="R1944" s="28">
        <v>12</v>
      </c>
    </row>
    <row r="1945" spans="1:18" ht="12.75" x14ac:dyDescent="0.35">
      <c r="A1945" s="28" t="s">
        <v>1720</v>
      </c>
      <c r="B1945" s="28" t="s">
        <v>1721</v>
      </c>
      <c r="C1945" s="85" t="s">
        <v>168</v>
      </c>
      <c r="D1945" s="28" t="s">
        <v>1722</v>
      </c>
      <c r="E1945" s="431">
        <v>1500</v>
      </c>
      <c r="F1945" s="418" t="s">
        <v>2292</v>
      </c>
      <c r="G1945" s="418" t="s">
        <v>2293</v>
      </c>
      <c r="H1945" s="418" t="s">
        <v>1725</v>
      </c>
      <c r="I1945" s="234" t="s">
        <v>1726</v>
      </c>
      <c r="J1945" s="28" t="s">
        <v>1727</v>
      </c>
      <c r="K1945" s="429"/>
      <c r="L1945" s="401"/>
      <c r="M1945" s="28"/>
      <c r="N1945" s="28"/>
      <c r="O1945" s="28"/>
      <c r="P1945" s="28"/>
      <c r="Q1945" s="28">
        <v>12</v>
      </c>
      <c r="R1945" s="28">
        <v>12</v>
      </c>
    </row>
    <row r="1946" spans="1:18" ht="12.75" x14ac:dyDescent="0.35">
      <c r="A1946" s="28" t="s">
        <v>1720</v>
      </c>
      <c r="B1946" s="28" t="s">
        <v>1721</v>
      </c>
      <c r="C1946" s="85" t="s">
        <v>168</v>
      </c>
      <c r="D1946" s="28" t="s">
        <v>1722</v>
      </c>
      <c r="E1946" s="431">
        <v>2100</v>
      </c>
      <c r="F1946" s="418" t="s">
        <v>2704</v>
      </c>
      <c r="G1946" s="418" t="s">
        <v>2705</v>
      </c>
      <c r="H1946" s="418" t="s">
        <v>1756</v>
      </c>
      <c r="I1946" s="234" t="s">
        <v>1726</v>
      </c>
      <c r="J1946" s="28" t="s">
        <v>1734</v>
      </c>
      <c r="K1946" s="429"/>
      <c r="L1946" s="401"/>
      <c r="M1946" s="28"/>
      <c r="N1946" s="28"/>
      <c r="O1946" s="28"/>
      <c r="P1946" s="28"/>
      <c r="Q1946" s="28">
        <v>12</v>
      </c>
      <c r="R1946" s="28">
        <v>12</v>
      </c>
    </row>
    <row r="1947" spans="1:18" ht="12.75" x14ac:dyDescent="0.35">
      <c r="A1947" s="28" t="s">
        <v>1720</v>
      </c>
      <c r="B1947" s="28" t="s">
        <v>1721</v>
      </c>
      <c r="C1947" s="85" t="s">
        <v>168</v>
      </c>
      <c r="D1947" s="28" t="s">
        <v>1730</v>
      </c>
      <c r="E1947" s="431">
        <v>1200</v>
      </c>
      <c r="F1947" s="418" t="s">
        <v>1952</v>
      </c>
      <c r="G1947" s="418" t="s">
        <v>1953</v>
      </c>
      <c r="H1947" s="418" t="s">
        <v>1954</v>
      </c>
      <c r="I1947" s="234" t="s">
        <v>1726</v>
      </c>
      <c r="J1947" s="28" t="s">
        <v>1727</v>
      </c>
      <c r="K1947" s="429"/>
      <c r="L1947" s="401"/>
      <c r="M1947" s="28"/>
      <c r="N1947" s="28"/>
      <c r="O1947" s="28"/>
      <c r="P1947" s="28"/>
      <c r="Q1947" s="28">
        <v>12</v>
      </c>
      <c r="R1947" s="28">
        <v>12</v>
      </c>
    </row>
    <row r="1948" spans="1:18" ht="12.75" x14ac:dyDescent="0.35">
      <c r="A1948" s="28" t="s">
        <v>1720</v>
      </c>
      <c r="B1948" s="28" t="s">
        <v>1721</v>
      </c>
      <c r="C1948" s="85" t="s">
        <v>168</v>
      </c>
      <c r="D1948" s="28" t="s">
        <v>1730</v>
      </c>
      <c r="E1948" s="431">
        <v>1200</v>
      </c>
      <c r="F1948" s="418" t="s">
        <v>2166</v>
      </c>
      <c r="G1948" s="418" t="s">
        <v>2167</v>
      </c>
      <c r="H1948" s="418" t="s">
        <v>1954</v>
      </c>
      <c r="I1948" s="234" t="s">
        <v>1726</v>
      </c>
      <c r="J1948" s="28" t="s">
        <v>1727</v>
      </c>
      <c r="K1948" s="429"/>
      <c r="L1948" s="401"/>
      <c r="M1948" s="28"/>
      <c r="N1948" s="28"/>
      <c r="O1948" s="28"/>
      <c r="P1948" s="28"/>
      <c r="Q1948" s="28">
        <v>12</v>
      </c>
      <c r="R1948" s="28">
        <v>12</v>
      </c>
    </row>
    <row r="1949" spans="1:18" ht="12.75" x14ac:dyDescent="0.35">
      <c r="A1949" s="28" t="s">
        <v>1720</v>
      </c>
      <c r="B1949" s="28" t="s">
        <v>1721</v>
      </c>
      <c r="C1949" s="85" t="s">
        <v>168</v>
      </c>
      <c r="D1949" s="28" t="s">
        <v>1722</v>
      </c>
      <c r="E1949" s="431">
        <v>1200</v>
      </c>
      <c r="F1949" s="418" t="s">
        <v>2377</v>
      </c>
      <c r="G1949" s="418" t="s">
        <v>2378</v>
      </c>
      <c r="H1949" s="418" t="s">
        <v>1725</v>
      </c>
      <c r="I1949" s="234" t="s">
        <v>1726</v>
      </c>
      <c r="J1949" s="28" t="s">
        <v>1727</v>
      </c>
      <c r="K1949" s="429"/>
      <c r="L1949" s="401"/>
      <c r="M1949" s="28"/>
      <c r="N1949" s="28"/>
      <c r="O1949" s="28"/>
      <c r="P1949" s="28"/>
      <c r="Q1949" s="28">
        <v>12</v>
      </c>
      <c r="R1949" s="28">
        <v>12</v>
      </c>
    </row>
    <row r="1950" spans="1:18" ht="12.75" x14ac:dyDescent="0.35">
      <c r="A1950" s="28" t="s">
        <v>1720</v>
      </c>
      <c r="B1950" s="28" t="s">
        <v>1721</v>
      </c>
      <c r="C1950" s="85" t="s">
        <v>168</v>
      </c>
      <c r="D1950" s="28" t="s">
        <v>1722</v>
      </c>
      <c r="E1950" s="431">
        <v>1400</v>
      </c>
      <c r="F1950" s="418" t="s">
        <v>2274</v>
      </c>
      <c r="G1950" s="418" t="s">
        <v>2275</v>
      </c>
      <c r="H1950" s="418" t="s">
        <v>1725</v>
      </c>
      <c r="I1950" s="234" t="s">
        <v>1726</v>
      </c>
      <c r="J1950" s="28" t="s">
        <v>1727</v>
      </c>
      <c r="K1950" s="429"/>
      <c r="L1950" s="401"/>
      <c r="M1950" s="28"/>
      <c r="N1950" s="28"/>
      <c r="O1950" s="28"/>
      <c r="P1950" s="28"/>
      <c r="Q1950" s="28">
        <v>12</v>
      </c>
      <c r="R1950" s="28">
        <v>12</v>
      </c>
    </row>
    <row r="1951" spans="1:18" ht="12.75" x14ac:dyDescent="0.35">
      <c r="A1951" s="28" t="s">
        <v>1720</v>
      </c>
      <c r="B1951" s="28" t="s">
        <v>1721</v>
      </c>
      <c r="C1951" s="85" t="s">
        <v>168</v>
      </c>
      <c r="D1951" s="28" t="s">
        <v>1722</v>
      </c>
      <c r="E1951" s="431">
        <v>2500</v>
      </c>
      <c r="F1951" s="418" t="s">
        <v>2629</v>
      </c>
      <c r="G1951" s="418" t="s">
        <v>2630</v>
      </c>
      <c r="H1951" s="418" t="s">
        <v>1756</v>
      </c>
      <c r="I1951" s="234" t="s">
        <v>1726</v>
      </c>
      <c r="J1951" s="28" t="s">
        <v>1734</v>
      </c>
      <c r="K1951" s="429"/>
      <c r="L1951" s="401"/>
      <c r="M1951" s="28"/>
      <c r="N1951" s="28"/>
      <c r="O1951" s="28"/>
      <c r="P1951" s="28"/>
      <c r="Q1951" s="28">
        <v>12</v>
      </c>
      <c r="R1951" s="28">
        <v>12</v>
      </c>
    </row>
    <row r="1952" spans="1:18" ht="12.75" x14ac:dyDescent="0.35">
      <c r="A1952" s="28" t="s">
        <v>1720</v>
      </c>
      <c r="B1952" s="28" t="s">
        <v>1721</v>
      </c>
      <c r="C1952" s="85" t="s">
        <v>168</v>
      </c>
      <c r="D1952" s="28" t="s">
        <v>1722</v>
      </c>
      <c r="E1952" s="431">
        <v>2500</v>
      </c>
      <c r="F1952" s="418" t="s">
        <v>2466</v>
      </c>
      <c r="G1952" s="418" t="s">
        <v>2467</v>
      </c>
      <c r="H1952" s="418" t="s">
        <v>1756</v>
      </c>
      <c r="I1952" s="234" t="s">
        <v>1726</v>
      </c>
      <c r="J1952" s="28" t="s">
        <v>1734</v>
      </c>
      <c r="K1952" s="429"/>
      <c r="L1952" s="401"/>
      <c r="M1952" s="28"/>
      <c r="N1952" s="28"/>
      <c r="O1952" s="28"/>
      <c r="P1952" s="28"/>
      <c r="Q1952" s="28">
        <v>12</v>
      </c>
      <c r="R1952" s="28">
        <v>12</v>
      </c>
    </row>
    <row r="1953" spans="1:18" ht="12.75" x14ac:dyDescent="0.35">
      <c r="A1953" s="28" t="s">
        <v>1720</v>
      </c>
      <c r="B1953" s="28" t="s">
        <v>1721</v>
      </c>
      <c r="C1953" s="85" t="s">
        <v>168</v>
      </c>
      <c r="D1953" s="28" t="s">
        <v>1722</v>
      </c>
      <c r="E1953" s="431">
        <v>1200</v>
      </c>
      <c r="F1953" s="418" t="s">
        <v>2663</v>
      </c>
      <c r="G1953" s="418" t="s">
        <v>2664</v>
      </c>
      <c r="H1953" s="418" t="s">
        <v>1725</v>
      </c>
      <c r="I1953" s="234" t="s">
        <v>1726</v>
      </c>
      <c r="J1953" s="28" t="s">
        <v>1727</v>
      </c>
      <c r="K1953" s="429"/>
      <c r="L1953" s="401"/>
      <c r="M1953" s="28"/>
      <c r="N1953" s="28"/>
      <c r="O1953" s="28"/>
      <c r="P1953" s="28"/>
      <c r="Q1953" s="28">
        <v>12</v>
      </c>
      <c r="R1953" s="28">
        <v>12</v>
      </c>
    </row>
    <row r="1954" spans="1:18" ht="12.75" x14ac:dyDescent="0.35">
      <c r="A1954" s="28" t="s">
        <v>1720</v>
      </c>
      <c r="B1954" s="28" t="s">
        <v>1721</v>
      </c>
      <c r="C1954" s="85" t="s">
        <v>168</v>
      </c>
      <c r="D1954" s="28" t="s">
        <v>1722</v>
      </c>
      <c r="E1954" s="431">
        <v>2100</v>
      </c>
      <c r="F1954" s="418" t="s">
        <v>1892</v>
      </c>
      <c r="G1954" s="418" t="s">
        <v>1893</v>
      </c>
      <c r="H1954" s="418" t="s">
        <v>1756</v>
      </c>
      <c r="I1954" s="234" t="s">
        <v>1726</v>
      </c>
      <c r="J1954" s="28" t="s">
        <v>1734</v>
      </c>
      <c r="K1954" s="429"/>
      <c r="L1954" s="401"/>
      <c r="M1954" s="28"/>
      <c r="N1954" s="28"/>
      <c r="O1954" s="28"/>
      <c r="P1954" s="28"/>
      <c r="Q1954" s="28">
        <v>12</v>
      </c>
      <c r="R1954" s="28">
        <v>12</v>
      </c>
    </row>
    <row r="1955" spans="1:18" ht="12.75" x14ac:dyDescent="0.35">
      <c r="A1955" s="28" t="s">
        <v>1720</v>
      </c>
      <c r="B1955" s="28" t="s">
        <v>1721</v>
      </c>
      <c r="C1955" s="85" t="s">
        <v>168</v>
      </c>
      <c r="D1955" s="28" t="s">
        <v>1722</v>
      </c>
      <c r="E1955" s="431">
        <v>1500</v>
      </c>
      <c r="F1955" s="418" t="s">
        <v>2300</v>
      </c>
      <c r="G1955" s="418" t="s">
        <v>2301</v>
      </c>
      <c r="H1955" s="418" t="s">
        <v>1725</v>
      </c>
      <c r="I1955" s="234" t="s">
        <v>1726</v>
      </c>
      <c r="J1955" s="28" t="s">
        <v>1727</v>
      </c>
      <c r="K1955" s="429"/>
      <c r="L1955" s="401"/>
      <c r="M1955" s="28"/>
      <c r="N1955" s="28"/>
      <c r="O1955" s="28"/>
      <c r="P1955" s="28"/>
      <c r="Q1955" s="28">
        <v>12</v>
      </c>
      <c r="R1955" s="28">
        <v>12</v>
      </c>
    </row>
    <row r="1956" spans="1:18" ht="12.75" x14ac:dyDescent="0.35">
      <c r="A1956" s="28" t="s">
        <v>1720</v>
      </c>
      <c r="B1956" s="28" t="s">
        <v>1721</v>
      </c>
      <c r="C1956" s="85" t="s">
        <v>168</v>
      </c>
      <c r="D1956" s="28" t="s">
        <v>1722</v>
      </c>
      <c r="E1956" s="431">
        <v>2500</v>
      </c>
      <c r="F1956" s="418" t="s">
        <v>2464</v>
      </c>
      <c r="G1956" s="418" t="s">
        <v>2465</v>
      </c>
      <c r="H1956" s="418" t="s">
        <v>1756</v>
      </c>
      <c r="I1956" s="234" t="s">
        <v>1726</v>
      </c>
      <c r="J1956" s="28" t="s">
        <v>1734</v>
      </c>
      <c r="K1956" s="429"/>
      <c r="L1956" s="401"/>
      <c r="M1956" s="28"/>
      <c r="N1956" s="28"/>
      <c r="O1956" s="28"/>
      <c r="P1956" s="28"/>
      <c r="Q1956" s="28">
        <v>12</v>
      </c>
      <c r="R1956" s="28">
        <v>12</v>
      </c>
    </row>
    <row r="1957" spans="1:18" ht="12.75" x14ac:dyDescent="0.35">
      <c r="A1957" s="28" t="s">
        <v>1720</v>
      </c>
      <c r="B1957" s="28" t="s">
        <v>1721</v>
      </c>
      <c r="C1957" s="85" t="s">
        <v>168</v>
      </c>
      <c r="D1957" s="28" t="s">
        <v>1722</v>
      </c>
      <c r="E1957" s="431">
        <v>1500</v>
      </c>
      <c r="F1957" s="418" t="s">
        <v>2130</v>
      </c>
      <c r="G1957" s="418" t="s">
        <v>2131</v>
      </c>
      <c r="H1957" s="418" t="s">
        <v>1725</v>
      </c>
      <c r="I1957" s="234" t="s">
        <v>1726</v>
      </c>
      <c r="J1957" s="28" t="s">
        <v>1727</v>
      </c>
      <c r="K1957" s="429"/>
      <c r="L1957" s="401"/>
      <c r="M1957" s="28"/>
      <c r="N1957" s="28"/>
      <c r="O1957" s="28"/>
      <c r="P1957" s="28"/>
      <c r="Q1957" s="28">
        <v>12</v>
      </c>
      <c r="R1957" s="28">
        <v>12</v>
      </c>
    </row>
    <row r="1958" spans="1:18" ht="12.75" x14ac:dyDescent="0.35">
      <c r="A1958" s="28" t="s">
        <v>1720</v>
      </c>
      <c r="B1958" s="28" t="s">
        <v>1721</v>
      </c>
      <c r="C1958" s="85" t="s">
        <v>168</v>
      </c>
      <c r="D1958" s="28" t="s">
        <v>1722</v>
      </c>
      <c r="E1958" s="431">
        <v>1800</v>
      </c>
      <c r="F1958" s="418" t="s">
        <v>1784</v>
      </c>
      <c r="G1958" s="418" t="s">
        <v>1785</v>
      </c>
      <c r="H1958" s="418" t="s">
        <v>1756</v>
      </c>
      <c r="I1958" s="234" t="s">
        <v>1726</v>
      </c>
      <c r="J1958" s="28" t="s">
        <v>1734</v>
      </c>
      <c r="K1958" s="429"/>
      <c r="L1958" s="401"/>
      <c r="M1958" s="28"/>
      <c r="N1958" s="28"/>
      <c r="O1958" s="28"/>
      <c r="P1958" s="28"/>
      <c r="Q1958" s="28">
        <v>12</v>
      </c>
      <c r="R1958" s="28">
        <v>12</v>
      </c>
    </row>
    <row r="1959" spans="1:18" ht="12.75" x14ac:dyDescent="0.35">
      <c r="A1959" s="28" t="s">
        <v>1720</v>
      </c>
      <c r="B1959" s="28" t="s">
        <v>1721</v>
      </c>
      <c r="C1959" s="85" t="s">
        <v>168</v>
      </c>
      <c r="D1959" s="28" t="s">
        <v>1722</v>
      </c>
      <c r="E1959" s="431">
        <v>1800</v>
      </c>
      <c r="F1959" s="418" t="s">
        <v>2192</v>
      </c>
      <c r="G1959" s="418" t="s">
        <v>2193</v>
      </c>
      <c r="H1959" s="418" t="s">
        <v>1756</v>
      </c>
      <c r="I1959" s="234" t="s">
        <v>1726</v>
      </c>
      <c r="J1959" s="28" t="s">
        <v>1734</v>
      </c>
      <c r="K1959" s="429"/>
      <c r="L1959" s="401"/>
      <c r="M1959" s="28"/>
      <c r="N1959" s="28"/>
      <c r="O1959" s="28"/>
      <c r="P1959" s="28"/>
      <c r="Q1959" s="28">
        <v>12</v>
      </c>
      <c r="R1959" s="28">
        <v>12</v>
      </c>
    </row>
    <row r="1960" spans="1:18" ht="12.75" x14ac:dyDescent="0.35">
      <c r="A1960" s="28" t="s">
        <v>1720</v>
      </c>
      <c r="B1960" s="28" t="s">
        <v>1721</v>
      </c>
      <c r="C1960" s="85" t="s">
        <v>168</v>
      </c>
      <c r="D1960" s="28" t="s">
        <v>1722</v>
      </c>
      <c r="E1960" s="431">
        <v>1800</v>
      </c>
      <c r="F1960" s="418" t="s">
        <v>2590</v>
      </c>
      <c r="G1960" s="418" t="s">
        <v>2591</v>
      </c>
      <c r="H1960" s="418" t="s">
        <v>1737</v>
      </c>
      <c r="I1960" s="234" t="s">
        <v>1726</v>
      </c>
      <c r="J1960" s="28" t="s">
        <v>1734</v>
      </c>
      <c r="K1960" s="429"/>
      <c r="L1960" s="401"/>
      <c r="M1960" s="28"/>
      <c r="N1960" s="28"/>
      <c r="O1960" s="28"/>
      <c r="P1960" s="28"/>
      <c r="Q1960" s="28">
        <v>12</v>
      </c>
      <c r="R1960" s="28">
        <v>12</v>
      </c>
    </row>
    <row r="1961" spans="1:18" ht="12.75" x14ac:dyDescent="0.35">
      <c r="A1961" s="28" t="s">
        <v>1720</v>
      </c>
      <c r="B1961" s="28" t="s">
        <v>1721</v>
      </c>
      <c r="C1961" s="85" t="s">
        <v>168</v>
      </c>
      <c r="D1961" s="28" t="s">
        <v>1722</v>
      </c>
      <c r="E1961" s="431">
        <v>8000</v>
      </c>
      <c r="F1961" s="418" t="s">
        <v>2848</v>
      </c>
      <c r="G1961" s="418" t="s">
        <v>2849</v>
      </c>
      <c r="H1961" s="418" t="s">
        <v>1803</v>
      </c>
      <c r="I1961" s="234" t="s">
        <v>1726</v>
      </c>
      <c r="J1961" s="28" t="s">
        <v>1734</v>
      </c>
      <c r="K1961" s="429"/>
      <c r="L1961" s="401"/>
      <c r="M1961" s="28"/>
      <c r="N1961" s="28"/>
      <c r="O1961" s="28"/>
      <c r="P1961" s="28"/>
      <c r="Q1961" s="28">
        <v>12</v>
      </c>
      <c r="R1961" s="28">
        <v>12</v>
      </c>
    </row>
    <row r="1962" spans="1:18" ht="12.75" x14ac:dyDescent="0.35">
      <c r="A1962" s="28" t="s">
        <v>1720</v>
      </c>
      <c r="B1962" s="28" t="s">
        <v>1721</v>
      </c>
      <c r="C1962" s="85" t="s">
        <v>168</v>
      </c>
      <c r="D1962" s="28" t="s">
        <v>1722</v>
      </c>
      <c r="E1962" s="431">
        <v>1200</v>
      </c>
      <c r="F1962" s="418" t="s">
        <v>1948</v>
      </c>
      <c r="G1962" s="418" t="s">
        <v>1949</v>
      </c>
      <c r="H1962" s="418" t="s">
        <v>1774</v>
      </c>
      <c r="I1962" s="234" t="s">
        <v>1726</v>
      </c>
      <c r="J1962" s="28" t="s">
        <v>1760</v>
      </c>
      <c r="K1962" s="429"/>
      <c r="L1962" s="401"/>
      <c r="M1962" s="28"/>
      <c r="N1962" s="28"/>
      <c r="O1962" s="28"/>
      <c r="P1962" s="28"/>
      <c r="Q1962" s="28">
        <v>12</v>
      </c>
      <c r="R1962" s="28">
        <v>12</v>
      </c>
    </row>
    <row r="1963" spans="1:18" ht="12.75" x14ac:dyDescent="0.35">
      <c r="A1963" s="28" t="s">
        <v>1720</v>
      </c>
      <c r="B1963" s="28" t="s">
        <v>1721</v>
      </c>
      <c r="C1963" s="85" t="s">
        <v>168</v>
      </c>
      <c r="D1963" s="28" t="s">
        <v>1730</v>
      </c>
      <c r="E1963" s="431">
        <v>1200</v>
      </c>
      <c r="F1963" s="417" t="s">
        <v>2480</v>
      </c>
      <c r="G1963" s="418" t="s">
        <v>2481</v>
      </c>
      <c r="H1963" s="418" t="s">
        <v>1763</v>
      </c>
      <c r="I1963" s="234" t="s">
        <v>1726</v>
      </c>
      <c r="J1963" s="28" t="s">
        <v>1727</v>
      </c>
      <c r="K1963" s="429"/>
      <c r="L1963" s="401"/>
      <c r="M1963" s="28"/>
      <c r="N1963" s="28"/>
      <c r="O1963" s="28"/>
      <c r="P1963" s="28"/>
      <c r="Q1963" s="28">
        <v>12</v>
      </c>
      <c r="R1963" s="28">
        <v>12</v>
      </c>
    </row>
    <row r="1964" spans="1:18" ht="12.75" x14ac:dyDescent="0.35">
      <c r="A1964" s="28" t="s">
        <v>1720</v>
      </c>
      <c r="B1964" s="28" t="s">
        <v>1721</v>
      </c>
      <c r="C1964" s="85" t="s">
        <v>168</v>
      </c>
      <c r="D1964" s="28" t="s">
        <v>1730</v>
      </c>
      <c r="E1964" s="431">
        <v>1200</v>
      </c>
      <c r="F1964" s="418" t="s">
        <v>2524</v>
      </c>
      <c r="G1964" s="418" t="s">
        <v>2525</v>
      </c>
      <c r="H1964" s="418" t="s">
        <v>1794</v>
      </c>
      <c r="I1964" s="234" t="s">
        <v>1726</v>
      </c>
      <c r="J1964" s="28" t="s">
        <v>1727</v>
      </c>
      <c r="K1964" s="429"/>
      <c r="L1964" s="401"/>
      <c r="M1964" s="28"/>
      <c r="N1964" s="28"/>
      <c r="O1964" s="28"/>
      <c r="P1964" s="28"/>
      <c r="Q1964" s="28">
        <v>12</v>
      </c>
      <c r="R1964" s="28">
        <v>12</v>
      </c>
    </row>
    <row r="1965" spans="1:18" ht="12.75" x14ac:dyDescent="0.35">
      <c r="A1965" s="28" t="s">
        <v>1720</v>
      </c>
      <c r="B1965" s="28" t="s">
        <v>1721</v>
      </c>
      <c r="C1965" s="85" t="s">
        <v>168</v>
      </c>
      <c r="D1965" s="28" t="s">
        <v>1730</v>
      </c>
      <c r="E1965" s="431">
        <v>1200</v>
      </c>
      <c r="F1965" s="418" t="s">
        <v>2627</v>
      </c>
      <c r="G1965" s="418" t="s">
        <v>2628</v>
      </c>
      <c r="H1965" s="418" t="s">
        <v>1954</v>
      </c>
      <c r="I1965" s="234" t="s">
        <v>1726</v>
      </c>
      <c r="J1965" s="28" t="s">
        <v>1727</v>
      </c>
      <c r="K1965" s="429"/>
      <c r="L1965" s="401"/>
      <c r="M1965" s="28"/>
      <c r="N1965" s="28"/>
      <c r="O1965" s="28"/>
      <c r="P1965" s="28"/>
      <c r="Q1965" s="28">
        <v>12</v>
      </c>
      <c r="R1965" s="28">
        <v>12</v>
      </c>
    </row>
    <row r="1966" spans="1:18" ht="12.75" x14ac:dyDescent="0.35">
      <c r="A1966" s="28" t="s">
        <v>1720</v>
      </c>
      <c r="B1966" s="28" t="s">
        <v>1721</v>
      </c>
      <c r="C1966" s="85" t="s">
        <v>168</v>
      </c>
      <c r="D1966" s="28" t="s">
        <v>1730</v>
      </c>
      <c r="E1966" s="431">
        <v>1200</v>
      </c>
      <c r="F1966" s="418" t="s">
        <v>2734</v>
      </c>
      <c r="G1966" s="418" t="s">
        <v>2735</v>
      </c>
      <c r="H1966" s="418" t="s">
        <v>1954</v>
      </c>
      <c r="I1966" s="234" t="s">
        <v>1726</v>
      </c>
      <c r="J1966" s="28" t="s">
        <v>1727</v>
      </c>
      <c r="K1966" s="429"/>
      <c r="L1966" s="401"/>
      <c r="M1966" s="28"/>
      <c r="N1966" s="28"/>
      <c r="O1966" s="28"/>
      <c r="P1966" s="28"/>
      <c r="Q1966" s="28">
        <v>12</v>
      </c>
      <c r="R1966" s="28">
        <v>12</v>
      </c>
    </row>
    <row r="1967" spans="1:18" ht="12.75" x14ac:dyDescent="0.35">
      <c r="A1967" s="28" t="s">
        <v>1720</v>
      </c>
      <c r="B1967" s="28" t="s">
        <v>1721</v>
      </c>
      <c r="C1967" s="85" t="s">
        <v>168</v>
      </c>
      <c r="D1967" s="28" t="s">
        <v>1722</v>
      </c>
      <c r="E1967" s="431">
        <v>1800</v>
      </c>
      <c r="F1967" s="418" t="s">
        <v>2592</v>
      </c>
      <c r="G1967" s="418" t="s">
        <v>2593</v>
      </c>
      <c r="H1967" s="418" t="s">
        <v>1756</v>
      </c>
      <c r="I1967" s="234" t="s">
        <v>1726</v>
      </c>
      <c r="J1967" s="28" t="s">
        <v>1734</v>
      </c>
      <c r="K1967" s="429"/>
      <c r="L1967" s="401"/>
      <c r="M1967" s="28"/>
      <c r="N1967" s="28"/>
      <c r="O1967" s="28"/>
      <c r="P1967" s="28"/>
      <c r="Q1967" s="28">
        <v>12</v>
      </c>
      <c r="R1967" s="28">
        <v>12</v>
      </c>
    </row>
    <row r="1968" spans="1:18" ht="12.75" x14ac:dyDescent="0.35">
      <c r="A1968" s="28" t="s">
        <v>1720</v>
      </c>
      <c r="B1968" s="28" t="s">
        <v>1721</v>
      </c>
      <c r="C1968" s="85" t="s">
        <v>168</v>
      </c>
      <c r="D1968" s="28" t="s">
        <v>1722</v>
      </c>
      <c r="E1968" s="431">
        <v>1200</v>
      </c>
      <c r="F1968" s="418" t="s">
        <v>2251</v>
      </c>
      <c r="G1968" s="418" t="s">
        <v>2252</v>
      </c>
      <c r="H1968" s="418" t="s">
        <v>1725</v>
      </c>
      <c r="I1968" s="234" t="s">
        <v>1726</v>
      </c>
      <c r="J1968" s="28" t="s">
        <v>1727</v>
      </c>
      <c r="K1968" s="429"/>
      <c r="L1968" s="401"/>
      <c r="M1968" s="28"/>
      <c r="N1968" s="28"/>
      <c r="O1968" s="28"/>
      <c r="P1968" s="28"/>
      <c r="Q1968" s="28">
        <v>12</v>
      </c>
      <c r="R1968" s="28">
        <v>12</v>
      </c>
    </row>
    <row r="1969" spans="1:18" ht="12.75" x14ac:dyDescent="0.35">
      <c r="A1969" s="28" t="s">
        <v>1720</v>
      </c>
      <c r="B1969" s="28" t="s">
        <v>1721</v>
      </c>
      <c r="C1969" s="85" t="s">
        <v>168</v>
      </c>
      <c r="D1969" s="28" t="s">
        <v>1722</v>
      </c>
      <c r="E1969" s="431">
        <v>1200</v>
      </c>
      <c r="F1969" s="418" t="s">
        <v>2322</v>
      </c>
      <c r="G1969" s="418" t="s">
        <v>2323</v>
      </c>
      <c r="H1969" s="418" t="s">
        <v>1725</v>
      </c>
      <c r="I1969" s="234" t="s">
        <v>1726</v>
      </c>
      <c r="J1969" s="28" t="s">
        <v>1727</v>
      </c>
      <c r="K1969" s="429"/>
      <c r="L1969" s="401"/>
      <c r="M1969" s="28"/>
      <c r="N1969" s="28"/>
      <c r="O1969" s="28"/>
      <c r="P1969" s="28"/>
      <c r="Q1969" s="28">
        <v>12</v>
      </c>
      <c r="R1969" s="28">
        <v>12</v>
      </c>
    </row>
    <row r="1970" spans="1:18" ht="12.75" x14ac:dyDescent="0.35">
      <c r="A1970" s="28" t="s">
        <v>1720</v>
      </c>
      <c r="B1970" s="28" t="s">
        <v>1721</v>
      </c>
      <c r="C1970" s="85" t="s">
        <v>168</v>
      </c>
      <c r="D1970" s="28" t="s">
        <v>1722</v>
      </c>
      <c r="E1970" s="431">
        <v>1200</v>
      </c>
      <c r="F1970" s="418" t="s">
        <v>2260</v>
      </c>
      <c r="G1970" s="418" t="s">
        <v>2261</v>
      </c>
      <c r="H1970" s="418" t="s">
        <v>1725</v>
      </c>
      <c r="I1970" s="234" t="s">
        <v>1726</v>
      </c>
      <c r="J1970" s="28" t="s">
        <v>1727</v>
      </c>
      <c r="K1970" s="429"/>
      <c r="L1970" s="401"/>
      <c r="M1970" s="28"/>
      <c r="N1970" s="28"/>
      <c r="O1970" s="28"/>
      <c r="P1970" s="28"/>
      <c r="Q1970" s="28">
        <v>12</v>
      </c>
      <c r="R1970" s="28">
        <v>12</v>
      </c>
    </row>
    <row r="1971" spans="1:18" ht="12.75" x14ac:dyDescent="0.35">
      <c r="A1971" s="28" t="s">
        <v>1720</v>
      </c>
      <c r="B1971" s="28" t="s">
        <v>1721</v>
      </c>
      <c r="C1971" s="85" t="s">
        <v>168</v>
      </c>
      <c r="D1971" s="28" t="s">
        <v>1730</v>
      </c>
      <c r="E1971" s="431">
        <v>2500</v>
      </c>
      <c r="F1971" s="418" t="s">
        <v>2873</v>
      </c>
      <c r="G1971" s="418" t="s">
        <v>2871</v>
      </c>
      <c r="H1971" s="418" t="s">
        <v>1748</v>
      </c>
      <c r="I1971" s="234" t="s">
        <v>1726</v>
      </c>
      <c r="J1971" s="28" t="s">
        <v>1734</v>
      </c>
      <c r="K1971" s="429"/>
      <c r="L1971" s="401"/>
      <c r="M1971" s="28"/>
      <c r="N1971" s="28"/>
      <c r="O1971" s="28"/>
      <c r="P1971" s="28"/>
      <c r="Q1971" s="28">
        <v>12</v>
      </c>
      <c r="R1971" s="28">
        <v>12</v>
      </c>
    </row>
    <row r="1972" spans="1:18" ht="12.75" x14ac:dyDescent="0.35">
      <c r="A1972" s="28" t="s">
        <v>1720</v>
      </c>
      <c r="B1972" s="28" t="s">
        <v>1721</v>
      </c>
      <c r="C1972" s="85" t="s">
        <v>168</v>
      </c>
      <c r="D1972" s="28" t="s">
        <v>1730</v>
      </c>
      <c r="E1972" s="431">
        <v>3500</v>
      </c>
      <c r="F1972" s="418" t="s">
        <v>3096</v>
      </c>
      <c r="G1972" s="418" t="s">
        <v>3097</v>
      </c>
      <c r="H1972" s="418" t="s">
        <v>1748</v>
      </c>
      <c r="I1972" s="234" t="s">
        <v>1726</v>
      </c>
      <c r="J1972" s="28" t="s">
        <v>1734</v>
      </c>
      <c r="K1972" s="429"/>
      <c r="L1972" s="401"/>
      <c r="M1972" s="28"/>
      <c r="N1972" s="28"/>
      <c r="O1972" s="28"/>
      <c r="P1972" s="28"/>
      <c r="Q1972" s="28">
        <v>12</v>
      </c>
      <c r="R1972" s="28">
        <v>12</v>
      </c>
    </row>
    <row r="1973" spans="1:18" ht="12.75" x14ac:dyDescent="0.35">
      <c r="A1973" s="28" t="s">
        <v>1720</v>
      </c>
      <c r="B1973" s="28" t="s">
        <v>1721</v>
      </c>
      <c r="C1973" s="85" t="s">
        <v>168</v>
      </c>
      <c r="D1973" s="28" t="s">
        <v>1730</v>
      </c>
      <c r="E1973" s="431">
        <v>1800</v>
      </c>
      <c r="F1973" s="418" t="s">
        <v>3098</v>
      </c>
      <c r="G1973" s="418" t="s">
        <v>3099</v>
      </c>
      <c r="H1973" s="418" t="s">
        <v>3100</v>
      </c>
      <c r="I1973" s="234" t="s">
        <v>1726</v>
      </c>
      <c r="J1973" s="28" t="s">
        <v>1727</v>
      </c>
      <c r="K1973" s="429"/>
      <c r="L1973" s="401"/>
      <c r="M1973" s="28"/>
      <c r="N1973" s="28"/>
      <c r="O1973" s="28"/>
      <c r="P1973" s="28"/>
      <c r="Q1973" s="28">
        <v>12</v>
      </c>
      <c r="R1973" s="28">
        <v>12</v>
      </c>
    </row>
    <row r="1974" spans="1:18" ht="12.75" x14ac:dyDescent="0.35">
      <c r="A1974" s="28" t="s">
        <v>1720</v>
      </c>
      <c r="B1974" s="28" t="s">
        <v>1721</v>
      </c>
      <c r="C1974" s="85" t="s">
        <v>168</v>
      </c>
      <c r="D1974" s="28" t="s">
        <v>1730</v>
      </c>
      <c r="E1974" s="431">
        <v>1200</v>
      </c>
      <c r="F1974" s="418" t="s">
        <v>3101</v>
      </c>
      <c r="G1974" s="418" t="s">
        <v>3102</v>
      </c>
      <c r="H1974" s="418" t="s">
        <v>1759</v>
      </c>
      <c r="I1974" s="234" t="s">
        <v>1726</v>
      </c>
      <c r="J1974" s="28" t="s">
        <v>1760</v>
      </c>
      <c r="K1974" s="429"/>
      <c r="L1974" s="401"/>
      <c r="M1974" s="28"/>
      <c r="N1974" s="28"/>
      <c r="O1974" s="28"/>
      <c r="P1974" s="28"/>
      <c r="Q1974" s="28">
        <v>12</v>
      </c>
      <c r="R1974" s="28">
        <v>12</v>
      </c>
    </row>
    <row r="1975" spans="1:18" ht="12.75" x14ac:dyDescent="0.35">
      <c r="A1975" s="28" t="s">
        <v>1720</v>
      </c>
      <c r="B1975" s="28" t="s">
        <v>1721</v>
      </c>
      <c r="C1975" s="85" t="s">
        <v>168</v>
      </c>
      <c r="D1975" s="28" t="s">
        <v>1730</v>
      </c>
      <c r="E1975" s="431">
        <v>1300</v>
      </c>
      <c r="F1975" s="418" t="s">
        <v>2878</v>
      </c>
      <c r="G1975" s="418" t="s">
        <v>2877</v>
      </c>
      <c r="H1975" s="418" t="s">
        <v>1855</v>
      </c>
      <c r="I1975" s="234" t="s">
        <v>1726</v>
      </c>
      <c r="J1975" s="28" t="s">
        <v>1760</v>
      </c>
      <c r="K1975" s="429"/>
      <c r="L1975" s="401"/>
      <c r="M1975" s="28"/>
      <c r="N1975" s="28"/>
      <c r="O1975" s="28"/>
      <c r="P1975" s="28"/>
      <c r="Q1975" s="28">
        <v>12</v>
      </c>
      <c r="R1975" s="28">
        <v>12</v>
      </c>
    </row>
    <row r="1976" spans="1:18" ht="12.75" x14ac:dyDescent="0.35">
      <c r="A1976" s="28" t="s">
        <v>1720</v>
      </c>
      <c r="B1976" s="28" t="s">
        <v>1721</v>
      </c>
      <c r="C1976" s="85" t="s">
        <v>168</v>
      </c>
      <c r="D1976" s="28" t="s">
        <v>1730</v>
      </c>
      <c r="E1976" s="431">
        <v>2000</v>
      </c>
      <c r="F1976" s="418" t="s">
        <v>3103</v>
      </c>
      <c r="G1976" s="418" t="s">
        <v>3104</v>
      </c>
      <c r="H1976" s="418" t="s">
        <v>3100</v>
      </c>
      <c r="I1976" s="234" t="s">
        <v>1726</v>
      </c>
      <c r="J1976" s="28" t="s">
        <v>1727</v>
      </c>
      <c r="K1976" s="429"/>
      <c r="L1976" s="401"/>
      <c r="M1976" s="28"/>
      <c r="N1976" s="28"/>
      <c r="O1976" s="28"/>
      <c r="P1976" s="28"/>
      <c r="Q1976" s="28">
        <v>12</v>
      </c>
      <c r="R1976" s="28">
        <v>12</v>
      </c>
    </row>
    <row r="1977" spans="1:18" ht="12.75" x14ac:dyDescent="0.35">
      <c r="A1977" s="28" t="s">
        <v>1720</v>
      </c>
      <c r="B1977" s="28" t="s">
        <v>1721</v>
      </c>
      <c r="C1977" s="85" t="s">
        <v>168</v>
      </c>
      <c r="D1977" s="28" t="s">
        <v>1722</v>
      </c>
      <c r="E1977" s="431">
        <v>2000</v>
      </c>
      <c r="F1977" s="418" t="s">
        <v>3105</v>
      </c>
      <c r="G1977" s="418" t="s">
        <v>3106</v>
      </c>
      <c r="H1977" s="418" t="s">
        <v>1725</v>
      </c>
      <c r="I1977" s="234" t="s">
        <v>1726</v>
      </c>
      <c r="J1977" s="28" t="s">
        <v>1727</v>
      </c>
      <c r="K1977" s="429"/>
      <c r="L1977" s="401"/>
      <c r="M1977" s="28"/>
      <c r="N1977" s="28"/>
      <c r="O1977" s="28"/>
      <c r="P1977" s="28"/>
      <c r="Q1977" s="28">
        <v>12</v>
      </c>
      <c r="R1977" s="28">
        <v>12</v>
      </c>
    </row>
    <row r="1978" spans="1:18" ht="12.75" x14ac:dyDescent="0.35">
      <c r="A1978" s="28" t="s">
        <v>1720</v>
      </c>
      <c r="B1978" s="28" t="s">
        <v>1721</v>
      </c>
      <c r="C1978" s="85" t="s">
        <v>168</v>
      </c>
      <c r="D1978" s="28" t="s">
        <v>1722</v>
      </c>
      <c r="E1978" s="431">
        <v>3800</v>
      </c>
      <c r="F1978" s="418" t="s">
        <v>3107</v>
      </c>
      <c r="G1978" s="418" t="s">
        <v>3108</v>
      </c>
      <c r="H1978" s="418" t="s">
        <v>1756</v>
      </c>
      <c r="I1978" s="234" t="s">
        <v>1726</v>
      </c>
      <c r="J1978" s="28" t="s">
        <v>1734</v>
      </c>
      <c r="K1978" s="429"/>
      <c r="L1978" s="401"/>
      <c r="M1978" s="28"/>
      <c r="N1978" s="28"/>
      <c r="O1978" s="28"/>
      <c r="P1978" s="28"/>
      <c r="Q1978" s="28">
        <v>12</v>
      </c>
      <c r="R1978" s="28">
        <v>12</v>
      </c>
    </row>
    <row r="1979" spans="1:18" ht="12.75" x14ac:dyDescent="0.35">
      <c r="A1979" s="28" t="s">
        <v>1720</v>
      </c>
      <c r="B1979" s="28" t="s">
        <v>1721</v>
      </c>
      <c r="C1979" s="85" t="s">
        <v>168</v>
      </c>
      <c r="D1979" s="28" t="s">
        <v>1722</v>
      </c>
      <c r="E1979" s="431">
        <v>2100</v>
      </c>
      <c r="F1979" s="418" t="s">
        <v>3109</v>
      </c>
      <c r="G1979" s="418" t="s">
        <v>3110</v>
      </c>
      <c r="H1979" s="418" t="s">
        <v>1756</v>
      </c>
      <c r="I1979" s="234" t="s">
        <v>1726</v>
      </c>
      <c r="J1979" s="28" t="s">
        <v>1734</v>
      </c>
      <c r="K1979" s="429"/>
      <c r="L1979" s="401"/>
      <c r="M1979" s="28"/>
      <c r="N1979" s="28"/>
      <c r="O1979" s="28"/>
      <c r="P1979" s="28"/>
      <c r="Q1979" s="28">
        <v>12</v>
      </c>
      <c r="R1979" s="28">
        <v>12</v>
      </c>
    </row>
    <row r="1980" spans="1:18" ht="12.75" x14ac:dyDescent="0.35">
      <c r="A1980" s="28" t="s">
        <v>1720</v>
      </c>
      <c r="B1980" s="28" t="s">
        <v>1721</v>
      </c>
      <c r="C1980" s="85" t="s">
        <v>168</v>
      </c>
      <c r="D1980" s="28" t="s">
        <v>1722</v>
      </c>
      <c r="E1980" s="431">
        <v>2200</v>
      </c>
      <c r="F1980" s="418" t="s">
        <v>3035</v>
      </c>
      <c r="G1980" s="418" t="s">
        <v>3033</v>
      </c>
      <c r="H1980" s="418" t="s">
        <v>1756</v>
      </c>
      <c r="I1980" s="234" t="s">
        <v>1726</v>
      </c>
      <c r="J1980" s="28" t="s">
        <v>1734</v>
      </c>
      <c r="K1980" s="429"/>
      <c r="L1980" s="401"/>
      <c r="M1980" s="28"/>
      <c r="N1980" s="28"/>
      <c r="O1980" s="28"/>
      <c r="P1980" s="28"/>
      <c r="Q1980" s="28">
        <v>12</v>
      </c>
      <c r="R1980" s="28">
        <v>12</v>
      </c>
    </row>
    <row r="1981" spans="1:18" ht="12.75" x14ac:dyDescent="0.35">
      <c r="A1981" s="28" t="s">
        <v>1720</v>
      </c>
      <c r="B1981" s="28" t="s">
        <v>1721</v>
      </c>
      <c r="C1981" s="85" t="s">
        <v>168</v>
      </c>
      <c r="D1981" s="28" t="s">
        <v>1722</v>
      </c>
      <c r="E1981" s="431">
        <v>3000</v>
      </c>
      <c r="F1981" s="418" t="s">
        <v>2830</v>
      </c>
      <c r="G1981" s="418" t="s">
        <v>2831</v>
      </c>
      <c r="H1981" s="418" t="s">
        <v>1783</v>
      </c>
      <c r="I1981" s="234" t="s">
        <v>1726</v>
      </c>
      <c r="J1981" s="28" t="s">
        <v>1734</v>
      </c>
      <c r="K1981" s="429"/>
      <c r="L1981" s="401"/>
      <c r="M1981" s="28"/>
      <c r="N1981" s="28"/>
      <c r="O1981" s="28"/>
      <c r="P1981" s="28"/>
      <c r="Q1981" s="28">
        <v>12</v>
      </c>
      <c r="R1981" s="28">
        <v>12</v>
      </c>
    </row>
    <row r="1982" spans="1:18" ht="12.75" x14ac:dyDescent="0.35">
      <c r="A1982" s="28" t="s">
        <v>1720</v>
      </c>
      <c r="B1982" s="28" t="s">
        <v>1721</v>
      </c>
      <c r="C1982" s="85" t="s">
        <v>168</v>
      </c>
      <c r="D1982" s="28" t="s">
        <v>1722</v>
      </c>
      <c r="E1982" s="431">
        <v>3000</v>
      </c>
      <c r="F1982" s="418" t="s">
        <v>3111</v>
      </c>
      <c r="G1982" s="418" t="s">
        <v>3112</v>
      </c>
      <c r="H1982" s="418" t="s">
        <v>1783</v>
      </c>
      <c r="I1982" s="234" t="s">
        <v>1726</v>
      </c>
      <c r="J1982" s="28" t="s">
        <v>1734</v>
      </c>
      <c r="K1982" s="429"/>
      <c r="L1982" s="401"/>
      <c r="M1982" s="28"/>
      <c r="N1982" s="28"/>
      <c r="O1982" s="28"/>
      <c r="P1982" s="28"/>
      <c r="Q1982" s="28">
        <v>12</v>
      </c>
      <c r="R1982" s="28">
        <v>12</v>
      </c>
    </row>
    <row r="1983" spans="1:18" ht="12.75" x14ac:dyDescent="0.35">
      <c r="A1983" s="28" t="s">
        <v>1720</v>
      </c>
      <c r="B1983" s="28" t="s">
        <v>1721</v>
      </c>
      <c r="C1983" s="85" t="s">
        <v>168</v>
      </c>
      <c r="D1983" s="28" t="s">
        <v>1730</v>
      </c>
      <c r="E1983" s="431">
        <v>4000</v>
      </c>
      <c r="F1983" s="418" t="s">
        <v>3113</v>
      </c>
      <c r="G1983" s="418" t="s">
        <v>3114</v>
      </c>
      <c r="H1983" s="418" t="s">
        <v>1748</v>
      </c>
      <c r="I1983" s="234" t="s">
        <v>1726</v>
      </c>
      <c r="J1983" s="28" t="s">
        <v>1734</v>
      </c>
      <c r="K1983" s="429"/>
      <c r="L1983" s="401"/>
      <c r="M1983" s="28"/>
      <c r="N1983" s="28"/>
      <c r="O1983" s="28"/>
      <c r="P1983" s="28"/>
      <c r="Q1983" s="28">
        <v>12</v>
      </c>
      <c r="R1983" s="28">
        <v>12</v>
      </c>
    </row>
    <row r="1984" spans="1:18" ht="12.75" x14ac:dyDescent="0.35">
      <c r="A1984" s="28" t="s">
        <v>1720</v>
      </c>
      <c r="B1984" s="28" t="s">
        <v>1721</v>
      </c>
      <c r="C1984" s="85" t="s">
        <v>168</v>
      </c>
      <c r="D1984" s="28" t="s">
        <v>1730</v>
      </c>
      <c r="E1984" s="431">
        <v>3200</v>
      </c>
      <c r="F1984" s="418" t="s">
        <v>3115</v>
      </c>
      <c r="G1984" s="418" t="s">
        <v>3116</v>
      </c>
      <c r="H1984" s="418" t="s">
        <v>1748</v>
      </c>
      <c r="I1984" s="234" t="s">
        <v>1726</v>
      </c>
      <c r="J1984" s="28" t="s">
        <v>1734</v>
      </c>
      <c r="K1984" s="429"/>
      <c r="L1984" s="401"/>
      <c r="M1984" s="28"/>
      <c r="N1984" s="28"/>
      <c r="O1984" s="28"/>
      <c r="P1984" s="28"/>
      <c r="Q1984" s="28">
        <v>12</v>
      </c>
      <c r="R1984" s="28">
        <v>12</v>
      </c>
    </row>
    <row r="1985" spans="1:18" ht="12.75" x14ac:dyDescent="0.35">
      <c r="A1985" s="28" t="s">
        <v>1720</v>
      </c>
      <c r="B1985" s="28" t="s">
        <v>1721</v>
      </c>
      <c r="C1985" s="85" t="s">
        <v>168</v>
      </c>
      <c r="D1985" s="28" t="s">
        <v>1730</v>
      </c>
      <c r="E1985" s="431">
        <v>3200</v>
      </c>
      <c r="F1985" s="418" t="s">
        <v>2052</v>
      </c>
      <c r="G1985" s="418" t="s">
        <v>2053</v>
      </c>
      <c r="H1985" s="418" t="s">
        <v>1748</v>
      </c>
      <c r="I1985" s="234" t="s">
        <v>1726</v>
      </c>
      <c r="J1985" s="28" t="s">
        <v>1734</v>
      </c>
      <c r="K1985" s="429"/>
      <c r="L1985" s="401"/>
      <c r="M1985" s="28"/>
      <c r="N1985" s="28"/>
      <c r="O1985" s="28"/>
      <c r="P1985" s="28"/>
      <c r="Q1985" s="28">
        <v>12</v>
      </c>
      <c r="R1985" s="28">
        <v>12</v>
      </c>
    </row>
    <row r="1986" spans="1:18" ht="12.75" x14ac:dyDescent="0.35">
      <c r="A1986" s="28" t="s">
        <v>1720</v>
      </c>
      <c r="B1986" s="28" t="s">
        <v>1721</v>
      </c>
      <c r="C1986" s="85" t="s">
        <v>168</v>
      </c>
      <c r="D1986" s="28" t="s">
        <v>1730</v>
      </c>
      <c r="E1986" s="431">
        <v>1200</v>
      </c>
      <c r="F1986" s="418" t="s">
        <v>3117</v>
      </c>
      <c r="G1986" s="418" t="s">
        <v>3118</v>
      </c>
      <c r="H1986" s="418" t="s">
        <v>3119</v>
      </c>
      <c r="I1986" s="234" t="s">
        <v>1726</v>
      </c>
      <c r="J1986" s="28" t="s">
        <v>1760</v>
      </c>
      <c r="K1986" s="429"/>
      <c r="L1986" s="401"/>
      <c r="M1986" s="28"/>
      <c r="N1986" s="28"/>
      <c r="O1986" s="28"/>
      <c r="P1986" s="28"/>
      <c r="Q1986" s="28">
        <v>12</v>
      </c>
      <c r="R1986" s="28">
        <v>12</v>
      </c>
    </row>
    <row r="1987" spans="1:18" ht="12.75" x14ac:dyDescent="0.35">
      <c r="A1987" s="28" t="s">
        <v>1720</v>
      </c>
      <c r="B1987" s="28" t="s">
        <v>1721</v>
      </c>
      <c r="C1987" s="85" t="s">
        <v>168</v>
      </c>
      <c r="D1987" s="28" t="s">
        <v>1730</v>
      </c>
      <c r="E1987" s="431">
        <v>3500</v>
      </c>
      <c r="F1987" s="418" t="s">
        <v>2874</v>
      </c>
      <c r="G1987" s="418" t="s">
        <v>2872</v>
      </c>
      <c r="H1987" s="418" t="s">
        <v>2852</v>
      </c>
      <c r="I1987" s="234" t="s">
        <v>1726</v>
      </c>
      <c r="J1987" s="28" t="s">
        <v>1734</v>
      </c>
      <c r="K1987" s="429"/>
      <c r="L1987" s="401"/>
      <c r="M1987" s="28"/>
      <c r="N1987" s="28"/>
      <c r="O1987" s="28"/>
      <c r="P1987" s="28"/>
      <c r="Q1987" s="28">
        <v>12</v>
      </c>
      <c r="R1987" s="28">
        <v>12</v>
      </c>
    </row>
    <row r="1988" spans="1:18" ht="12.75" x14ac:dyDescent="0.35">
      <c r="A1988" s="28" t="s">
        <v>1720</v>
      </c>
      <c r="B1988" s="28" t="s">
        <v>1721</v>
      </c>
      <c r="C1988" s="85" t="s">
        <v>168</v>
      </c>
      <c r="D1988" s="28" t="s">
        <v>1730</v>
      </c>
      <c r="E1988" s="431">
        <v>3200</v>
      </c>
      <c r="F1988" s="418" t="s">
        <v>3120</v>
      </c>
      <c r="G1988" s="418" t="s">
        <v>3121</v>
      </c>
      <c r="H1988" s="418" t="s">
        <v>1748</v>
      </c>
      <c r="I1988" s="234" t="s">
        <v>1726</v>
      </c>
      <c r="J1988" s="28" t="s">
        <v>1734</v>
      </c>
      <c r="K1988" s="429"/>
      <c r="L1988" s="401"/>
      <c r="M1988" s="28"/>
      <c r="N1988" s="28"/>
      <c r="O1988" s="28"/>
      <c r="P1988" s="28"/>
      <c r="Q1988" s="28">
        <v>12</v>
      </c>
      <c r="R1988" s="28">
        <v>12</v>
      </c>
    </row>
    <row r="1989" spans="1:18" ht="12.75" x14ac:dyDescent="0.35">
      <c r="A1989" s="28" t="s">
        <v>1720</v>
      </c>
      <c r="B1989" s="28" t="s">
        <v>1721</v>
      </c>
      <c r="C1989" s="85" t="s">
        <v>168</v>
      </c>
      <c r="D1989" s="28" t="s">
        <v>1730</v>
      </c>
      <c r="E1989" s="431">
        <v>2500</v>
      </c>
      <c r="F1989" s="418" t="s">
        <v>2444</v>
      </c>
      <c r="G1989" s="418" t="s">
        <v>2445</v>
      </c>
      <c r="H1989" s="418" t="s">
        <v>1748</v>
      </c>
      <c r="I1989" s="234" t="s">
        <v>1726</v>
      </c>
      <c r="J1989" s="28" t="s">
        <v>1734</v>
      </c>
      <c r="K1989" s="429"/>
      <c r="L1989" s="401"/>
      <c r="M1989" s="28"/>
      <c r="N1989" s="28"/>
      <c r="O1989" s="28"/>
      <c r="P1989" s="28"/>
      <c r="Q1989" s="28">
        <v>12</v>
      </c>
      <c r="R1989" s="28">
        <v>12</v>
      </c>
    </row>
    <row r="1990" spans="1:18" ht="12.75" x14ac:dyDescent="0.35">
      <c r="A1990" s="28" t="s">
        <v>1720</v>
      </c>
      <c r="B1990" s="28" t="s">
        <v>1721</v>
      </c>
      <c r="C1990" s="85" t="s">
        <v>168</v>
      </c>
      <c r="D1990" s="28" t="s">
        <v>1730</v>
      </c>
      <c r="E1990" s="431">
        <v>2000</v>
      </c>
      <c r="F1990" s="418" t="s">
        <v>3122</v>
      </c>
      <c r="G1990" s="418" t="s">
        <v>3123</v>
      </c>
      <c r="H1990" s="418" t="s">
        <v>3100</v>
      </c>
      <c r="I1990" s="234" t="s">
        <v>1726</v>
      </c>
      <c r="J1990" s="28" t="s">
        <v>1727</v>
      </c>
      <c r="K1990" s="429"/>
      <c r="L1990" s="401"/>
      <c r="M1990" s="28"/>
      <c r="N1990" s="28"/>
      <c r="O1990" s="28"/>
      <c r="P1990" s="28"/>
      <c r="Q1990" s="28">
        <v>12</v>
      </c>
      <c r="R1990" s="28">
        <v>12</v>
      </c>
    </row>
    <row r="1991" spans="1:18" ht="12.75" x14ac:dyDescent="0.35">
      <c r="A1991" s="28" t="s">
        <v>1720</v>
      </c>
      <c r="B1991" s="28" t="s">
        <v>1721</v>
      </c>
      <c r="C1991" s="85" t="s">
        <v>168</v>
      </c>
      <c r="D1991" s="28" t="s">
        <v>1730</v>
      </c>
      <c r="E1991" s="431">
        <v>3200</v>
      </c>
      <c r="F1991" s="418" t="s">
        <v>2623</v>
      </c>
      <c r="G1991" s="418" t="s">
        <v>2624</v>
      </c>
      <c r="H1991" s="418" t="s">
        <v>1748</v>
      </c>
      <c r="I1991" s="234" t="s">
        <v>1726</v>
      </c>
      <c r="J1991" s="28" t="s">
        <v>1734</v>
      </c>
      <c r="K1991" s="429"/>
      <c r="L1991" s="401"/>
      <c r="M1991" s="28"/>
      <c r="N1991" s="28"/>
      <c r="O1991" s="28"/>
      <c r="P1991" s="28"/>
      <c r="Q1991" s="28">
        <v>12</v>
      </c>
      <c r="R1991" s="28">
        <v>12</v>
      </c>
    </row>
    <row r="1992" spans="1:18" ht="12.75" x14ac:dyDescent="0.35">
      <c r="A1992" s="28" t="s">
        <v>1720</v>
      </c>
      <c r="B1992" s="28" t="s">
        <v>1721</v>
      </c>
      <c r="C1992" s="85" t="s">
        <v>168</v>
      </c>
      <c r="D1992" s="28" t="s">
        <v>1730</v>
      </c>
      <c r="E1992" s="431">
        <v>1500</v>
      </c>
      <c r="F1992" s="418" t="s">
        <v>1757</v>
      </c>
      <c r="G1992" s="418" t="s">
        <v>1758</v>
      </c>
      <c r="H1992" s="418" t="s">
        <v>1759</v>
      </c>
      <c r="I1992" s="234" t="s">
        <v>1726</v>
      </c>
      <c r="J1992" s="28" t="s">
        <v>1760</v>
      </c>
      <c r="K1992" s="429"/>
      <c r="L1992" s="401"/>
      <c r="M1992" s="28"/>
      <c r="N1992" s="28"/>
      <c r="O1992" s="28"/>
      <c r="P1992" s="28"/>
      <c r="Q1992" s="28">
        <v>12</v>
      </c>
      <c r="R1992" s="28">
        <v>12</v>
      </c>
    </row>
    <row r="1993" spans="1:18" ht="12.75" x14ac:dyDescent="0.35">
      <c r="A1993" s="28" t="s">
        <v>1720</v>
      </c>
      <c r="B1993" s="28" t="s">
        <v>1721</v>
      </c>
      <c r="C1993" s="85" t="s">
        <v>168</v>
      </c>
      <c r="D1993" s="28" t="s">
        <v>1730</v>
      </c>
      <c r="E1993" s="431">
        <v>3500</v>
      </c>
      <c r="F1993" s="418" t="s">
        <v>1817</v>
      </c>
      <c r="G1993" s="418" t="s">
        <v>1818</v>
      </c>
      <c r="H1993" s="418" t="s">
        <v>1748</v>
      </c>
      <c r="I1993" s="234" t="s">
        <v>1726</v>
      </c>
      <c r="J1993" s="28" t="s">
        <v>1734</v>
      </c>
      <c r="K1993" s="429"/>
      <c r="L1993" s="401"/>
      <c r="M1993" s="28"/>
      <c r="N1993" s="28"/>
      <c r="O1993" s="28"/>
      <c r="P1993" s="28"/>
      <c r="Q1993" s="28">
        <v>12</v>
      </c>
      <c r="R1993" s="28">
        <v>12</v>
      </c>
    </row>
    <row r="1994" spans="1:18" ht="12.75" x14ac:dyDescent="0.35">
      <c r="A1994" s="28" t="s">
        <v>1720</v>
      </c>
      <c r="B1994" s="28" t="s">
        <v>1721</v>
      </c>
      <c r="C1994" s="85" t="s">
        <v>168</v>
      </c>
      <c r="D1994" s="28" t="s">
        <v>1730</v>
      </c>
      <c r="E1994" s="431">
        <v>1300</v>
      </c>
      <c r="F1994" s="418" t="s">
        <v>3124</v>
      </c>
      <c r="G1994" s="418" t="s">
        <v>3125</v>
      </c>
      <c r="H1994" s="418" t="s">
        <v>1855</v>
      </c>
      <c r="I1994" s="234" t="s">
        <v>1726</v>
      </c>
      <c r="J1994" s="28" t="s">
        <v>1760</v>
      </c>
      <c r="K1994" s="429"/>
      <c r="L1994" s="401"/>
      <c r="M1994" s="28"/>
      <c r="N1994" s="28"/>
      <c r="O1994" s="28"/>
      <c r="P1994" s="28"/>
      <c r="Q1994" s="28">
        <v>12</v>
      </c>
      <c r="R1994" s="28">
        <v>12</v>
      </c>
    </row>
    <row r="1995" spans="1:18" ht="12.75" x14ac:dyDescent="0.35">
      <c r="A1995" s="28" t="s">
        <v>1720</v>
      </c>
      <c r="B1995" s="28" t="s">
        <v>1721</v>
      </c>
      <c r="C1995" s="85" t="s">
        <v>168</v>
      </c>
      <c r="D1995" s="28" t="s">
        <v>1730</v>
      </c>
      <c r="E1995" s="431">
        <v>3500</v>
      </c>
      <c r="F1995" s="418" t="s">
        <v>1904</v>
      </c>
      <c r="G1995" s="418" t="s">
        <v>1905</v>
      </c>
      <c r="H1995" s="418" t="s">
        <v>3126</v>
      </c>
      <c r="I1995" s="234" t="s">
        <v>1726</v>
      </c>
      <c r="J1995" s="28" t="s">
        <v>1734</v>
      </c>
      <c r="K1995" s="429"/>
      <c r="L1995" s="401"/>
      <c r="M1995" s="28"/>
      <c r="N1995" s="28"/>
      <c r="O1995" s="28"/>
      <c r="P1995" s="28"/>
      <c r="Q1995" s="28">
        <v>12</v>
      </c>
      <c r="R1995" s="28">
        <v>12</v>
      </c>
    </row>
    <row r="1996" spans="1:18" ht="12.75" x14ac:dyDescent="0.35">
      <c r="A1996" s="28" t="s">
        <v>1720</v>
      </c>
      <c r="B1996" s="28" t="s">
        <v>1721</v>
      </c>
      <c r="C1996" s="85" t="s">
        <v>168</v>
      </c>
      <c r="D1996" s="28" t="s">
        <v>1730</v>
      </c>
      <c r="E1996" s="431">
        <v>5000</v>
      </c>
      <c r="F1996" s="418" t="s">
        <v>3073</v>
      </c>
      <c r="G1996" s="418" t="s">
        <v>3072</v>
      </c>
      <c r="H1996" s="418" t="s">
        <v>2600</v>
      </c>
      <c r="I1996" s="234" t="s">
        <v>1726</v>
      </c>
      <c r="J1996" s="28" t="s">
        <v>1734</v>
      </c>
      <c r="K1996" s="429"/>
      <c r="L1996" s="401"/>
      <c r="M1996" s="28"/>
      <c r="N1996" s="28"/>
      <c r="O1996" s="28"/>
      <c r="P1996" s="28"/>
      <c r="Q1996" s="28">
        <v>12</v>
      </c>
      <c r="R1996" s="28">
        <v>12</v>
      </c>
    </row>
    <row r="1997" spans="1:18" ht="12.75" x14ac:dyDescent="0.35">
      <c r="A1997" s="28" t="s">
        <v>1720</v>
      </c>
      <c r="B1997" s="28" t="s">
        <v>1721</v>
      </c>
      <c r="C1997" s="85" t="s">
        <v>168</v>
      </c>
      <c r="D1997" s="28" t="s">
        <v>1730</v>
      </c>
      <c r="E1997" s="431">
        <v>3200</v>
      </c>
      <c r="F1997" s="418" t="s">
        <v>2423</v>
      </c>
      <c r="G1997" s="418" t="s">
        <v>2424</v>
      </c>
      <c r="H1997" s="418" t="s">
        <v>3127</v>
      </c>
      <c r="I1997" s="234" t="s">
        <v>1726</v>
      </c>
      <c r="J1997" s="28" t="s">
        <v>1734</v>
      </c>
      <c r="K1997" s="429"/>
      <c r="L1997" s="401"/>
      <c r="M1997" s="28"/>
      <c r="N1997" s="28"/>
      <c r="O1997" s="28"/>
      <c r="P1997" s="28"/>
      <c r="Q1997" s="28">
        <v>12</v>
      </c>
      <c r="R1997" s="28">
        <v>12</v>
      </c>
    </row>
    <row r="1998" spans="1:18" ht="12.75" x14ac:dyDescent="0.35">
      <c r="A1998" s="28" t="s">
        <v>1720</v>
      </c>
      <c r="B1998" s="28" t="s">
        <v>1721</v>
      </c>
      <c r="C1998" s="85" t="s">
        <v>168</v>
      </c>
      <c r="D1998" s="28" t="s">
        <v>1730</v>
      </c>
      <c r="E1998" s="431">
        <v>1200</v>
      </c>
      <c r="F1998" s="418" t="s">
        <v>3128</v>
      </c>
      <c r="G1998" s="418" t="s">
        <v>3129</v>
      </c>
      <c r="H1998" s="418" t="s">
        <v>2677</v>
      </c>
      <c r="I1998" s="234" t="s">
        <v>1726</v>
      </c>
      <c r="J1998" s="28" t="s">
        <v>1734</v>
      </c>
      <c r="K1998" s="429"/>
      <c r="L1998" s="401"/>
      <c r="M1998" s="28"/>
      <c r="N1998" s="28"/>
      <c r="O1998" s="28"/>
      <c r="P1998" s="28"/>
      <c r="Q1998" s="28">
        <v>12</v>
      </c>
      <c r="R1998" s="28">
        <v>12</v>
      </c>
    </row>
    <row r="1999" spans="1:18" ht="12.75" x14ac:dyDescent="0.35">
      <c r="A1999" s="28" t="s">
        <v>1720</v>
      </c>
      <c r="B1999" s="28" t="s">
        <v>1721</v>
      </c>
      <c r="C1999" s="85" t="s">
        <v>168</v>
      </c>
      <c r="D1999" s="28" t="s">
        <v>1722</v>
      </c>
      <c r="E1999" s="431">
        <v>1300</v>
      </c>
      <c r="F1999" s="418" t="s">
        <v>3130</v>
      </c>
      <c r="G1999" s="418" t="s">
        <v>3131</v>
      </c>
      <c r="H1999" s="418" t="s">
        <v>1325</v>
      </c>
      <c r="I1999" s="234" t="s">
        <v>1726</v>
      </c>
      <c r="J1999" s="28" t="s">
        <v>1760</v>
      </c>
      <c r="K1999" s="429"/>
      <c r="L1999" s="401"/>
      <c r="M1999" s="28"/>
      <c r="N1999" s="28"/>
      <c r="O1999" s="28"/>
      <c r="P1999" s="28"/>
      <c r="Q1999" s="28">
        <v>12</v>
      </c>
      <c r="R1999" s="28">
        <v>12</v>
      </c>
    </row>
    <row r="2000" spans="1:18" ht="12.75" x14ac:dyDescent="0.35">
      <c r="A2000" s="28" t="s">
        <v>1720</v>
      </c>
      <c r="B2000" s="28" t="s">
        <v>1721</v>
      </c>
      <c r="C2000" s="85" t="s">
        <v>168</v>
      </c>
      <c r="D2000" s="28" t="s">
        <v>1730</v>
      </c>
      <c r="E2000" s="431">
        <v>1200</v>
      </c>
      <c r="F2000" s="418" t="s">
        <v>3132</v>
      </c>
      <c r="G2000" s="418" t="s">
        <v>3133</v>
      </c>
      <c r="H2000" s="418" t="s">
        <v>1759</v>
      </c>
      <c r="I2000" s="234" t="s">
        <v>1726</v>
      </c>
      <c r="J2000" s="28" t="s">
        <v>1760</v>
      </c>
      <c r="K2000" s="429"/>
      <c r="L2000" s="401"/>
      <c r="M2000" s="28"/>
      <c r="N2000" s="28"/>
      <c r="O2000" s="28"/>
      <c r="P2000" s="28"/>
      <c r="Q2000" s="28">
        <v>12</v>
      </c>
      <c r="R2000" s="28">
        <v>12</v>
      </c>
    </row>
    <row r="2001" spans="1:18" ht="12.75" x14ac:dyDescent="0.35">
      <c r="A2001" s="28" t="s">
        <v>1720</v>
      </c>
      <c r="B2001" s="28" t="s">
        <v>1721</v>
      </c>
      <c r="C2001" s="85" t="s">
        <v>168</v>
      </c>
      <c r="D2001" s="28" t="s">
        <v>1730</v>
      </c>
      <c r="E2001" s="431">
        <v>2500</v>
      </c>
      <c r="F2001" s="418" t="s">
        <v>2834</v>
      </c>
      <c r="G2001" s="418" t="s">
        <v>2835</v>
      </c>
      <c r="H2001" s="418" t="s">
        <v>1748</v>
      </c>
      <c r="I2001" s="234" t="s">
        <v>1726</v>
      </c>
      <c r="J2001" s="28" t="s">
        <v>1734</v>
      </c>
      <c r="K2001" s="429"/>
      <c r="L2001" s="401"/>
      <c r="M2001" s="28"/>
      <c r="N2001" s="28"/>
      <c r="O2001" s="28"/>
      <c r="P2001" s="28"/>
      <c r="Q2001" s="28">
        <v>12</v>
      </c>
      <c r="R2001" s="28">
        <v>12</v>
      </c>
    </row>
    <row r="2002" spans="1:18" ht="12.75" x14ac:dyDescent="0.35">
      <c r="A2002" s="28" t="s">
        <v>1720</v>
      </c>
      <c r="B2002" s="28" t="s">
        <v>1721</v>
      </c>
      <c r="C2002" s="85" t="s">
        <v>168</v>
      </c>
      <c r="D2002" s="28" t="s">
        <v>1722</v>
      </c>
      <c r="E2002" s="431">
        <v>3000</v>
      </c>
      <c r="F2002" s="418" t="s">
        <v>3134</v>
      </c>
      <c r="G2002" s="418" t="s">
        <v>3135</v>
      </c>
      <c r="H2002" s="418" t="s">
        <v>1845</v>
      </c>
      <c r="I2002" s="234" t="s">
        <v>1726</v>
      </c>
      <c r="J2002" s="28" t="s">
        <v>1734</v>
      </c>
      <c r="K2002" s="429"/>
      <c r="L2002" s="401"/>
      <c r="M2002" s="28"/>
      <c r="N2002" s="28"/>
      <c r="O2002" s="28"/>
      <c r="P2002" s="28"/>
      <c r="Q2002" s="28">
        <v>12</v>
      </c>
      <c r="R2002" s="28">
        <v>12</v>
      </c>
    </row>
    <row r="2003" spans="1:18" ht="12.75" x14ac:dyDescent="0.35">
      <c r="A2003" s="28" t="s">
        <v>1720</v>
      </c>
      <c r="B2003" s="28" t="s">
        <v>1721</v>
      </c>
      <c r="C2003" s="85" t="s">
        <v>168</v>
      </c>
      <c r="D2003" s="28" t="s">
        <v>1730</v>
      </c>
      <c r="E2003" s="431">
        <v>4000</v>
      </c>
      <c r="F2003" s="418" t="s">
        <v>3136</v>
      </c>
      <c r="G2003" s="418" t="s">
        <v>3137</v>
      </c>
      <c r="H2003" s="418" t="s">
        <v>1748</v>
      </c>
      <c r="I2003" s="234" t="s">
        <v>1726</v>
      </c>
      <c r="J2003" s="28" t="s">
        <v>1734</v>
      </c>
      <c r="K2003" s="429"/>
      <c r="L2003" s="401"/>
      <c r="M2003" s="28"/>
      <c r="N2003" s="28"/>
      <c r="O2003" s="28"/>
      <c r="P2003" s="28"/>
      <c r="Q2003" s="28">
        <v>12</v>
      </c>
      <c r="R2003" s="28">
        <v>12</v>
      </c>
    </row>
    <row r="2004" spans="1:18" ht="12.75" x14ac:dyDescent="0.35">
      <c r="A2004" s="28" t="s">
        <v>1720</v>
      </c>
      <c r="B2004" s="28" t="s">
        <v>1721</v>
      </c>
      <c r="C2004" s="85" t="s">
        <v>168</v>
      </c>
      <c r="D2004" s="28" t="s">
        <v>1730</v>
      </c>
      <c r="E2004" s="431">
        <v>1300</v>
      </c>
      <c r="F2004" s="418" t="s">
        <v>3138</v>
      </c>
      <c r="G2004" s="418" t="s">
        <v>3139</v>
      </c>
      <c r="H2004" s="418" t="s">
        <v>1855</v>
      </c>
      <c r="I2004" s="234" t="s">
        <v>1726</v>
      </c>
      <c r="J2004" s="28" t="s">
        <v>1760</v>
      </c>
      <c r="K2004" s="429"/>
      <c r="L2004" s="401"/>
      <c r="M2004" s="28"/>
      <c r="N2004" s="28"/>
      <c r="O2004" s="28"/>
      <c r="P2004" s="28"/>
      <c r="Q2004" s="28">
        <v>12</v>
      </c>
      <c r="R2004" s="28">
        <v>12</v>
      </c>
    </row>
    <row r="2005" spans="1:18" ht="12.75" x14ac:dyDescent="0.35">
      <c r="A2005" s="28" t="s">
        <v>1720</v>
      </c>
      <c r="B2005" s="28" t="s">
        <v>1721</v>
      </c>
      <c r="C2005" s="85" t="s">
        <v>168</v>
      </c>
      <c r="D2005" s="28" t="s">
        <v>1722</v>
      </c>
      <c r="E2005" s="431">
        <v>1300</v>
      </c>
      <c r="F2005" s="418" t="s">
        <v>3140</v>
      </c>
      <c r="G2005" s="418" t="s">
        <v>3141</v>
      </c>
      <c r="H2005" s="418" t="s">
        <v>1325</v>
      </c>
      <c r="I2005" s="234" t="s">
        <v>1726</v>
      </c>
      <c r="J2005" s="28" t="s">
        <v>1760</v>
      </c>
      <c r="K2005" s="429"/>
      <c r="L2005" s="401"/>
      <c r="M2005" s="28"/>
      <c r="N2005" s="28"/>
      <c r="O2005" s="28"/>
      <c r="P2005" s="28"/>
      <c r="Q2005" s="28">
        <v>12</v>
      </c>
      <c r="R2005" s="28">
        <v>12</v>
      </c>
    </row>
    <row r="2006" spans="1:18" ht="12.75" x14ac:dyDescent="0.35">
      <c r="A2006" s="28" t="s">
        <v>1720</v>
      </c>
      <c r="B2006" s="28" t="s">
        <v>1721</v>
      </c>
      <c r="C2006" s="85" t="s">
        <v>168</v>
      </c>
      <c r="D2006" s="28" t="s">
        <v>1722</v>
      </c>
      <c r="E2006" s="431">
        <v>2500</v>
      </c>
      <c r="F2006" s="418" t="s">
        <v>2170</v>
      </c>
      <c r="G2006" s="418" t="s">
        <v>2171</v>
      </c>
      <c r="H2006" s="418" t="s">
        <v>1882</v>
      </c>
      <c r="I2006" s="234" t="s">
        <v>1726</v>
      </c>
      <c r="J2006" s="28" t="s">
        <v>1734</v>
      </c>
      <c r="K2006" s="429"/>
      <c r="L2006" s="401"/>
      <c r="M2006" s="28"/>
      <c r="N2006" s="28"/>
      <c r="O2006" s="28"/>
      <c r="P2006" s="28"/>
      <c r="Q2006" s="28">
        <v>12</v>
      </c>
      <c r="R2006" s="28">
        <v>12</v>
      </c>
    </row>
    <row r="2007" spans="1:18" ht="12.75" x14ac:dyDescent="0.35">
      <c r="A2007" s="28" t="s">
        <v>1720</v>
      </c>
      <c r="B2007" s="28" t="s">
        <v>1721</v>
      </c>
      <c r="C2007" s="85" t="s">
        <v>168</v>
      </c>
      <c r="D2007" s="28" t="s">
        <v>1730</v>
      </c>
      <c r="E2007" s="431">
        <v>1300</v>
      </c>
      <c r="F2007" s="418" t="s">
        <v>3142</v>
      </c>
      <c r="G2007" s="418" t="s">
        <v>3143</v>
      </c>
      <c r="H2007" s="418" t="s">
        <v>1855</v>
      </c>
      <c r="I2007" s="234" t="s">
        <v>1726</v>
      </c>
      <c r="J2007" s="28" t="s">
        <v>1760</v>
      </c>
      <c r="K2007" s="429"/>
      <c r="L2007" s="401"/>
      <c r="M2007" s="28"/>
      <c r="N2007" s="28"/>
      <c r="O2007" s="28"/>
      <c r="P2007" s="28"/>
      <c r="Q2007" s="28">
        <v>12</v>
      </c>
      <c r="R2007" s="28">
        <v>12</v>
      </c>
    </row>
    <row r="2008" spans="1:18" ht="12.75" x14ac:dyDescent="0.35">
      <c r="A2008" s="28" t="s">
        <v>1720</v>
      </c>
      <c r="B2008" s="28" t="s">
        <v>1721</v>
      </c>
      <c r="C2008" s="85" t="s">
        <v>168</v>
      </c>
      <c r="D2008" s="28" t="s">
        <v>1722</v>
      </c>
      <c r="E2008" s="431">
        <v>3000</v>
      </c>
      <c r="F2008" s="418" t="s">
        <v>3144</v>
      </c>
      <c r="G2008" s="418" t="s">
        <v>3145</v>
      </c>
      <c r="H2008" s="418" t="s">
        <v>1756</v>
      </c>
      <c r="I2008" s="234" t="s">
        <v>1726</v>
      </c>
      <c r="J2008" s="28" t="s">
        <v>1734</v>
      </c>
      <c r="K2008" s="429"/>
      <c r="L2008" s="401"/>
      <c r="M2008" s="28"/>
      <c r="N2008" s="28"/>
      <c r="O2008" s="28"/>
      <c r="P2008" s="28"/>
      <c r="Q2008" s="28">
        <v>12</v>
      </c>
      <c r="R2008" s="28">
        <v>12</v>
      </c>
    </row>
    <row r="2009" spans="1:18" ht="12.75" x14ac:dyDescent="0.35">
      <c r="A2009" s="28" t="s">
        <v>1720</v>
      </c>
      <c r="B2009" s="28" t="s">
        <v>1721</v>
      </c>
      <c r="C2009" s="85" t="s">
        <v>168</v>
      </c>
      <c r="D2009" s="28" t="s">
        <v>1722</v>
      </c>
      <c r="E2009" s="431">
        <v>1700</v>
      </c>
      <c r="F2009" s="418" t="s">
        <v>2000</v>
      </c>
      <c r="G2009" s="418" t="s">
        <v>2001</v>
      </c>
      <c r="H2009" s="418" t="s">
        <v>1725</v>
      </c>
      <c r="I2009" s="234" t="s">
        <v>1726</v>
      </c>
      <c r="J2009" s="28" t="s">
        <v>1727</v>
      </c>
      <c r="K2009" s="429"/>
      <c r="L2009" s="401"/>
      <c r="M2009" s="28"/>
      <c r="N2009" s="28"/>
      <c r="O2009" s="28"/>
      <c r="P2009" s="28"/>
      <c r="Q2009" s="28">
        <v>12</v>
      </c>
      <c r="R2009" s="28">
        <v>12</v>
      </c>
    </row>
    <row r="2010" spans="1:18" ht="12.75" x14ac:dyDescent="0.35">
      <c r="A2010" s="28" t="s">
        <v>1720</v>
      </c>
      <c r="B2010" s="28" t="s">
        <v>1721</v>
      </c>
      <c r="C2010" s="85" t="s">
        <v>168</v>
      </c>
      <c r="D2010" s="28" t="s">
        <v>1722</v>
      </c>
      <c r="E2010" s="431">
        <v>3000</v>
      </c>
      <c r="F2010" s="418" t="s">
        <v>3146</v>
      </c>
      <c r="G2010" s="418" t="s">
        <v>3147</v>
      </c>
      <c r="H2010" s="418" t="s">
        <v>1725</v>
      </c>
      <c r="I2010" s="234" t="s">
        <v>1726</v>
      </c>
      <c r="J2010" s="28" t="s">
        <v>1727</v>
      </c>
      <c r="K2010" s="429"/>
      <c r="L2010" s="401"/>
      <c r="M2010" s="28"/>
      <c r="N2010" s="28"/>
      <c r="O2010" s="28"/>
      <c r="P2010" s="28"/>
      <c r="Q2010" s="28">
        <v>12</v>
      </c>
      <c r="R2010" s="28">
        <v>12</v>
      </c>
    </row>
    <row r="2011" spans="1:18" ht="12.75" x14ac:dyDescent="0.35">
      <c r="A2011" s="28" t="s">
        <v>1720</v>
      </c>
      <c r="B2011" s="28" t="s">
        <v>1721</v>
      </c>
      <c r="C2011" s="85" t="s">
        <v>168</v>
      </c>
      <c r="D2011" s="28" t="s">
        <v>1722</v>
      </c>
      <c r="E2011" s="431">
        <v>3200</v>
      </c>
      <c r="F2011" s="418" t="s">
        <v>3148</v>
      </c>
      <c r="G2011" s="418" t="s">
        <v>3149</v>
      </c>
      <c r="H2011" s="418" t="s">
        <v>1756</v>
      </c>
      <c r="I2011" s="234" t="s">
        <v>1726</v>
      </c>
      <c r="J2011" s="28" t="s">
        <v>1734</v>
      </c>
      <c r="K2011" s="429"/>
      <c r="L2011" s="401"/>
      <c r="M2011" s="28"/>
      <c r="N2011" s="28"/>
      <c r="O2011" s="28"/>
      <c r="P2011" s="28"/>
      <c r="Q2011" s="28">
        <v>12</v>
      </c>
      <c r="R2011" s="28">
        <v>12</v>
      </c>
    </row>
    <row r="2012" spans="1:18" ht="12.75" x14ac:dyDescent="0.35">
      <c r="A2012" s="28" t="s">
        <v>1720</v>
      </c>
      <c r="B2012" s="28" t="s">
        <v>1721</v>
      </c>
      <c r="C2012" s="85" t="s">
        <v>168</v>
      </c>
      <c r="D2012" s="28" t="s">
        <v>1722</v>
      </c>
      <c r="E2012" s="431">
        <v>3800</v>
      </c>
      <c r="F2012" s="418" t="s">
        <v>3150</v>
      </c>
      <c r="G2012" s="418" t="s">
        <v>3151</v>
      </c>
      <c r="H2012" s="418" t="s">
        <v>1756</v>
      </c>
      <c r="I2012" s="234" t="s">
        <v>1726</v>
      </c>
      <c r="J2012" s="28" t="s">
        <v>1734</v>
      </c>
      <c r="K2012" s="429"/>
      <c r="L2012" s="401"/>
      <c r="M2012" s="28"/>
      <c r="N2012" s="28"/>
      <c r="O2012" s="28"/>
      <c r="P2012" s="28"/>
      <c r="Q2012" s="28">
        <v>12</v>
      </c>
      <c r="R2012" s="28">
        <v>12</v>
      </c>
    </row>
    <row r="2013" spans="1:18" ht="12.75" x14ac:dyDescent="0.35">
      <c r="A2013" s="28" t="s">
        <v>1720</v>
      </c>
      <c r="B2013" s="28" t="s">
        <v>1721</v>
      </c>
      <c r="C2013" s="85" t="s">
        <v>168</v>
      </c>
      <c r="D2013" s="28" t="s">
        <v>1730</v>
      </c>
      <c r="E2013" s="431">
        <v>1300</v>
      </c>
      <c r="F2013" s="418" t="s">
        <v>3152</v>
      </c>
      <c r="G2013" s="418" t="s">
        <v>3153</v>
      </c>
      <c r="H2013" s="418" t="s">
        <v>1855</v>
      </c>
      <c r="I2013" s="234" t="s">
        <v>1726</v>
      </c>
      <c r="J2013" s="28" t="s">
        <v>1760</v>
      </c>
      <c r="K2013" s="429"/>
      <c r="L2013" s="401"/>
      <c r="M2013" s="28"/>
      <c r="N2013" s="28"/>
      <c r="O2013" s="28"/>
      <c r="P2013" s="28"/>
      <c r="Q2013" s="28">
        <v>12</v>
      </c>
      <c r="R2013" s="28">
        <v>12</v>
      </c>
    </row>
    <row r="2014" spans="1:18" ht="12.75" x14ac:dyDescent="0.35">
      <c r="A2014" s="28" t="s">
        <v>1720</v>
      </c>
      <c r="B2014" s="28" t="s">
        <v>1721</v>
      </c>
      <c r="C2014" s="85" t="s">
        <v>168</v>
      </c>
      <c r="D2014" s="28" t="s">
        <v>1730</v>
      </c>
      <c r="E2014" s="431">
        <v>1500</v>
      </c>
      <c r="F2014" s="417" t="s">
        <v>3154</v>
      </c>
      <c r="G2014" s="418" t="s">
        <v>3155</v>
      </c>
      <c r="H2014" s="418" t="s">
        <v>1763</v>
      </c>
      <c r="I2014" s="234" t="s">
        <v>1726</v>
      </c>
      <c r="J2014" s="28" t="s">
        <v>1727</v>
      </c>
      <c r="K2014" s="429"/>
      <c r="L2014" s="401"/>
      <c r="M2014" s="28"/>
      <c r="N2014" s="28"/>
      <c r="O2014" s="28"/>
      <c r="P2014" s="28"/>
      <c r="Q2014" s="28">
        <v>12</v>
      </c>
      <c r="R2014" s="28">
        <v>12</v>
      </c>
    </row>
    <row r="2015" spans="1:18" ht="12.75" x14ac:dyDescent="0.35">
      <c r="A2015" s="28" t="s">
        <v>1720</v>
      </c>
      <c r="B2015" s="28" t="s">
        <v>1721</v>
      </c>
      <c r="C2015" s="85" t="s">
        <v>168</v>
      </c>
      <c r="D2015" s="28" t="s">
        <v>1722</v>
      </c>
      <c r="E2015" s="431">
        <v>3200</v>
      </c>
      <c r="F2015" s="418" t="s">
        <v>3156</v>
      </c>
      <c r="G2015" s="418" t="s">
        <v>3157</v>
      </c>
      <c r="H2015" s="418" t="s">
        <v>1882</v>
      </c>
      <c r="I2015" s="234" t="s">
        <v>1726</v>
      </c>
      <c r="J2015" s="28" t="s">
        <v>1734</v>
      </c>
      <c r="K2015" s="429"/>
      <c r="L2015" s="401"/>
      <c r="M2015" s="28"/>
      <c r="N2015" s="28"/>
      <c r="O2015" s="28"/>
      <c r="P2015" s="28"/>
      <c r="Q2015" s="28">
        <v>12</v>
      </c>
      <c r="R2015" s="28">
        <v>12</v>
      </c>
    </row>
    <row r="2016" spans="1:18" ht="12.75" x14ac:dyDescent="0.35">
      <c r="A2016" s="28" t="s">
        <v>1720</v>
      </c>
      <c r="B2016" s="28" t="s">
        <v>1721</v>
      </c>
      <c r="C2016" s="85" t="s">
        <v>168</v>
      </c>
      <c r="D2016" s="28" t="s">
        <v>1722</v>
      </c>
      <c r="E2016" s="431">
        <v>3800</v>
      </c>
      <c r="F2016" s="418" t="s">
        <v>3158</v>
      </c>
      <c r="G2016" s="418" t="s">
        <v>3159</v>
      </c>
      <c r="H2016" s="418" t="s">
        <v>1756</v>
      </c>
      <c r="I2016" s="234" t="s">
        <v>1726</v>
      </c>
      <c r="J2016" s="28" t="s">
        <v>1734</v>
      </c>
      <c r="K2016" s="429"/>
      <c r="L2016" s="401"/>
      <c r="M2016" s="28"/>
      <c r="N2016" s="28"/>
      <c r="O2016" s="28"/>
      <c r="P2016" s="28"/>
      <c r="Q2016" s="28">
        <v>12</v>
      </c>
      <c r="R2016" s="28">
        <v>12</v>
      </c>
    </row>
    <row r="2017" spans="1:18" ht="12.75" x14ac:dyDescent="0.35">
      <c r="A2017" s="28" t="s">
        <v>1720</v>
      </c>
      <c r="B2017" s="28" t="s">
        <v>1721</v>
      </c>
      <c r="C2017" s="85" t="s">
        <v>168</v>
      </c>
      <c r="D2017" s="28" t="s">
        <v>1730</v>
      </c>
      <c r="E2017" s="431">
        <v>1300</v>
      </c>
      <c r="F2017" s="418" t="s">
        <v>3160</v>
      </c>
      <c r="G2017" s="418" t="s">
        <v>3161</v>
      </c>
      <c r="H2017" s="418" t="s">
        <v>1855</v>
      </c>
      <c r="I2017" s="234" t="s">
        <v>1726</v>
      </c>
      <c r="J2017" s="28" t="s">
        <v>1760</v>
      </c>
      <c r="K2017" s="429"/>
      <c r="L2017" s="401"/>
      <c r="M2017" s="28"/>
      <c r="N2017" s="28"/>
      <c r="O2017" s="28"/>
      <c r="P2017" s="28"/>
      <c r="Q2017" s="28">
        <v>12</v>
      </c>
      <c r="R2017" s="28">
        <v>12</v>
      </c>
    </row>
    <row r="2018" spans="1:18" ht="12.75" x14ac:dyDescent="0.35">
      <c r="A2018" s="28" t="s">
        <v>1720</v>
      </c>
      <c r="B2018" s="28" t="s">
        <v>1721</v>
      </c>
      <c r="C2018" s="85" t="s">
        <v>168</v>
      </c>
      <c r="D2018" s="28" t="s">
        <v>1722</v>
      </c>
      <c r="E2018" s="431">
        <v>3800</v>
      </c>
      <c r="F2018" s="418" t="s">
        <v>1957</v>
      </c>
      <c r="G2018" s="418" t="s">
        <v>3162</v>
      </c>
      <c r="H2018" s="418" t="s">
        <v>1737</v>
      </c>
      <c r="I2018" s="234" t="s">
        <v>1726</v>
      </c>
      <c r="J2018" s="28" t="s">
        <v>1734</v>
      </c>
      <c r="K2018" s="429"/>
      <c r="L2018" s="401"/>
      <c r="M2018" s="28"/>
      <c r="N2018" s="28"/>
      <c r="O2018" s="28"/>
      <c r="P2018" s="28"/>
      <c r="Q2018" s="28">
        <v>12</v>
      </c>
      <c r="R2018" s="28">
        <v>12</v>
      </c>
    </row>
    <row r="2019" spans="1:18" ht="12.75" x14ac:dyDescent="0.35">
      <c r="A2019" s="28" t="s">
        <v>1720</v>
      </c>
      <c r="B2019" s="28" t="s">
        <v>1721</v>
      </c>
      <c r="C2019" s="85" t="s">
        <v>168</v>
      </c>
      <c r="D2019" s="28" t="s">
        <v>1722</v>
      </c>
      <c r="E2019" s="431">
        <v>3800</v>
      </c>
      <c r="F2019" s="418" t="s">
        <v>3163</v>
      </c>
      <c r="G2019" s="418" t="s">
        <v>3164</v>
      </c>
      <c r="H2019" s="418" t="s">
        <v>1756</v>
      </c>
      <c r="I2019" s="234" t="s">
        <v>1726</v>
      </c>
      <c r="J2019" s="28" t="s">
        <v>1734</v>
      </c>
      <c r="K2019" s="429"/>
      <c r="L2019" s="401"/>
      <c r="M2019" s="28"/>
      <c r="N2019" s="28"/>
      <c r="O2019" s="28"/>
      <c r="P2019" s="28"/>
      <c r="Q2019" s="28">
        <v>12</v>
      </c>
      <c r="R2019" s="28">
        <v>12</v>
      </c>
    </row>
    <row r="2020" spans="1:18" ht="12.75" x14ac:dyDescent="0.35">
      <c r="A2020" s="28" t="s">
        <v>1720</v>
      </c>
      <c r="B2020" s="28" t="s">
        <v>1721</v>
      </c>
      <c r="C2020" s="85" t="s">
        <v>168</v>
      </c>
      <c r="D2020" s="28" t="s">
        <v>1730</v>
      </c>
      <c r="E2020" s="431">
        <v>1300</v>
      </c>
      <c r="F2020" s="418" t="s">
        <v>3165</v>
      </c>
      <c r="G2020" s="418" t="s">
        <v>3166</v>
      </c>
      <c r="H2020" s="418" t="s">
        <v>1855</v>
      </c>
      <c r="I2020" s="234" t="s">
        <v>1726</v>
      </c>
      <c r="J2020" s="28" t="s">
        <v>1760</v>
      </c>
      <c r="K2020" s="429"/>
      <c r="L2020" s="401"/>
      <c r="M2020" s="28"/>
      <c r="N2020" s="28"/>
      <c r="O2020" s="28"/>
      <c r="P2020" s="28"/>
      <c r="Q2020" s="28">
        <v>12</v>
      </c>
      <c r="R2020" s="28">
        <v>12</v>
      </c>
    </row>
    <row r="2021" spans="1:18" ht="12.75" x14ac:dyDescent="0.35">
      <c r="A2021" s="28" t="s">
        <v>1720</v>
      </c>
      <c r="B2021" s="28" t="s">
        <v>1721</v>
      </c>
      <c r="C2021" s="85" t="s">
        <v>168</v>
      </c>
      <c r="D2021" s="28" t="s">
        <v>1730</v>
      </c>
      <c r="E2021" s="431">
        <v>1500</v>
      </c>
      <c r="F2021" s="417" t="s">
        <v>3167</v>
      </c>
      <c r="G2021" s="418" t="s">
        <v>3168</v>
      </c>
      <c r="H2021" s="418" t="s">
        <v>1763</v>
      </c>
      <c r="I2021" s="234" t="s">
        <v>1726</v>
      </c>
      <c r="J2021" s="28" t="s">
        <v>1727</v>
      </c>
      <c r="K2021" s="429"/>
      <c r="L2021" s="401"/>
      <c r="M2021" s="28"/>
      <c r="N2021" s="28"/>
      <c r="O2021" s="28"/>
      <c r="P2021" s="28"/>
      <c r="Q2021" s="28">
        <v>12</v>
      </c>
      <c r="R2021" s="28">
        <v>12</v>
      </c>
    </row>
    <row r="2022" spans="1:18" ht="12.75" x14ac:dyDescent="0.35">
      <c r="A2022" s="28" t="s">
        <v>1720</v>
      </c>
      <c r="B2022" s="28" t="s">
        <v>1721</v>
      </c>
      <c r="C2022" s="85" t="s">
        <v>168</v>
      </c>
      <c r="D2022" s="28" t="s">
        <v>1722</v>
      </c>
      <c r="E2022" s="431">
        <v>1300</v>
      </c>
      <c r="F2022" s="418" t="s">
        <v>3169</v>
      </c>
      <c r="G2022" s="418" t="s">
        <v>3170</v>
      </c>
      <c r="H2022" s="418" t="s">
        <v>1325</v>
      </c>
      <c r="I2022" s="234" t="s">
        <v>1726</v>
      </c>
      <c r="J2022" s="28" t="s">
        <v>1760</v>
      </c>
      <c r="K2022" s="429"/>
      <c r="L2022" s="401"/>
      <c r="M2022" s="28"/>
      <c r="N2022" s="28"/>
      <c r="O2022" s="28"/>
      <c r="P2022" s="28"/>
      <c r="Q2022" s="28">
        <v>12</v>
      </c>
      <c r="R2022" s="28">
        <v>12</v>
      </c>
    </row>
    <row r="2023" spans="1:18" ht="12.75" x14ac:dyDescent="0.35">
      <c r="A2023" s="28" t="s">
        <v>1720</v>
      </c>
      <c r="B2023" s="28" t="s">
        <v>1721</v>
      </c>
      <c r="C2023" s="85" t="s">
        <v>168</v>
      </c>
      <c r="D2023" s="28" t="s">
        <v>1730</v>
      </c>
      <c r="E2023" s="431">
        <v>1300</v>
      </c>
      <c r="F2023" s="418" t="s">
        <v>3171</v>
      </c>
      <c r="G2023" s="418" t="s">
        <v>3172</v>
      </c>
      <c r="H2023" s="418" t="s">
        <v>1855</v>
      </c>
      <c r="I2023" s="234" t="s">
        <v>1726</v>
      </c>
      <c r="J2023" s="28" t="s">
        <v>1760</v>
      </c>
      <c r="K2023" s="429"/>
      <c r="L2023" s="401"/>
      <c r="M2023" s="28"/>
      <c r="N2023" s="28"/>
      <c r="O2023" s="28"/>
      <c r="P2023" s="28"/>
      <c r="Q2023" s="28">
        <v>12</v>
      </c>
      <c r="R2023" s="28">
        <v>12</v>
      </c>
    </row>
    <row r="2024" spans="1:18" ht="12.75" x14ac:dyDescent="0.35">
      <c r="A2024" s="28" t="s">
        <v>1720</v>
      </c>
      <c r="B2024" s="28" t="s">
        <v>1721</v>
      </c>
      <c r="C2024" s="85" t="s">
        <v>168</v>
      </c>
      <c r="D2024" s="28" t="s">
        <v>1722</v>
      </c>
      <c r="E2024" s="431">
        <v>3900</v>
      </c>
      <c r="F2024" s="418" t="s">
        <v>2604</v>
      </c>
      <c r="G2024" s="418" t="s">
        <v>2605</v>
      </c>
      <c r="H2024" s="418" t="s">
        <v>1756</v>
      </c>
      <c r="I2024" s="234" t="s">
        <v>1726</v>
      </c>
      <c r="J2024" s="28" t="s">
        <v>1734</v>
      </c>
      <c r="K2024" s="429"/>
      <c r="L2024" s="401"/>
      <c r="M2024" s="28"/>
      <c r="N2024" s="28"/>
      <c r="O2024" s="28"/>
      <c r="P2024" s="28"/>
      <c r="Q2024" s="28">
        <v>12</v>
      </c>
      <c r="R2024" s="28">
        <v>12</v>
      </c>
    </row>
    <row r="2025" spans="1:18" ht="12.75" x14ac:dyDescent="0.35">
      <c r="A2025" s="28" t="s">
        <v>1720</v>
      </c>
      <c r="B2025" s="28" t="s">
        <v>1721</v>
      </c>
      <c r="C2025" s="85" t="s">
        <v>168</v>
      </c>
      <c r="D2025" s="28" t="s">
        <v>1722</v>
      </c>
      <c r="E2025" s="431">
        <v>3000</v>
      </c>
      <c r="F2025" s="418" t="s">
        <v>3173</v>
      </c>
      <c r="G2025" s="418" t="s">
        <v>3174</v>
      </c>
      <c r="H2025" s="418" t="s">
        <v>1756</v>
      </c>
      <c r="I2025" s="234" t="s">
        <v>1726</v>
      </c>
      <c r="J2025" s="28" t="s">
        <v>1734</v>
      </c>
      <c r="K2025" s="429"/>
      <c r="L2025" s="401"/>
      <c r="M2025" s="28"/>
      <c r="N2025" s="28"/>
      <c r="O2025" s="28"/>
      <c r="P2025" s="28"/>
      <c r="Q2025" s="28">
        <v>12</v>
      </c>
      <c r="R2025" s="28">
        <v>12</v>
      </c>
    </row>
    <row r="2026" spans="1:18" ht="12.75" x14ac:dyDescent="0.35">
      <c r="A2026" s="28" t="s">
        <v>1720</v>
      </c>
      <c r="B2026" s="28" t="s">
        <v>1721</v>
      </c>
      <c r="C2026" s="85" t="s">
        <v>168</v>
      </c>
      <c r="D2026" s="28" t="s">
        <v>1730</v>
      </c>
      <c r="E2026" s="431">
        <v>5000</v>
      </c>
      <c r="F2026" s="418" t="s">
        <v>3175</v>
      </c>
      <c r="G2026" s="418" t="s">
        <v>3176</v>
      </c>
      <c r="H2026" s="418" t="s">
        <v>2600</v>
      </c>
      <c r="I2026" s="234" t="s">
        <v>1726</v>
      </c>
      <c r="J2026" s="28" t="s">
        <v>1734</v>
      </c>
      <c r="K2026" s="429"/>
      <c r="L2026" s="401"/>
      <c r="M2026" s="28"/>
      <c r="N2026" s="28"/>
      <c r="O2026" s="28"/>
      <c r="P2026" s="28"/>
      <c r="Q2026" s="28">
        <v>12</v>
      </c>
      <c r="R2026" s="28">
        <v>12</v>
      </c>
    </row>
    <row r="2027" spans="1:18" ht="12.75" x14ac:dyDescent="0.35">
      <c r="A2027" s="28" t="s">
        <v>1720</v>
      </c>
      <c r="B2027" s="28" t="s">
        <v>1721</v>
      </c>
      <c r="C2027" s="85" t="s">
        <v>168</v>
      </c>
      <c r="D2027" s="28" t="s">
        <v>1722</v>
      </c>
      <c r="E2027" s="431">
        <v>3000</v>
      </c>
      <c r="F2027" s="418" t="s">
        <v>3177</v>
      </c>
      <c r="G2027" s="418" t="s">
        <v>3178</v>
      </c>
      <c r="H2027" s="418" t="s">
        <v>1845</v>
      </c>
      <c r="I2027" s="234" t="s">
        <v>1726</v>
      </c>
      <c r="J2027" s="28" t="s">
        <v>1734</v>
      </c>
      <c r="K2027" s="429"/>
      <c r="L2027" s="401"/>
      <c r="M2027" s="28"/>
      <c r="N2027" s="28"/>
      <c r="O2027" s="28"/>
      <c r="P2027" s="28"/>
      <c r="Q2027" s="28">
        <v>12</v>
      </c>
      <c r="R2027" s="28">
        <v>12</v>
      </c>
    </row>
    <row r="2028" spans="1:18" ht="12.75" x14ac:dyDescent="0.35">
      <c r="A2028" s="28" t="s">
        <v>1720</v>
      </c>
      <c r="B2028" s="28" t="s">
        <v>1721</v>
      </c>
      <c r="C2028" s="85" t="s">
        <v>168</v>
      </c>
      <c r="D2028" s="28" t="s">
        <v>1722</v>
      </c>
      <c r="E2028" s="431">
        <v>3000</v>
      </c>
      <c r="F2028" s="418" t="s">
        <v>3179</v>
      </c>
      <c r="G2028" s="418" t="s">
        <v>3180</v>
      </c>
      <c r="H2028" s="418" t="s">
        <v>1845</v>
      </c>
      <c r="I2028" s="234" t="s">
        <v>1726</v>
      </c>
      <c r="J2028" s="28" t="s">
        <v>1734</v>
      </c>
      <c r="K2028" s="429"/>
      <c r="L2028" s="401"/>
      <c r="M2028" s="28"/>
      <c r="N2028" s="28"/>
      <c r="O2028" s="28"/>
      <c r="P2028" s="28"/>
      <c r="Q2028" s="28">
        <v>12</v>
      </c>
      <c r="R2028" s="28">
        <v>12</v>
      </c>
    </row>
    <row r="2029" spans="1:18" ht="12.75" x14ac:dyDescent="0.35">
      <c r="A2029" s="28" t="s">
        <v>1720</v>
      </c>
      <c r="B2029" s="28" t="s">
        <v>1721</v>
      </c>
      <c r="C2029" s="85" t="s">
        <v>168</v>
      </c>
      <c r="D2029" s="28" t="s">
        <v>1730</v>
      </c>
      <c r="E2029" s="431">
        <v>5000</v>
      </c>
      <c r="F2029" s="418" t="s">
        <v>3181</v>
      </c>
      <c r="G2029" s="418" t="s">
        <v>3182</v>
      </c>
      <c r="H2029" s="418" t="s">
        <v>1748</v>
      </c>
      <c r="I2029" s="234" t="s">
        <v>1726</v>
      </c>
      <c r="J2029" s="28" t="s">
        <v>1734</v>
      </c>
      <c r="K2029" s="429"/>
      <c r="L2029" s="401"/>
      <c r="M2029" s="28"/>
      <c r="N2029" s="28"/>
      <c r="O2029" s="28"/>
      <c r="P2029" s="28"/>
      <c r="Q2029" s="28">
        <v>12</v>
      </c>
      <c r="R2029" s="28">
        <v>12</v>
      </c>
    </row>
    <row r="2030" spans="1:18" ht="12.75" x14ac:dyDescent="0.35">
      <c r="A2030" s="28" t="s">
        <v>1720</v>
      </c>
      <c r="B2030" s="28" t="s">
        <v>1721</v>
      </c>
      <c r="C2030" s="85" t="s">
        <v>168</v>
      </c>
      <c r="D2030" s="28" t="s">
        <v>1722</v>
      </c>
      <c r="E2030" s="431">
        <v>3000</v>
      </c>
      <c r="F2030" s="418" t="s">
        <v>3183</v>
      </c>
      <c r="G2030" s="418" t="s">
        <v>3184</v>
      </c>
      <c r="H2030" s="418" t="s">
        <v>1756</v>
      </c>
      <c r="I2030" s="234" t="s">
        <v>1726</v>
      </c>
      <c r="J2030" s="28" t="s">
        <v>1734</v>
      </c>
      <c r="K2030" s="429"/>
      <c r="L2030" s="401"/>
      <c r="M2030" s="28"/>
      <c r="N2030" s="28"/>
      <c r="O2030" s="28"/>
      <c r="P2030" s="28"/>
      <c r="Q2030" s="28">
        <v>12</v>
      </c>
      <c r="R2030" s="28">
        <v>12</v>
      </c>
    </row>
    <row r="2031" spans="1:18" ht="12.75" x14ac:dyDescent="0.35">
      <c r="A2031" s="28" t="s">
        <v>1720</v>
      </c>
      <c r="B2031" s="28" t="s">
        <v>1721</v>
      </c>
      <c r="C2031" s="85" t="s">
        <v>168</v>
      </c>
      <c r="D2031" s="28" t="s">
        <v>1730</v>
      </c>
      <c r="E2031" s="431">
        <v>2900</v>
      </c>
      <c r="F2031" s="418" t="s">
        <v>2867</v>
      </c>
      <c r="G2031" s="418" t="s">
        <v>2866</v>
      </c>
      <c r="H2031" s="418" t="s">
        <v>2618</v>
      </c>
      <c r="I2031" s="234" t="s">
        <v>1726</v>
      </c>
      <c r="J2031" s="28" t="s">
        <v>1734</v>
      </c>
      <c r="K2031" s="429"/>
      <c r="L2031" s="401"/>
      <c r="M2031" s="28"/>
      <c r="N2031" s="28"/>
      <c r="O2031" s="28"/>
      <c r="P2031" s="28"/>
      <c r="Q2031" s="28">
        <v>12</v>
      </c>
      <c r="R2031" s="28">
        <v>12</v>
      </c>
    </row>
    <row r="2032" spans="1:18" ht="12.75" x14ac:dyDescent="0.35">
      <c r="A2032" s="28" t="s">
        <v>1720</v>
      </c>
      <c r="B2032" s="28" t="s">
        <v>1721</v>
      </c>
      <c r="C2032" s="85" t="s">
        <v>168</v>
      </c>
      <c r="D2032" s="28" t="s">
        <v>1722</v>
      </c>
      <c r="E2032" s="431">
        <v>2900</v>
      </c>
      <c r="F2032" s="418" t="s">
        <v>2870</v>
      </c>
      <c r="G2032" s="418" t="s">
        <v>2868</v>
      </c>
      <c r="H2032" s="418" t="s">
        <v>2869</v>
      </c>
      <c r="I2032" s="234" t="s">
        <v>1726</v>
      </c>
      <c r="J2032" s="28" t="s">
        <v>1734</v>
      </c>
      <c r="K2032" s="429"/>
      <c r="L2032" s="401"/>
      <c r="M2032" s="28"/>
      <c r="N2032" s="28"/>
      <c r="O2032" s="28"/>
      <c r="P2032" s="28"/>
      <c r="Q2032" s="28">
        <v>12</v>
      </c>
      <c r="R2032" s="28">
        <v>12</v>
      </c>
    </row>
    <row r="2033" spans="1:18" ht="12.75" x14ac:dyDescent="0.35">
      <c r="A2033" s="28" t="s">
        <v>1720</v>
      </c>
      <c r="B2033" s="28" t="s">
        <v>1721</v>
      </c>
      <c r="C2033" s="85" t="s">
        <v>168</v>
      </c>
      <c r="D2033" s="28" t="s">
        <v>1722</v>
      </c>
      <c r="E2033" s="431">
        <v>2900</v>
      </c>
      <c r="F2033" s="418" t="s">
        <v>2696</v>
      </c>
      <c r="G2033" s="418" t="s">
        <v>2697</v>
      </c>
      <c r="H2033" s="418" t="s">
        <v>1737</v>
      </c>
      <c r="I2033" s="234" t="s">
        <v>1726</v>
      </c>
      <c r="J2033" s="28" t="s">
        <v>1734</v>
      </c>
      <c r="K2033" s="429"/>
      <c r="L2033" s="401"/>
      <c r="M2033" s="28"/>
      <c r="N2033" s="28"/>
      <c r="O2033" s="28"/>
      <c r="P2033" s="28"/>
      <c r="Q2033" s="28">
        <v>12</v>
      </c>
      <c r="R2033" s="28">
        <v>12</v>
      </c>
    </row>
    <row r="2034" spans="1:18" ht="12.75" x14ac:dyDescent="0.35">
      <c r="A2034" s="28" t="s">
        <v>1720</v>
      </c>
      <c r="B2034" s="28" t="s">
        <v>1721</v>
      </c>
      <c r="C2034" s="85" t="s">
        <v>168</v>
      </c>
      <c r="D2034" s="28" t="s">
        <v>1730</v>
      </c>
      <c r="E2034" s="431">
        <v>2900</v>
      </c>
      <c r="F2034" s="418" t="s">
        <v>2876</v>
      </c>
      <c r="G2034" s="418" t="s">
        <v>2875</v>
      </c>
      <c r="H2034" s="418" t="s">
        <v>2603</v>
      </c>
      <c r="I2034" s="234" t="s">
        <v>1726</v>
      </c>
      <c r="J2034" s="28" t="s">
        <v>1734</v>
      </c>
      <c r="K2034" s="429"/>
      <c r="L2034" s="401"/>
      <c r="M2034" s="28"/>
      <c r="N2034" s="28"/>
      <c r="O2034" s="28"/>
      <c r="P2034" s="28"/>
      <c r="Q2034" s="28">
        <v>12</v>
      </c>
      <c r="R2034" s="28">
        <v>12</v>
      </c>
    </row>
    <row r="2035" spans="1:18" ht="12.75" x14ac:dyDescent="0.35">
      <c r="A2035" s="28" t="s">
        <v>1720</v>
      </c>
      <c r="B2035" s="28" t="s">
        <v>1721</v>
      </c>
      <c r="C2035" s="85" t="s">
        <v>168</v>
      </c>
      <c r="D2035" s="28" t="s">
        <v>1730</v>
      </c>
      <c r="E2035" s="431">
        <v>1800</v>
      </c>
      <c r="F2035" s="418" t="s">
        <v>1792</v>
      </c>
      <c r="G2035" s="418" t="s">
        <v>1793</v>
      </c>
      <c r="H2035" s="418" t="s">
        <v>1794</v>
      </c>
      <c r="I2035" s="234" t="s">
        <v>1726</v>
      </c>
      <c r="J2035" s="28" t="s">
        <v>1727</v>
      </c>
      <c r="K2035" s="429"/>
      <c r="L2035" s="401"/>
      <c r="M2035" s="28"/>
      <c r="N2035" s="28"/>
      <c r="O2035" s="28"/>
      <c r="P2035" s="28"/>
      <c r="Q2035" s="28">
        <v>12</v>
      </c>
      <c r="R2035" s="28">
        <v>12</v>
      </c>
    </row>
    <row r="2036" spans="1:18" ht="12.75" x14ac:dyDescent="0.35">
      <c r="A2036" s="28" t="s">
        <v>1720</v>
      </c>
      <c r="B2036" s="28" t="s">
        <v>1721</v>
      </c>
      <c r="C2036" s="85" t="s">
        <v>168</v>
      </c>
      <c r="D2036" s="28" t="s">
        <v>1730</v>
      </c>
      <c r="E2036" s="431">
        <v>1800</v>
      </c>
      <c r="F2036" s="418" t="s">
        <v>3185</v>
      </c>
      <c r="G2036" s="418" t="s">
        <v>3186</v>
      </c>
      <c r="H2036" s="418" t="s">
        <v>3100</v>
      </c>
      <c r="I2036" s="234" t="s">
        <v>1726</v>
      </c>
      <c r="J2036" s="28" t="s">
        <v>1727</v>
      </c>
      <c r="K2036" s="429"/>
      <c r="L2036" s="401"/>
      <c r="M2036" s="28"/>
      <c r="N2036" s="28"/>
      <c r="O2036" s="28"/>
      <c r="P2036" s="28"/>
      <c r="Q2036" s="28">
        <v>12</v>
      </c>
      <c r="R2036" s="28">
        <v>12</v>
      </c>
    </row>
    <row r="2037" spans="1:18" ht="12.75" x14ac:dyDescent="0.35">
      <c r="A2037" s="28" t="s">
        <v>1720</v>
      </c>
      <c r="B2037" s="28" t="s">
        <v>1721</v>
      </c>
      <c r="C2037" s="85" t="s">
        <v>168</v>
      </c>
      <c r="D2037" s="28" t="s">
        <v>1722</v>
      </c>
      <c r="E2037" s="431">
        <v>2900</v>
      </c>
      <c r="F2037" s="418" t="s">
        <v>1790</v>
      </c>
      <c r="G2037" s="418" t="s">
        <v>1791</v>
      </c>
      <c r="H2037" s="418" t="s">
        <v>1737</v>
      </c>
      <c r="I2037" s="234" t="s">
        <v>1726</v>
      </c>
      <c r="J2037" s="28" t="s">
        <v>1734</v>
      </c>
      <c r="K2037" s="429"/>
      <c r="L2037" s="401"/>
      <c r="M2037" s="28"/>
      <c r="N2037" s="28"/>
      <c r="O2037" s="28"/>
      <c r="P2037" s="28"/>
      <c r="Q2037" s="28">
        <v>12</v>
      </c>
      <c r="R2037" s="28">
        <v>12</v>
      </c>
    </row>
    <row r="2038" spans="1:18" ht="12.75" x14ac:dyDescent="0.35">
      <c r="A2038" s="28" t="s">
        <v>1720</v>
      </c>
      <c r="B2038" s="28" t="s">
        <v>1721</v>
      </c>
      <c r="C2038" s="85" t="s">
        <v>168</v>
      </c>
      <c r="D2038" s="28" t="s">
        <v>1722</v>
      </c>
      <c r="E2038" s="431">
        <v>7300</v>
      </c>
      <c r="F2038" s="418" t="s">
        <v>3187</v>
      </c>
      <c r="G2038" s="418" t="s">
        <v>3188</v>
      </c>
      <c r="H2038" s="418" t="s">
        <v>1965</v>
      </c>
      <c r="I2038" s="234" t="s">
        <v>1726</v>
      </c>
      <c r="J2038" s="28" t="s">
        <v>1734</v>
      </c>
      <c r="K2038" s="429"/>
      <c r="L2038" s="401"/>
      <c r="M2038" s="28"/>
      <c r="N2038" s="28"/>
      <c r="O2038" s="28"/>
      <c r="P2038" s="28"/>
      <c r="Q2038" s="28">
        <v>12</v>
      </c>
      <c r="R2038" s="28">
        <v>12</v>
      </c>
    </row>
    <row r="2039" spans="1:18" ht="12.75" x14ac:dyDescent="0.35">
      <c r="A2039" s="28" t="s">
        <v>1720</v>
      </c>
      <c r="B2039" s="28" t="s">
        <v>1721</v>
      </c>
      <c r="C2039" s="85" t="s">
        <v>168</v>
      </c>
      <c r="D2039" s="28" t="s">
        <v>1722</v>
      </c>
      <c r="E2039" s="431">
        <v>5200</v>
      </c>
      <c r="F2039" s="418" t="s">
        <v>2880</v>
      </c>
      <c r="G2039" s="418" t="s">
        <v>2879</v>
      </c>
      <c r="H2039" s="418" t="s">
        <v>1751</v>
      </c>
      <c r="I2039" s="234" t="s">
        <v>1726</v>
      </c>
      <c r="J2039" s="28" t="s">
        <v>1734</v>
      </c>
      <c r="K2039" s="429"/>
      <c r="L2039" s="401"/>
      <c r="M2039" s="28"/>
      <c r="N2039" s="28"/>
      <c r="O2039" s="28"/>
      <c r="P2039" s="28"/>
      <c r="Q2039" s="28">
        <v>12</v>
      </c>
      <c r="R2039" s="28">
        <v>12</v>
      </c>
    </row>
    <row r="2040" spans="1:18" ht="12.75" x14ac:dyDescent="0.35">
      <c r="A2040" s="28" t="s">
        <v>1720</v>
      </c>
      <c r="B2040" s="28" t="s">
        <v>1721</v>
      </c>
      <c r="C2040" s="85" t="s">
        <v>168</v>
      </c>
      <c r="D2040" s="28" t="s">
        <v>1722</v>
      </c>
      <c r="E2040" s="431">
        <v>2900</v>
      </c>
      <c r="F2040" s="418" t="s">
        <v>1874</v>
      </c>
      <c r="G2040" s="418" t="s">
        <v>1875</v>
      </c>
      <c r="H2040" s="418" t="s">
        <v>1737</v>
      </c>
      <c r="I2040" s="234" t="s">
        <v>1726</v>
      </c>
      <c r="J2040" s="28" t="s">
        <v>1734</v>
      </c>
      <c r="K2040" s="429"/>
      <c r="L2040" s="401"/>
      <c r="M2040" s="28"/>
      <c r="N2040" s="28"/>
      <c r="O2040" s="28"/>
      <c r="P2040" s="28"/>
      <c r="Q2040" s="28">
        <v>12</v>
      </c>
      <c r="R2040" s="28">
        <v>12</v>
      </c>
    </row>
    <row r="2041" spans="1:18" ht="12.75" x14ac:dyDescent="0.35">
      <c r="A2041" s="28" t="s">
        <v>1720</v>
      </c>
      <c r="B2041" s="28" t="s">
        <v>1721</v>
      </c>
      <c r="C2041" s="85" t="s">
        <v>168</v>
      </c>
      <c r="D2041" s="28" t="s">
        <v>1722</v>
      </c>
      <c r="E2041" s="431">
        <v>2900</v>
      </c>
      <c r="F2041" s="418" t="s">
        <v>1896</v>
      </c>
      <c r="G2041" s="418" t="s">
        <v>1897</v>
      </c>
      <c r="H2041" s="418" t="s">
        <v>1783</v>
      </c>
      <c r="I2041" s="234" t="s">
        <v>1726</v>
      </c>
      <c r="J2041" s="28" t="s">
        <v>1734</v>
      </c>
      <c r="K2041" s="429"/>
      <c r="L2041" s="401"/>
      <c r="M2041" s="28"/>
      <c r="N2041" s="28"/>
      <c r="O2041" s="28"/>
      <c r="P2041" s="28"/>
      <c r="Q2041" s="28">
        <v>12</v>
      </c>
      <c r="R2041" s="28">
        <v>12</v>
      </c>
    </row>
    <row r="2042" spans="1:18" ht="12.75" x14ac:dyDescent="0.35">
      <c r="A2042" s="28" t="s">
        <v>1720</v>
      </c>
      <c r="B2042" s="28" t="s">
        <v>1721</v>
      </c>
      <c r="C2042" s="85" t="s">
        <v>168</v>
      </c>
      <c r="D2042" s="28" t="s">
        <v>1722</v>
      </c>
      <c r="E2042" s="431">
        <v>7300</v>
      </c>
      <c r="F2042" s="418" t="s">
        <v>2882</v>
      </c>
      <c r="G2042" s="418" t="s">
        <v>2881</v>
      </c>
      <c r="H2042" s="418" t="s">
        <v>1751</v>
      </c>
      <c r="I2042" s="234" t="s">
        <v>1726</v>
      </c>
      <c r="J2042" s="28" t="s">
        <v>1734</v>
      </c>
      <c r="K2042" s="429"/>
      <c r="L2042" s="401"/>
      <c r="M2042" s="28"/>
      <c r="N2042" s="28"/>
      <c r="O2042" s="28"/>
      <c r="P2042" s="28"/>
      <c r="Q2042" s="28">
        <v>12</v>
      </c>
      <c r="R2042" s="28">
        <v>12</v>
      </c>
    </row>
    <row r="2043" spans="1:18" ht="12.75" x14ac:dyDescent="0.35">
      <c r="A2043" s="28" t="s">
        <v>1720</v>
      </c>
      <c r="B2043" s="28" t="s">
        <v>1721</v>
      </c>
      <c r="C2043" s="85" t="s">
        <v>168</v>
      </c>
      <c r="D2043" s="28" t="s">
        <v>1722</v>
      </c>
      <c r="E2043" s="431">
        <v>2900</v>
      </c>
      <c r="F2043" s="418" t="s">
        <v>1916</v>
      </c>
      <c r="G2043" s="418" t="s">
        <v>1917</v>
      </c>
      <c r="H2043" s="418" t="s">
        <v>1783</v>
      </c>
      <c r="I2043" s="234" t="s">
        <v>1726</v>
      </c>
      <c r="J2043" s="28" t="s">
        <v>1734</v>
      </c>
      <c r="K2043" s="429"/>
      <c r="L2043" s="401"/>
      <c r="M2043" s="28"/>
      <c r="N2043" s="28"/>
      <c r="O2043" s="28"/>
      <c r="P2043" s="28"/>
      <c r="Q2043" s="28">
        <v>12</v>
      </c>
      <c r="R2043" s="28">
        <v>12</v>
      </c>
    </row>
    <row r="2044" spans="1:18" ht="12.75" x14ac:dyDescent="0.35">
      <c r="A2044" s="28" t="s">
        <v>1720</v>
      </c>
      <c r="B2044" s="28" t="s">
        <v>1721</v>
      </c>
      <c r="C2044" s="85" t="s">
        <v>168</v>
      </c>
      <c r="D2044" s="28" t="s">
        <v>1722</v>
      </c>
      <c r="E2044" s="431">
        <v>2900</v>
      </c>
      <c r="F2044" s="418" t="s">
        <v>3189</v>
      </c>
      <c r="G2044" s="418" t="s">
        <v>3190</v>
      </c>
      <c r="H2044" s="418" t="s">
        <v>1737</v>
      </c>
      <c r="I2044" s="234" t="s">
        <v>1726</v>
      </c>
      <c r="J2044" s="28" t="s">
        <v>1734</v>
      </c>
      <c r="K2044" s="429"/>
      <c r="L2044" s="401"/>
      <c r="M2044" s="28"/>
      <c r="N2044" s="28"/>
      <c r="O2044" s="28"/>
      <c r="P2044" s="28"/>
      <c r="Q2044" s="28">
        <v>12</v>
      </c>
      <c r="R2044" s="28">
        <v>12</v>
      </c>
    </row>
    <row r="2045" spans="1:18" ht="12.75" x14ac:dyDescent="0.35">
      <c r="A2045" s="28" t="s">
        <v>1720</v>
      </c>
      <c r="B2045" s="28" t="s">
        <v>1721</v>
      </c>
      <c r="C2045" s="85" t="s">
        <v>168</v>
      </c>
      <c r="D2045" s="28" t="s">
        <v>1722</v>
      </c>
      <c r="E2045" s="431">
        <v>7300</v>
      </c>
      <c r="F2045" s="418" t="s">
        <v>3191</v>
      </c>
      <c r="G2045" s="418" t="s">
        <v>3192</v>
      </c>
      <c r="H2045" s="418" t="s">
        <v>1829</v>
      </c>
      <c r="I2045" s="234" t="s">
        <v>1726</v>
      </c>
      <c r="J2045" s="28" t="s">
        <v>1734</v>
      </c>
      <c r="K2045" s="429"/>
      <c r="L2045" s="401"/>
      <c r="M2045" s="28"/>
      <c r="N2045" s="28"/>
      <c r="O2045" s="28"/>
      <c r="P2045" s="28"/>
      <c r="Q2045" s="28">
        <v>12</v>
      </c>
      <c r="R2045" s="28">
        <v>12</v>
      </c>
    </row>
    <row r="2046" spans="1:18" ht="12.75" x14ac:dyDescent="0.35">
      <c r="A2046" s="28" t="s">
        <v>1720</v>
      </c>
      <c r="B2046" s="28" t="s">
        <v>1721</v>
      </c>
      <c r="C2046" s="85" t="s">
        <v>168</v>
      </c>
      <c r="D2046" s="28" t="s">
        <v>1722</v>
      </c>
      <c r="E2046" s="431">
        <v>2900</v>
      </c>
      <c r="F2046" s="418" t="s">
        <v>1970</v>
      </c>
      <c r="G2046" s="418" t="s">
        <v>1971</v>
      </c>
      <c r="H2046" s="418" t="s">
        <v>1737</v>
      </c>
      <c r="I2046" s="234" t="s">
        <v>1726</v>
      </c>
      <c r="J2046" s="28" t="s">
        <v>1734</v>
      </c>
      <c r="K2046" s="429"/>
      <c r="L2046" s="401"/>
      <c r="M2046" s="28"/>
      <c r="N2046" s="28"/>
      <c r="O2046" s="28"/>
      <c r="P2046" s="28"/>
      <c r="Q2046" s="28">
        <v>12</v>
      </c>
      <c r="R2046" s="28">
        <v>12</v>
      </c>
    </row>
    <row r="2047" spans="1:18" ht="12.75" x14ac:dyDescent="0.35">
      <c r="A2047" s="28" t="s">
        <v>1720</v>
      </c>
      <c r="B2047" s="28" t="s">
        <v>1721</v>
      </c>
      <c r="C2047" s="85" t="s">
        <v>168</v>
      </c>
      <c r="D2047" s="28" t="s">
        <v>1722</v>
      </c>
      <c r="E2047" s="431">
        <v>2900</v>
      </c>
      <c r="F2047" s="418" t="s">
        <v>1972</v>
      </c>
      <c r="G2047" s="418" t="s">
        <v>1973</v>
      </c>
      <c r="H2047" s="418" t="s">
        <v>1737</v>
      </c>
      <c r="I2047" s="234" t="s">
        <v>1726</v>
      </c>
      <c r="J2047" s="28" t="s">
        <v>1734</v>
      </c>
      <c r="K2047" s="429"/>
      <c r="L2047" s="401"/>
      <c r="M2047" s="28"/>
      <c r="N2047" s="28"/>
      <c r="O2047" s="28"/>
      <c r="P2047" s="28"/>
      <c r="Q2047" s="28">
        <v>12</v>
      </c>
      <c r="R2047" s="28">
        <v>12</v>
      </c>
    </row>
    <row r="2048" spans="1:18" ht="12.75" x14ac:dyDescent="0.35">
      <c r="A2048" s="28" t="s">
        <v>1720</v>
      </c>
      <c r="B2048" s="28" t="s">
        <v>1721</v>
      </c>
      <c r="C2048" s="85" t="s">
        <v>168</v>
      </c>
      <c r="D2048" s="28" t="s">
        <v>1722</v>
      </c>
      <c r="E2048" s="431">
        <v>5200</v>
      </c>
      <c r="F2048" s="418" t="s">
        <v>3013</v>
      </c>
      <c r="G2048" s="418" t="s">
        <v>3011</v>
      </c>
      <c r="H2048" s="418" t="s">
        <v>1751</v>
      </c>
      <c r="I2048" s="234" t="s">
        <v>1726</v>
      </c>
      <c r="J2048" s="28" t="s">
        <v>1734</v>
      </c>
      <c r="K2048" s="429"/>
      <c r="L2048" s="401"/>
      <c r="M2048" s="28"/>
      <c r="N2048" s="28"/>
      <c r="O2048" s="28"/>
      <c r="P2048" s="28"/>
      <c r="Q2048" s="28">
        <v>12</v>
      </c>
      <c r="R2048" s="28">
        <v>12</v>
      </c>
    </row>
    <row r="2049" spans="1:18" ht="12.75" x14ac:dyDescent="0.35">
      <c r="A2049" s="28" t="s">
        <v>1720</v>
      </c>
      <c r="B2049" s="28" t="s">
        <v>1721</v>
      </c>
      <c r="C2049" s="85" t="s">
        <v>168</v>
      </c>
      <c r="D2049" s="28" t="s">
        <v>1722</v>
      </c>
      <c r="E2049" s="431">
        <v>2900</v>
      </c>
      <c r="F2049" s="418" t="s">
        <v>1990</v>
      </c>
      <c r="G2049" s="418" t="s">
        <v>1991</v>
      </c>
      <c r="H2049" s="418" t="s">
        <v>1756</v>
      </c>
      <c r="I2049" s="234" t="s">
        <v>1726</v>
      </c>
      <c r="J2049" s="28" t="s">
        <v>1734</v>
      </c>
      <c r="K2049" s="429"/>
      <c r="L2049" s="401"/>
      <c r="M2049" s="28"/>
      <c r="N2049" s="28"/>
      <c r="O2049" s="28"/>
      <c r="P2049" s="28"/>
      <c r="Q2049" s="28">
        <v>12</v>
      </c>
      <c r="R2049" s="28">
        <v>12</v>
      </c>
    </row>
    <row r="2050" spans="1:18" ht="12.75" x14ac:dyDescent="0.35">
      <c r="A2050" s="28" t="s">
        <v>1720</v>
      </c>
      <c r="B2050" s="28" t="s">
        <v>1721</v>
      </c>
      <c r="C2050" s="85" t="s">
        <v>168</v>
      </c>
      <c r="D2050" s="28" t="s">
        <v>1722</v>
      </c>
      <c r="E2050" s="431">
        <v>7300</v>
      </c>
      <c r="F2050" s="418" t="s">
        <v>2071</v>
      </c>
      <c r="G2050" s="418" t="s">
        <v>2072</v>
      </c>
      <c r="H2050" s="418" t="s">
        <v>1829</v>
      </c>
      <c r="I2050" s="234" t="s">
        <v>1726</v>
      </c>
      <c r="J2050" s="28" t="s">
        <v>1734</v>
      </c>
      <c r="K2050" s="429"/>
      <c r="L2050" s="401"/>
      <c r="M2050" s="28"/>
      <c r="N2050" s="28"/>
      <c r="O2050" s="28"/>
      <c r="P2050" s="28"/>
      <c r="Q2050" s="28">
        <v>12</v>
      </c>
      <c r="R2050" s="28">
        <v>12</v>
      </c>
    </row>
    <row r="2051" spans="1:18" ht="12.75" x14ac:dyDescent="0.35">
      <c r="A2051" s="28" t="s">
        <v>1720</v>
      </c>
      <c r="B2051" s="28" t="s">
        <v>1721</v>
      </c>
      <c r="C2051" s="85" t="s">
        <v>168</v>
      </c>
      <c r="D2051" s="28" t="s">
        <v>1722</v>
      </c>
      <c r="E2051" s="431">
        <v>2900</v>
      </c>
      <c r="F2051" s="418" t="s">
        <v>3193</v>
      </c>
      <c r="G2051" s="418" t="s">
        <v>3194</v>
      </c>
      <c r="H2051" s="418" t="s">
        <v>1783</v>
      </c>
      <c r="I2051" s="234" t="s">
        <v>1726</v>
      </c>
      <c r="J2051" s="28" t="s">
        <v>1734</v>
      </c>
      <c r="K2051" s="429"/>
      <c r="L2051" s="401"/>
      <c r="M2051" s="28"/>
      <c r="N2051" s="28"/>
      <c r="O2051" s="28"/>
      <c r="P2051" s="28"/>
      <c r="Q2051" s="28">
        <v>12</v>
      </c>
      <c r="R2051" s="28">
        <v>12</v>
      </c>
    </row>
    <row r="2052" spans="1:18" ht="12.75" x14ac:dyDescent="0.35">
      <c r="A2052" s="28" t="s">
        <v>1720</v>
      </c>
      <c r="B2052" s="28" t="s">
        <v>1721</v>
      </c>
      <c r="C2052" s="85" t="s">
        <v>168</v>
      </c>
      <c r="D2052" s="28" t="s">
        <v>1722</v>
      </c>
      <c r="E2052" s="431">
        <v>1800</v>
      </c>
      <c r="F2052" s="418" t="s">
        <v>2888</v>
      </c>
      <c r="G2052" s="418" t="s">
        <v>2887</v>
      </c>
      <c r="H2052" s="418" t="s">
        <v>1725</v>
      </c>
      <c r="I2052" s="234" t="s">
        <v>1726</v>
      </c>
      <c r="J2052" s="28" t="s">
        <v>1727</v>
      </c>
      <c r="K2052" s="429"/>
      <c r="L2052" s="401"/>
      <c r="M2052" s="28"/>
      <c r="N2052" s="28"/>
      <c r="O2052" s="28"/>
      <c r="P2052" s="28"/>
      <c r="Q2052" s="28">
        <v>12</v>
      </c>
      <c r="R2052" s="28">
        <v>12</v>
      </c>
    </row>
    <row r="2053" spans="1:18" ht="12.75" x14ac:dyDescent="0.35">
      <c r="A2053" s="28" t="s">
        <v>1720</v>
      </c>
      <c r="B2053" s="28" t="s">
        <v>1721</v>
      </c>
      <c r="C2053" s="85" t="s">
        <v>168</v>
      </c>
      <c r="D2053" s="28" t="s">
        <v>1722</v>
      </c>
      <c r="E2053" s="431">
        <v>5200</v>
      </c>
      <c r="F2053" s="418" t="s">
        <v>3018</v>
      </c>
      <c r="G2053" s="418" t="s">
        <v>3016</v>
      </c>
      <c r="H2053" s="418" t="s">
        <v>1751</v>
      </c>
      <c r="I2053" s="234" t="s">
        <v>1726</v>
      </c>
      <c r="J2053" s="28" t="s">
        <v>1734</v>
      </c>
      <c r="K2053" s="429"/>
      <c r="L2053" s="401"/>
      <c r="M2053" s="28"/>
      <c r="N2053" s="28"/>
      <c r="O2053" s="28"/>
      <c r="P2053" s="28"/>
      <c r="Q2053" s="28">
        <v>12</v>
      </c>
      <c r="R2053" s="28">
        <v>12</v>
      </c>
    </row>
    <row r="2054" spans="1:18" ht="12.75" x14ac:dyDescent="0.35">
      <c r="A2054" s="28" t="s">
        <v>1720</v>
      </c>
      <c r="B2054" s="28" t="s">
        <v>1721</v>
      </c>
      <c r="C2054" s="85" t="s">
        <v>168</v>
      </c>
      <c r="D2054" s="28" t="s">
        <v>1722</v>
      </c>
      <c r="E2054" s="431">
        <v>5200</v>
      </c>
      <c r="F2054" s="418" t="s">
        <v>2890</v>
      </c>
      <c r="G2054" s="418" t="s">
        <v>2889</v>
      </c>
      <c r="H2054" s="418" t="s">
        <v>1751</v>
      </c>
      <c r="I2054" s="234" t="s">
        <v>1726</v>
      </c>
      <c r="J2054" s="28" t="s">
        <v>1734</v>
      </c>
      <c r="K2054" s="429"/>
      <c r="L2054" s="401"/>
      <c r="M2054" s="28"/>
      <c r="N2054" s="28"/>
      <c r="O2054" s="28"/>
      <c r="P2054" s="28"/>
      <c r="Q2054" s="28">
        <v>12</v>
      </c>
      <c r="R2054" s="28">
        <v>12</v>
      </c>
    </row>
    <row r="2055" spans="1:18" ht="12.75" x14ac:dyDescent="0.35">
      <c r="A2055" s="28" t="s">
        <v>1720</v>
      </c>
      <c r="B2055" s="28" t="s">
        <v>1721</v>
      </c>
      <c r="C2055" s="85" t="s">
        <v>168</v>
      </c>
      <c r="D2055" s="28" t="s">
        <v>1722</v>
      </c>
      <c r="E2055" s="431">
        <v>2900</v>
      </c>
      <c r="F2055" s="418" t="s">
        <v>2253</v>
      </c>
      <c r="G2055" s="418" t="s">
        <v>2254</v>
      </c>
      <c r="H2055" s="418" t="s">
        <v>1737</v>
      </c>
      <c r="I2055" s="234" t="s">
        <v>1726</v>
      </c>
      <c r="J2055" s="28" t="s">
        <v>1734</v>
      </c>
      <c r="K2055" s="429"/>
      <c r="L2055" s="401"/>
      <c r="M2055" s="28"/>
      <c r="N2055" s="28"/>
      <c r="O2055" s="28"/>
      <c r="P2055" s="28"/>
      <c r="Q2055" s="28">
        <v>12</v>
      </c>
      <c r="R2055" s="28">
        <v>12</v>
      </c>
    </row>
    <row r="2056" spans="1:18" ht="12.75" x14ac:dyDescent="0.35">
      <c r="A2056" s="28" t="s">
        <v>1720</v>
      </c>
      <c r="B2056" s="28" t="s">
        <v>1721</v>
      </c>
      <c r="C2056" s="85" t="s">
        <v>168</v>
      </c>
      <c r="D2056" s="28" t="s">
        <v>1722</v>
      </c>
      <c r="E2056" s="431">
        <v>5200</v>
      </c>
      <c r="F2056" s="418" t="s">
        <v>2306</v>
      </c>
      <c r="G2056" s="418" t="s">
        <v>2307</v>
      </c>
      <c r="H2056" s="418" t="s">
        <v>1751</v>
      </c>
      <c r="I2056" s="234" t="s">
        <v>1726</v>
      </c>
      <c r="J2056" s="28" t="s">
        <v>1734</v>
      </c>
      <c r="K2056" s="429"/>
      <c r="L2056" s="401"/>
      <c r="M2056" s="28"/>
      <c r="N2056" s="28"/>
      <c r="O2056" s="28"/>
      <c r="P2056" s="28"/>
      <c r="Q2056" s="28">
        <v>12</v>
      </c>
      <c r="R2056" s="28">
        <v>12</v>
      </c>
    </row>
    <row r="2057" spans="1:18" ht="12.75" x14ac:dyDescent="0.35">
      <c r="A2057" s="28" t="s">
        <v>1720</v>
      </c>
      <c r="B2057" s="28" t="s">
        <v>1721</v>
      </c>
      <c r="C2057" s="85" t="s">
        <v>168</v>
      </c>
      <c r="D2057" s="28" t="s">
        <v>1722</v>
      </c>
      <c r="E2057" s="431">
        <v>2900</v>
      </c>
      <c r="F2057" s="418" t="s">
        <v>2310</v>
      </c>
      <c r="G2057" s="418" t="s">
        <v>2311</v>
      </c>
      <c r="H2057" s="418" t="s">
        <v>1737</v>
      </c>
      <c r="I2057" s="234" t="s">
        <v>1726</v>
      </c>
      <c r="J2057" s="28" t="s">
        <v>1734</v>
      </c>
      <c r="K2057" s="429"/>
      <c r="L2057" s="401"/>
      <c r="M2057" s="28"/>
      <c r="N2057" s="28"/>
      <c r="O2057" s="28"/>
      <c r="P2057" s="28"/>
      <c r="Q2057" s="28">
        <v>12</v>
      </c>
      <c r="R2057" s="28">
        <v>12</v>
      </c>
    </row>
    <row r="2058" spans="1:18" ht="12.75" x14ac:dyDescent="0.35">
      <c r="A2058" s="28" t="s">
        <v>1720</v>
      </c>
      <c r="B2058" s="28" t="s">
        <v>1721</v>
      </c>
      <c r="C2058" s="85" t="s">
        <v>168</v>
      </c>
      <c r="D2058" s="28" t="s">
        <v>1722</v>
      </c>
      <c r="E2058" s="431">
        <v>3000</v>
      </c>
      <c r="F2058" s="418" t="s">
        <v>2320</v>
      </c>
      <c r="G2058" s="418" t="s">
        <v>2321</v>
      </c>
      <c r="H2058" s="418" t="s">
        <v>1783</v>
      </c>
      <c r="I2058" s="234" t="s">
        <v>1726</v>
      </c>
      <c r="J2058" s="28" t="s">
        <v>1734</v>
      </c>
      <c r="K2058" s="429"/>
      <c r="L2058" s="401"/>
      <c r="M2058" s="28"/>
      <c r="N2058" s="28"/>
      <c r="O2058" s="28"/>
      <c r="P2058" s="28"/>
      <c r="Q2058" s="28">
        <v>12</v>
      </c>
      <c r="R2058" s="28">
        <v>12</v>
      </c>
    </row>
    <row r="2059" spans="1:18" ht="12.75" x14ac:dyDescent="0.35">
      <c r="A2059" s="28" t="s">
        <v>1720</v>
      </c>
      <c r="B2059" s="28" t="s">
        <v>1721</v>
      </c>
      <c r="C2059" s="85" t="s">
        <v>168</v>
      </c>
      <c r="D2059" s="28" t="s">
        <v>1722</v>
      </c>
      <c r="E2059" s="431">
        <v>2900</v>
      </c>
      <c r="F2059" s="418" t="s">
        <v>2892</v>
      </c>
      <c r="G2059" s="418" t="s">
        <v>2891</v>
      </c>
      <c r="H2059" s="418" t="s">
        <v>1745</v>
      </c>
      <c r="I2059" s="234" t="s">
        <v>1726</v>
      </c>
      <c r="J2059" s="28" t="s">
        <v>1734</v>
      </c>
      <c r="K2059" s="429"/>
      <c r="L2059" s="401"/>
      <c r="M2059" s="28"/>
      <c r="N2059" s="28"/>
      <c r="O2059" s="28"/>
      <c r="P2059" s="28"/>
      <c r="Q2059" s="28">
        <v>12</v>
      </c>
      <c r="R2059" s="28">
        <v>12</v>
      </c>
    </row>
    <row r="2060" spans="1:18" ht="12.75" x14ac:dyDescent="0.35">
      <c r="A2060" s="28" t="s">
        <v>1720</v>
      </c>
      <c r="B2060" s="28" t="s">
        <v>1721</v>
      </c>
      <c r="C2060" s="85" t="s">
        <v>168</v>
      </c>
      <c r="D2060" s="28" t="s">
        <v>1722</v>
      </c>
      <c r="E2060" s="431">
        <v>7300</v>
      </c>
      <c r="F2060" s="418" t="s">
        <v>3195</v>
      </c>
      <c r="G2060" s="418" t="s">
        <v>3196</v>
      </c>
      <c r="H2060" s="418" t="s">
        <v>1889</v>
      </c>
      <c r="I2060" s="234" t="s">
        <v>1726</v>
      </c>
      <c r="J2060" s="28" t="s">
        <v>1734</v>
      </c>
      <c r="K2060" s="429"/>
      <c r="L2060" s="401"/>
      <c r="M2060" s="28"/>
      <c r="N2060" s="28"/>
      <c r="O2060" s="28"/>
      <c r="P2060" s="28"/>
      <c r="Q2060" s="28">
        <v>12</v>
      </c>
      <c r="R2060" s="28">
        <v>12</v>
      </c>
    </row>
    <row r="2061" spans="1:18" ht="12.75" x14ac:dyDescent="0.35">
      <c r="A2061" s="28" t="s">
        <v>1720</v>
      </c>
      <c r="B2061" s="28" t="s">
        <v>1721</v>
      </c>
      <c r="C2061" s="85" t="s">
        <v>168</v>
      </c>
      <c r="D2061" s="28" t="s">
        <v>1722</v>
      </c>
      <c r="E2061" s="431">
        <v>2706.67</v>
      </c>
      <c r="F2061" s="418" t="s">
        <v>2898</v>
      </c>
      <c r="G2061" s="418" t="s">
        <v>2895</v>
      </c>
      <c r="H2061" s="418" t="s">
        <v>1745</v>
      </c>
      <c r="I2061" s="234" t="s">
        <v>1726</v>
      </c>
      <c r="J2061" s="28" t="s">
        <v>1734</v>
      </c>
      <c r="K2061" s="429"/>
      <c r="L2061" s="401"/>
      <c r="M2061" s="28"/>
      <c r="N2061" s="28"/>
      <c r="O2061" s="28"/>
      <c r="P2061" s="28"/>
      <c r="Q2061" s="28">
        <v>12</v>
      </c>
      <c r="R2061" s="28">
        <v>12</v>
      </c>
    </row>
    <row r="2062" spans="1:18" ht="12.75" x14ac:dyDescent="0.35">
      <c r="A2062" s="28" t="s">
        <v>1720</v>
      </c>
      <c r="B2062" s="28" t="s">
        <v>1721</v>
      </c>
      <c r="C2062" s="85" t="s">
        <v>168</v>
      </c>
      <c r="D2062" s="28" t="s">
        <v>1722</v>
      </c>
      <c r="E2062" s="431">
        <v>5200</v>
      </c>
      <c r="F2062" s="418" t="s">
        <v>2900</v>
      </c>
      <c r="G2062" s="418" t="s">
        <v>3197</v>
      </c>
      <c r="H2062" s="418" t="s">
        <v>1751</v>
      </c>
      <c r="I2062" s="234" t="s">
        <v>1726</v>
      </c>
      <c r="J2062" s="28" t="s">
        <v>1734</v>
      </c>
      <c r="K2062" s="429"/>
      <c r="L2062" s="401"/>
      <c r="M2062" s="28"/>
      <c r="N2062" s="28"/>
      <c r="O2062" s="28"/>
      <c r="P2062" s="28"/>
      <c r="Q2062" s="28">
        <v>12</v>
      </c>
      <c r="R2062" s="28">
        <v>12</v>
      </c>
    </row>
    <row r="2063" spans="1:18" ht="12.75" x14ac:dyDescent="0.35">
      <c r="A2063" s="28" t="s">
        <v>1720</v>
      </c>
      <c r="B2063" s="28" t="s">
        <v>1721</v>
      </c>
      <c r="C2063" s="85" t="s">
        <v>168</v>
      </c>
      <c r="D2063" s="28" t="s">
        <v>1722</v>
      </c>
      <c r="E2063" s="431">
        <v>5200</v>
      </c>
      <c r="F2063" s="418" t="s">
        <v>2903</v>
      </c>
      <c r="G2063" s="418" t="s">
        <v>2902</v>
      </c>
      <c r="H2063" s="418" t="s">
        <v>1751</v>
      </c>
      <c r="I2063" s="234" t="s">
        <v>1726</v>
      </c>
      <c r="J2063" s="28" t="s">
        <v>1734</v>
      </c>
      <c r="K2063" s="429"/>
      <c r="L2063" s="401"/>
      <c r="M2063" s="28"/>
      <c r="N2063" s="28"/>
      <c r="O2063" s="28"/>
      <c r="P2063" s="28"/>
      <c r="Q2063" s="28">
        <v>12</v>
      </c>
      <c r="R2063" s="28">
        <v>12</v>
      </c>
    </row>
    <row r="2064" spans="1:18" ht="12.75" x14ac:dyDescent="0.35">
      <c r="A2064" s="28" t="s">
        <v>1720</v>
      </c>
      <c r="B2064" s="28" t="s">
        <v>1721</v>
      </c>
      <c r="C2064" s="85" t="s">
        <v>168</v>
      </c>
      <c r="D2064" s="28" t="s">
        <v>1722</v>
      </c>
      <c r="E2064" s="431">
        <v>2900</v>
      </c>
      <c r="F2064" s="418" t="s">
        <v>2474</v>
      </c>
      <c r="G2064" s="418" t="s">
        <v>2475</v>
      </c>
      <c r="H2064" s="418" t="s">
        <v>1756</v>
      </c>
      <c r="I2064" s="234" t="s">
        <v>1726</v>
      </c>
      <c r="J2064" s="28" t="s">
        <v>1734</v>
      </c>
      <c r="K2064" s="429"/>
      <c r="L2064" s="401"/>
      <c r="M2064" s="28"/>
      <c r="N2064" s="28"/>
      <c r="O2064" s="28"/>
      <c r="P2064" s="28"/>
      <c r="Q2064" s="28">
        <v>12</v>
      </c>
      <c r="R2064" s="28">
        <v>12</v>
      </c>
    </row>
    <row r="2065" spans="1:18" ht="12.75" x14ac:dyDescent="0.35">
      <c r="A2065" s="28" t="s">
        <v>1720</v>
      </c>
      <c r="B2065" s="28" t="s">
        <v>1721</v>
      </c>
      <c r="C2065" s="85" t="s">
        <v>168</v>
      </c>
      <c r="D2065" s="28" t="s">
        <v>1722</v>
      </c>
      <c r="E2065" s="431">
        <v>2900</v>
      </c>
      <c r="F2065" s="418" t="s">
        <v>2907</v>
      </c>
      <c r="G2065" s="418" t="s">
        <v>2904</v>
      </c>
      <c r="H2065" s="418" t="s">
        <v>1882</v>
      </c>
      <c r="I2065" s="234" t="s">
        <v>1726</v>
      </c>
      <c r="J2065" s="28" t="s">
        <v>1734</v>
      </c>
      <c r="K2065" s="429"/>
      <c r="L2065" s="401"/>
      <c r="M2065" s="28"/>
      <c r="N2065" s="28"/>
      <c r="O2065" s="28"/>
      <c r="P2065" s="28"/>
      <c r="Q2065" s="28">
        <v>12</v>
      </c>
      <c r="R2065" s="28">
        <v>12</v>
      </c>
    </row>
    <row r="2066" spans="1:18" ht="12.75" x14ac:dyDescent="0.35">
      <c r="A2066" s="28" t="s">
        <v>1720</v>
      </c>
      <c r="B2066" s="28" t="s">
        <v>1721</v>
      </c>
      <c r="C2066" s="85" t="s">
        <v>168</v>
      </c>
      <c r="D2066" s="28" t="s">
        <v>1722</v>
      </c>
      <c r="E2066" s="431">
        <v>7300</v>
      </c>
      <c r="F2066" s="418" t="s">
        <v>3198</v>
      </c>
      <c r="G2066" s="418" t="s">
        <v>3199</v>
      </c>
      <c r="H2066" s="418" t="s">
        <v>1803</v>
      </c>
      <c r="I2066" s="234" t="s">
        <v>1726</v>
      </c>
      <c r="J2066" s="28" t="s">
        <v>1734</v>
      </c>
      <c r="K2066" s="429"/>
      <c r="L2066" s="401"/>
      <c r="M2066" s="28"/>
      <c r="N2066" s="28"/>
      <c r="O2066" s="28"/>
      <c r="P2066" s="28"/>
      <c r="Q2066" s="28">
        <v>12</v>
      </c>
      <c r="R2066" s="28">
        <v>12</v>
      </c>
    </row>
    <row r="2067" spans="1:18" ht="12.75" x14ac:dyDescent="0.35">
      <c r="A2067" s="28" t="s">
        <v>1720</v>
      </c>
      <c r="B2067" s="28" t="s">
        <v>1721</v>
      </c>
      <c r="C2067" s="85" t="s">
        <v>168</v>
      </c>
      <c r="D2067" s="28" t="s">
        <v>1722</v>
      </c>
      <c r="E2067" s="431">
        <v>7300</v>
      </c>
      <c r="F2067" s="418" t="s">
        <v>2912</v>
      </c>
      <c r="G2067" s="418" t="s">
        <v>2910</v>
      </c>
      <c r="H2067" s="418" t="s">
        <v>1803</v>
      </c>
      <c r="I2067" s="234" t="s">
        <v>1726</v>
      </c>
      <c r="J2067" s="28" t="s">
        <v>1734</v>
      </c>
      <c r="K2067" s="429"/>
      <c r="L2067" s="401"/>
      <c r="M2067" s="28"/>
      <c r="N2067" s="28"/>
      <c r="O2067" s="28"/>
      <c r="P2067" s="28"/>
      <c r="Q2067" s="28">
        <v>12</v>
      </c>
      <c r="R2067" s="28">
        <v>12</v>
      </c>
    </row>
    <row r="2068" spans="1:18" ht="12.75" x14ac:dyDescent="0.35">
      <c r="A2068" s="28" t="s">
        <v>1720</v>
      </c>
      <c r="B2068" s="28" t="s">
        <v>1721</v>
      </c>
      <c r="C2068" s="85" t="s">
        <v>168</v>
      </c>
      <c r="D2068" s="28" t="s">
        <v>1730</v>
      </c>
      <c r="E2068" s="431">
        <v>1740</v>
      </c>
      <c r="F2068" s="418" t="s">
        <v>2612</v>
      </c>
      <c r="G2068" s="418" t="s">
        <v>2613</v>
      </c>
      <c r="H2068" s="418" t="s">
        <v>1794</v>
      </c>
      <c r="I2068" s="234" t="s">
        <v>1726</v>
      </c>
      <c r="J2068" s="28" t="s">
        <v>1727</v>
      </c>
      <c r="K2068" s="429"/>
      <c r="L2068" s="401"/>
      <c r="M2068" s="28"/>
      <c r="N2068" s="28"/>
      <c r="O2068" s="28"/>
      <c r="P2068" s="28"/>
      <c r="Q2068" s="28">
        <v>12</v>
      </c>
      <c r="R2068" s="28">
        <v>12</v>
      </c>
    </row>
    <row r="2069" spans="1:18" ht="12.75" x14ac:dyDescent="0.35">
      <c r="A2069" s="28" t="s">
        <v>1720</v>
      </c>
      <c r="B2069" s="28" t="s">
        <v>1721</v>
      </c>
      <c r="C2069" s="85" t="s">
        <v>168</v>
      </c>
      <c r="D2069" s="28" t="s">
        <v>1722</v>
      </c>
      <c r="E2069" s="431">
        <v>2900</v>
      </c>
      <c r="F2069" s="418" t="s">
        <v>3200</v>
      </c>
      <c r="G2069" s="418" t="s">
        <v>3201</v>
      </c>
      <c r="H2069" s="418" t="s">
        <v>1783</v>
      </c>
      <c r="I2069" s="234" t="s">
        <v>1726</v>
      </c>
      <c r="J2069" s="28" t="s">
        <v>1734</v>
      </c>
      <c r="K2069" s="429"/>
      <c r="L2069" s="401"/>
      <c r="M2069" s="28"/>
      <c r="N2069" s="28"/>
      <c r="O2069" s="28"/>
      <c r="P2069" s="28"/>
      <c r="Q2069" s="28">
        <v>12</v>
      </c>
      <c r="R2069" s="28">
        <v>12</v>
      </c>
    </row>
    <row r="2070" spans="1:18" ht="12.75" x14ac:dyDescent="0.35">
      <c r="A2070" s="28" t="s">
        <v>1720</v>
      </c>
      <c r="B2070" s="28" t="s">
        <v>1721</v>
      </c>
      <c r="C2070" s="85" t="s">
        <v>168</v>
      </c>
      <c r="D2070" s="28" t="s">
        <v>1722</v>
      </c>
      <c r="E2070" s="431">
        <v>2900</v>
      </c>
      <c r="F2070" s="418" t="s">
        <v>2957</v>
      </c>
      <c r="G2070" s="418" t="s">
        <v>2956</v>
      </c>
      <c r="H2070" s="418" t="s">
        <v>1783</v>
      </c>
      <c r="I2070" s="234" t="s">
        <v>1726</v>
      </c>
      <c r="J2070" s="28" t="s">
        <v>1734</v>
      </c>
      <c r="K2070" s="429"/>
      <c r="L2070" s="401"/>
      <c r="M2070" s="28"/>
      <c r="N2070" s="28"/>
      <c r="O2070" s="28"/>
      <c r="P2070" s="28"/>
      <c r="Q2070" s="28">
        <v>12</v>
      </c>
      <c r="R2070" s="28">
        <v>12</v>
      </c>
    </row>
    <row r="2071" spans="1:18" ht="12.75" x14ac:dyDescent="0.35">
      <c r="A2071" s="28" t="s">
        <v>1720</v>
      </c>
      <c r="B2071" s="28" t="s">
        <v>1721</v>
      </c>
      <c r="C2071" s="85" t="s">
        <v>168</v>
      </c>
      <c r="D2071" s="28" t="s">
        <v>1722</v>
      </c>
      <c r="E2071" s="431">
        <v>2900</v>
      </c>
      <c r="F2071" s="418" t="s">
        <v>2746</v>
      </c>
      <c r="G2071" s="418" t="s">
        <v>2747</v>
      </c>
      <c r="H2071" s="418" t="s">
        <v>1737</v>
      </c>
      <c r="I2071" s="234" t="s">
        <v>1726</v>
      </c>
      <c r="J2071" s="28" t="s">
        <v>1734</v>
      </c>
      <c r="K2071" s="429"/>
      <c r="L2071" s="401"/>
      <c r="M2071" s="28"/>
      <c r="N2071" s="28"/>
      <c r="O2071" s="28"/>
      <c r="P2071" s="28"/>
      <c r="Q2071" s="28">
        <v>12</v>
      </c>
      <c r="R2071" s="28">
        <v>12</v>
      </c>
    </row>
    <row r="2072" spans="1:18" ht="12.75" x14ac:dyDescent="0.35">
      <c r="A2072" s="28" t="s">
        <v>1720</v>
      </c>
      <c r="B2072" s="28" t="s">
        <v>1721</v>
      </c>
      <c r="C2072" s="85" t="s">
        <v>168</v>
      </c>
      <c r="D2072" s="28" t="s">
        <v>1722</v>
      </c>
      <c r="E2072" s="431">
        <v>7300</v>
      </c>
      <c r="F2072" s="418" t="s">
        <v>3202</v>
      </c>
      <c r="G2072" s="418" t="s">
        <v>3203</v>
      </c>
      <c r="H2072" s="418" t="s">
        <v>2894</v>
      </c>
      <c r="I2072" s="234" t="s">
        <v>1726</v>
      </c>
      <c r="J2072" s="28" t="s">
        <v>1734</v>
      </c>
      <c r="K2072" s="429"/>
      <c r="L2072" s="401"/>
      <c r="M2072" s="28"/>
      <c r="N2072" s="28"/>
      <c r="O2072" s="28"/>
      <c r="P2072" s="28"/>
      <c r="Q2072" s="28">
        <v>12</v>
      </c>
      <c r="R2072" s="28">
        <v>12</v>
      </c>
    </row>
    <row r="2073" spans="1:18" ht="12.75" x14ac:dyDescent="0.35">
      <c r="A2073" s="28" t="s">
        <v>1720</v>
      </c>
      <c r="B2073" s="28" t="s">
        <v>1721</v>
      </c>
      <c r="C2073" s="85" t="s">
        <v>168</v>
      </c>
      <c r="D2073" s="28" t="s">
        <v>1722</v>
      </c>
      <c r="E2073" s="431">
        <v>2080</v>
      </c>
      <c r="F2073" s="418" t="s">
        <v>3204</v>
      </c>
      <c r="G2073" s="418" t="s">
        <v>3205</v>
      </c>
      <c r="H2073" s="418" t="s">
        <v>2894</v>
      </c>
      <c r="I2073" s="234" t="s">
        <v>1726</v>
      </c>
      <c r="J2073" s="28" t="s">
        <v>1734</v>
      </c>
      <c r="K2073" s="429"/>
      <c r="L2073" s="401"/>
      <c r="M2073" s="28"/>
      <c r="N2073" s="28"/>
      <c r="O2073" s="28"/>
      <c r="P2073" s="28"/>
      <c r="Q2073" s="28">
        <v>12</v>
      </c>
      <c r="R2073" s="28">
        <v>12</v>
      </c>
    </row>
    <row r="2074" spans="1:18" ht="12.75" x14ac:dyDescent="0.35">
      <c r="A2074" s="28" t="s">
        <v>1720</v>
      </c>
      <c r="B2074" s="28" t="s">
        <v>1721</v>
      </c>
      <c r="C2074" s="85" t="s">
        <v>168</v>
      </c>
      <c r="D2074" s="28" t="s">
        <v>1722</v>
      </c>
      <c r="E2074" s="431">
        <v>7300</v>
      </c>
      <c r="F2074" s="418" t="s">
        <v>3206</v>
      </c>
      <c r="G2074" s="418" t="s">
        <v>3207</v>
      </c>
      <c r="H2074" s="418" t="s">
        <v>2393</v>
      </c>
      <c r="I2074" s="234" t="s">
        <v>1726</v>
      </c>
      <c r="J2074" s="28" t="s">
        <v>1734</v>
      </c>
      <c r="K2074" s="429"/>
      <c r="L2074" s="401"/>
      <c r="M2074" s="28"/>
      <c r="N2074" s="28"/>
      <c r="O2074" s="28"/>
      <c r="P2074" s="28"/>
      <c r="Q2074" s="28">
        <v>12</v>
      </c>
      <c r="R2074" s="28">
        <v>12</v>
      </c>
    </row>
    <row r="2075" spans="1:18" ht="12.75" x14ac:dyDescent="0.35">
      <c r="A2075" s="28" t="s">
        <v>1720</v>
      </c>
      <c r="B2075" s="28" t="s">
        <v>1721</v>
      </c>
      <c r="C2075" s="85" t="s">
        <v>168</v>
      </c>
      <c r="D2075" s="28" t="s">
        <v>1722</v>
      </c>
      <c r="E2075" s="431">
        <v>2900</v>
      </c>
      <c r="F2075" s="418" t="s">
        <v>2798</v>
      </c>
      <c r="G2075" s="418" t="s">
        <v>2799</v>
      </c>
      <c r="H2075" s="418" t="s">
        <v>1745</v>
      </c>
      <c r="I2075" s="234" t="s">
        <v>1726</v>
      </c>
      <c r="J2075" s="28" t="s">
        <v>1734</v>
      </c>
      <c r="K2075" s="429"/>
      <c r="L2075" s="401"/>
      <c r="M2075" s="28"/>
      <c r="N2075" s="28"/>
      <c r="O2075" s="28"/>
      <c r="P2075" s="28"/>
      <c r="Q2075" s="28">
        <v>12</v>
      </c>
      <c r="R2075" s="28">
        <v>12</v>
      </c>
    </row>
    <row r="2076" spans="1:18" ht="12.75" x14ac:dyDescent="0.35">
      <c r="A2076" s="28" t="s">
        <v>1720</v>
      </c>
      <c r="B2076" s="28" t="s">
        <v>1721</v>
      </c>
      <c r="C2076" s="85" t="s">
        <v>168</v>
      </c>
      <c r="D2076" s="28" t="s">
        <v>1722</v>
      </c>
      <c r="E2076" s="431">
        <v>1800</v>
      </c>
      <c r="F2076" s="418" t="s">
        <v>1811</v>
      </c>
      <c r="G2076" s="418" t="s">
        <v>1812</v>
      </c>
      <c r="H2076" s="418" t="s">
        <v>1774</v>
      </c>
      <c r="I2076" s="234" t="s">
        <v>1726</v>
      </c>
      <c r="J2076" s="28" t="s">
        <v>1760</v>
      </c>
      <c r="K2076" s="429"/>
      <c r="L2076" s="401"/>
      <c r="M2076" s="28"/>
      <c r="N2076" s="28"/>
      <c r="O2076" s="28"/>
      <c r="P2076" s="28"/>
      <c r="Q2076" s="28">
        <v>12</v>
      </c>
      <c r="R2076" s="28">
        <v>12</v>
      </c>
    </row>
    <row r="2077" spans="1:18" ht="12.75" x14ac:dyDescent="0.35">
      <c r="A2077" s="28" t="s">
        <v>1720</v>
      </c>
      <c r="B2077" s="28" t="s">
        <v>1721</v>
      </c>
      <c r="C2077" s="85" t="s">
        <v>168</v>
      </c>
      <c r="D2077" s="28" t="s">
        <v>1722</v>
      </c>
      <c r="E2077" s="431">
        <v>1800</v>
      </c>
      <c r="F2077" s="418" t="s">
        <v>1823</v>
      </c>
      <c r="G2077" s="418" t="s">
        <v>1824</v>
      </c>
      <c r="H2077" s="418" t="s">
        <v>1725</v>
      </c>
      <c r="I2077" s="234" t="s">
        <v>1726</v>
      </c>
      <c r="J2077" s="28" t="s">
        <v>1727</v>
      </c>
      <c r="K2077" s="429"/>
      <c r="L2077" s="401"/>
      <c r="M2077" s="28"/>
      <c r="N2077" s="28"/>
      <c r="O2077" s="28"/>
      <c r="P2077" s="28"/>
      <c r="Q2077" s="28">
        <v>12</v>
      </c>
      <c r="R2077" s="28">
        <v>12</v>
      </c>
    </row>
    <row r="2078" spans="1:18" ht="12.75" x14ac:dyDescent="0.35">
      <c r="A2078" s="28" t="s">
        <v>1720</v>
      </c>
      <c r="B2078" s="28" t="s">
        <v>1721</v>
      </c>
      <c r="C2078" s="85" t="s">
        <v>168</v>
      </c>
      <c r="D2078" s="28" t="s">
        <v>1722</v>
      </c>
      <c r="E2078" s="431">
        <v>1800</v>
      </c>
      <c r="F2078" s="418" t="s">
        <v>1863</v>
      </c>
      <c r="G2078" s="418" t="s">
        <v>1864</v>
      </c>
      <c r="H2078" s="418" t="s">
        <v>1725</v>
      </c>
      <c r="I2078" s="234" t="s">
        <v>1726</v>
      </c>
      <c r="J2078" s="28" t="s">
        <v>1727</v>
      </c>
      <c r="K2078" s="429"/>
      <c r="L2078" s="401"/>
      <c r="M2078" s="28"/>
      <c r="N2078" s="28"/>
      <c r="O2078" s="28"/>
      <c r="P2078" s="28"/>
      <c r="Q2078" s="28">
        <v>12</v>
      </c>
      <c r="R2078" s="28">
        <v>12</v>
      </c>
    </row>
    <row r="2079" spans="1:18" ht="12.75" x14ac:dyDescent="0.35">
      <c r="A2079" s="28" t="s">
        <v>1720</v>
      </c>
      <c r="B2079" s="28" t="s">
        <v>1721</v>
      </c>
      <c r="C2079" s="85" t="s">
        <v>168</v>
      </c>
      <c r="D2079" s="28" t="s">
        <v>1722</v>
      </c>
      <c r="E2079" s="431">
        <v>1800</v>
      </c>
      <c r="F2079" s="418" t="s">
        <v>1907</v>
      </c>
      <c r="G2079" s="418" t="s">
        <v>1908</v>
      </c>
      <c r="H2079" s="418" t="s">
        <v>1725</v>
      </c>
      <c r="I2079" s="234" t="s">
        <v>1726</v>
      </c>
      <c r="J2079" s="28" t="s">
        <v>1727</v>
      </c>
      <c r="K2079" s="429"/>
      <c r="L2079" s="401"/>
      <c r="M2079" s="28"/>
      <c r="N2079" s="28"/>
      <c r="O2079" s="28"/>
      <c r="P2079" s="28"/>
      <c r="Q2079" s="28">
        <v>12</v>
      </c>
      <c r="R2079" s="28">
        <v>12</v>
      </c>
    </row>
    <row r="2080" spans="1:18" ht="12.75" x14ac:dyDescent="0.35">
      <c r="A2080" s="28" t="s">
        <v>1720</v>
      </c>
      <c r="B2080" s="28" t="s">
        <v>1721</v>
      </c>
      <c r="C2080" s="85" t="s">
        <v>168</v>
      </c>
      <c r="D2080" s="28" t="s">
        <v>1722</v>
      </c>
      <c r="E2080" s="431">
        <v>1800</v>
      </c>
      <c r="F2080" s="418" t="s">
        <v>2920</v>
      </c>
      <c r="G2080" s="418" t="s">
        <v>2919</v>
      </c>
      <c r="H2080" s="418" t="s">
        <v>1725</v>
      </c>
      <c r="I2080" s="234" t="s">
        <v>1726</v>
      </c>
      <c r="J2080" s="28" t="s">
        <v>1727</v>
      </c>
      <c r="K2080" s="429"/>
      <c r="L2080" s="401"/>
      <c r="M2080" s="28"/>
      <c r="N2080" s="28"/>
      <c r="O2080" s="28"/>
      <c r="P2080" s="28"/>
      <c r="Q2080" s="28">
        <v>12</v>
      </c>
      <c r="R2080" s="28">
        <v>12</v>
      </c>
    </row>
    <row r="2081" spans="1:18" ht="12.75" x14ac:dyDescent="0.35">
      <c r="A2081" s="28" t="s">
        <v>1720</v>
      </c>
      <c r="B2081" s="28" t="s">
        <v>1721</v>
      </c>
      <c r="C2081" s="85" t="s">
        <v>168</v>
      </c>
      <c r="D2081" s="28" t="s">
        <v>1722</v>
      </c>
      <c r="E2081" s="431">
        <v>1800</v>
      </c>
      <c r="F2081" s="418" t="s">
        <v>3208</v>
      </c>
      <c r="G2081" s="418" t="s">
        <v>3209</v>
      </c>
      <c r="H2081" s="418" t="s">
        <v>1725</v>
      </c>
      <c r="I2081" s="234" t="s">
        <v>1726</v>
      </c>
      <c r="J2081" s="28" t="s">
        <v>1727</v>
      </c>
      <c r="K2081" s="429"/>
      <c r="L2081" s="401"/>
      <c r="M2081" s="28"/>
      <c r="N2081" s="28"/>
      <c r="O2081" s="28"/>
      <c r="P2081" s="28"/>
      <c r="Q2081" s="28">
        <v>12</v>
      </c>
      <c r="R2081" s="28">
        <v>12</v>
      </c>
    </row>
    <row r="2082" spans="1:18" ht="12.75" x14ac:dyDescent="0.35">
      <c r="A2082" s="28" t="s">
        <v>1720</v>
      </c>
      <c r="B2082" s="28" t="s">
        <v>1721</v>
      </c>
      <c r="C2082" s="85" t="s">
        <v>168</v>
      </c>
      <c r="D2082" s="28" t="s">
        <v>1722</v>
      </c>
      <c r="E2082" s="431">
        <v>1800</v>
      </c>
      <c r="F2082" s="418" t="s">
        <v>2079</v>
      </c>
      <c r="G2082" s="418" t="s">
        <v>2080</v>
      </c>
      <c r="H2082" s="418" t="s">
        <v>1725</v>
      </c>
      <c r="I2082" s="234" t="s">
        <v>1726</v>
      </c>
      <c r="J2082" s="28" t="s">
        <v>1727</v>
      </c>
      <c r="K2082" s="429"/>
      <c r="L2082" s="401"/>
      <c r="M2082" s="28"/>
      <c r="N2082" s="28"/>
      <c r="O2082" s="28"/>
      <c r="P2082" s="28"/>
      <c r="Q2082" s="28">
        <v>12</v>
      </c>
      <c r="R2082" s="28">
        <v>12</v>
      </c>
    </row>
    <row r="2083" spans="1:18" ht="12.75" x14ac:dyDescent="0.35">
      <c r="A2083" s="28" t="s">
        <v>1720</v>
      </c>
      <c r="B2083" s="28" t="s">
        <v>1721</v>
      </c>
      <c r="C2083" s="85" t="s">
        <v>168</v>
      </c>
      <c r="D2083" s="28" t="s">
        <v>1722</v>
      </c>
      <c r="E2083" s="431">
        <v>2900</v>
      </c>
      <c r="F2083" s="418" t="s">
        <v>2096</v>
      </c>
      <c r="G2083" s="418" t="s">
        <v>2097</v>
      </c>
      <c r="H2083" s="418" t="s">
        <v>1725</v>
      </c>
      <c r="I2083" s="234" t="s">
        <v>1726</v>
      </c>
      <c r="J2083" s="28" t="s">
        <v>1727</v>
      </c>
      <c r="K2083" s="429"/>
      <c r="L2083" s="401"/>
      <c r="M2083" s="28"/>
      <c r="N2083" s="28"/>
      <c r="O2083" s="28"/>
      <c r="P2083" s="28"/>
      <c r="Q2083" s="28">
        <v>12</v>
      </c>
      <c r="R2083" s="28">
        <v>12</v>
      </c>
    </row>
    <row r="2084" spans="1:18" ht="12.75" x14ac:dyDescent="0.35">
      <c r="A2084" s="28" t="s">
        <v>1720</v>
      </c>
      <c r="B2084" s="28" t="s">
        <v>1721</v>
      </c>
      <c r="C2084" s="85" t="s">
        <v>168</v>
      </c>
      <c r="D2084" s="28" t="s">
        <v>1722</v>
      </c>
      <c r="E2084" s="431">
        <v>1650</v>
      </c>
      <c r="F2084" s="418" t="s">
        <v>2120</v>
      </c>
      <c r="G2084" s="418" t="s">
        <v>2121</v>
      </c>
      <c r="H2084" s="418" t="s">
        <v>1325</v>
      </c>
      <c r="I2084" s="234" t="s">
        <v>1726</v>
      </c>
      <c r="J2084" s="28" t="s">
        <v>1760</v>
      </c>
      <c r="K2084" s="429"/>
      <c r="L2084" s="401"/>
      <c r="M2084" s="28"/>
      <c r="N2084" s="28"/>
      <c r="O2084" s="28"/>
      <c r="P2084" s="28"/>
      <c r="Q2084" s="28">
        <v>12</v>
      </c>
      <c r="R2084" s="28">
        <v>12</v>
      </c>
    </row>
    <row r="2085" spans="1:18" ht="12.75" x14ac:dyDescent="0.35">
      <c r="A2085" s="28" t="s">
        <v>1720</v>
      </c>
      <c r="B2085" s="28" t="s">
        <v>1721</v>
      </c>
      <c r="C2085" s="85" t="s">
        <v>168</v>
      </c>
      <c r="D2085" s="28" t="s">
        <v>1722</v>
      </c>
      <c r="E2085" s="431">
        <v>1650</v>
      </c>
      <c r="F2085" s="418" t="s">
        <v>2145</v>
      </c>
      <c r="G2085" s="418" t="s">
        <v>2146</v>
      </c>
      <c r="H2085" s="418" t="s">
        <v>1325</v>
      </c>
      <c r="I2085" s="234" t="s">
        <v>1726</v>
      </c>
      <c r="J2085" s="28" t="s">
        <v>1760</v>
      </c>
      <c r="K2085" s="429"/>
      <c r="L2085" s="401"/>
      <c r="M2085" s="28"/>
      <c r="N2085" s="28"/>
      <c r="O2085" s="28"/>
      <c r="P2085" s="28"/>
      <c r="Q2085" s="28">
        <v>12</v>
      </c>
      <c r="R2085" s="28">
        <v>12</v>
      </c>
    </row>
    <row r="2086" spans="1:18" ht="12.75" x14ac:dyDescent="0.35">
      <c r="A2086" s="28" t="s">
        <v>1720</v>
      </c>
      <c r="B2086" s="28" t="s">
        <v>1721</v>
      </c>
      <c r="C2086" s="85" t="s">
        <v>168</v>
      </c>
      <c r="D2086" s="28" t="s">
        <v>1722</v>
      </c>
      <c r="E2086" s="431">
        <v>1650</v>
      </c>
      <c r="F2086" s="418" t="s">
        <v>2154</v>
      </c>
      <c r="G2086" s="418" t="s">
        <v>2155</v>
      </c>
      <c r="H2086" s="418" t="s">
        <v>1325</v>
      </c>
      <c r="I2086" s="234" t="s">
        <v>1726</v>
      </c>
      <c r="J2086" s="28" t="s">
        <v>1760</v>
      </c>
      <c r="K2086" s="429"/>
      <c r="L2086" s="401"/>
      <c r="M2086" s="28"/>
      <c r="N2086" s="28"/>
      <c r="O2086" s="28"/>
      <c r="P2086" s="28"/>
      <c r="Q2086" s="28">
        <v>12</v>
      </c>
      <c r="R2086" s="28">
        <v>12</v>
      </c>
    </row>
    <row r="2087" spans="1:18" ht="12.75" x14ac:dyDescent="0.35">
      <c r="A2087" s="28" t="s">
        <v>1720</v>
      </c>
      <c r="B2087" s="28" t="s">
        <v>1721</v>
      </c>
      <c r="C2087" s="85" t="s">
        <v>168</v>
      </c>
      <c r="D2087" s="28" t="s">
        <v>1722</v>
      </c>
      <c r="E2087" s="431">
        <v>1650</v>
      </c>
      <c r="F2087" s="418" t="s">
        <v>2178</v>
      </c>
      <c r="G2087" s="418" t="s">
        <v>2179</v>
      </c>
      <c r="H2087" s="418" t="s">
        <v>1325</v>
      </c>
      <c r="I2087" s="234" t="s">
        <v>1726</v>
      </c>
      <c r="J2087" s="28" t="s">
        <v>1760</v>
      </c>
      <c r="K2087" s="429"/>
      <c r="L2087" s="401"/>
      <c r="M2087" s="28"/>
      <c r="N2087" s="28"/>
      <c r="O2087" s="28"/>
      <c r="P2087" s="28"/>
      <c r="Q2087" s="28">
        <v>12</v>
      </c>
      <c r="R2087" s="28">
        <v>12</v>
      </c>
    </row>
    <row r="2088" spans="1:18" ht="12.75" x14ac:dyDescent="0.35">
      <c r="A2088" s="28" t="s">
        <v>1720</v>
      </c>
      <c r="B2088" s="28" t="s">
        <v>1721</v>
      </c>
      <c r="C2088" s="85" t="s">
        <v>168</v>
      </c>
      <c r="D2088" s="28" t="s">
        <v>1722</v>
      </c>
      <c r="E2088" s="431">
        <v>1800</v>
      </c>
      <c r="F2088" s="418" t="s">
        <v>2190</v>
      </c>
      <c r="G2088" s="418" t="s">
        <v>2191</v>
      </c>
      <c r="H2088" s="418" t="s">
        <v>1725</v>
      </c>
      <c r="I2088" s="234" t="s">
        <v>1726</v>
      </c>
      <c r="J2088" s="28" t="s">
        <v>1727</v>
      </c>
      <c r="K2088" s="429"/>
      <c r="L2088" s="401"/>
      <c r="M2088" s="28"/>
      <c r="N2088" s="28"/>
      <c r="O2088" s="28"/>
      <c r="P2088" s="28"/>
      <c r="Q2088" s="28">
        <v>12</v>
      </c>
      <c r="R2088" s="28">
        <v>12</v>
      </c>
    </row>
    <row r="2089" spans="1:18" ht="12.75" x14ac:dyDescent="0.35">
      <c r="A2089" s="28" t="s">
        <v>1720</v>
      </c>
      <c r="B2089" s="28" t="s">
        <v>1721</v>
      </c>
      <c r="C2089" s="85" t="s">
        <v>168</v>
      </c>
      <c r="D2089" s="28" t="s">
        <v>1730</v>
      </c>
      <c r="E2089" s="431">
        <v>1650</v>
      </c>
      <c r="F2089" s="418" t="s">
        <v>2198</v>
      </c>
      <c r="G2089" s="418" t="s">
        <v>2199</v>
      </c>
      <c r="H2089" s="418" t="s">
        <v>1855</v>
      </c>
      <c r="I2089" s="234" t="s">
        <v>1726</v>
      </c>
      <c r="J2089" s="28" t="s">
        <v>1760</v>
      </c>
      <c r="K2089" s="429"/>
      <c r="L2089" s="401"/>
      <c r="M2089" s="28"/>
      <c r="N2089" s="28"/>
      <c r="O2089" s="28"/>
      <c r="P2089" s="28"/>
      <c r="Q2089" s="28">
        <v>12</v>
      </c>
      <c r="R2089" s="28">
        <v>12</v>
      </c>
    </row>
    <row r="2090" spans="1:18" ht="12.75" x14ac:dyDescent="0.35">
      <c r="A2090" s="28" t="s">
        <v>1720</v>
      </c>
      <c r="B2090" s="28" t="s">
        <v>1721</v>
      </c>
      <c r="C2090" s="85" t="s">
        <v>168</v>
      </c>
      <c r="D2090" s="28" t="s">
        <v>1730</v>
      </c>
      <c r="E2090" s="431">
        <v>1800</v>
      </c>
      <c r="F2090" s="418" t="s">
        <v>2204</v>
      </c>
      <c r="G2090" s="418" t="s">
        <v>2205</v>
      </c>
      <c r="H2090" s="418" t="s">
        <v>1794</v>
      </c>
      <c r="I2090" s="234" t="s">
        <v>1726</v>
      </c>
      <c r="J2090" s="28" t="s">
        <v>1727</v>
      </c>
      <c r="K2090" s="429"/>
      <c r="L2090" s="401"/>
      <c r="M2090" s="28"/>
      <c r="N2090" s="28"/>
      <c r="O2090" s="28"/>
      <c r="P2090" s="28"/>
      <c r="Q2090" s="28">
        <v>12</v>
      </c>
      <c r="R2090" s="28">
        <v>12</v>
      </c>
    </row>
    <row r="2091" spans="1:18" ht="12.75" x14ac:dyDescent="0.35">
      <c r="A2091" s="28" t="s">
        <v>1720</v>
      </c>
      <c r="B2091" s="28" t="s">
        <v>1721</v>
      </c>
      <c r="C2091" s="85" t="s">
        <v>168</v>
      </c>
      <c r="D2091" s="28" t="s">
        <v>1722</v>
      </c>
      <c r="E2091" s="431">
        <v>1800</v>
      </c>
      <c r="F2091" s="418" t="s">
        <v>2922</v>
      </c>
      <c r="G2091" s="418" t="s">
        <v>2921</v>
      </c>
      <c r="H2091" s="418" t="s">
        <v>1725</v>
      </c>
      <c r="I2091" s="234" t="s">
        <v>1726</v>
      </c>
      <c r="J2091" s="28" t="s">
        <v>1727</v>
      </c>
      <c r="K2091" s="429"/>
      <c r="L2091" s="401"/>
      <c r="M2091" s="28"/>
      <c r="N2091" s="28"/>
      <c r="O2091" s="28"/>
      <c r="P2091" s="28"/>
      <c r="Q2091" s="28">
        <v>12</v>
      </c>
      <c r="R2091" s="28">
        <v>12</v>
      </c>
    </row>
    <row r="2092" spans="1:18" ht="12.75" x14ac:dyDescent="0.35">
      <c r="A2092" s="28" t="s">
        <v>1720</v>
      </c>
      <c r="B2092" s="28" t="s">
        <v>1721</v>
      </c>
      <c r="C2092" s="85" t="s">
        <v>168</v>
      </c>
      <c r="D2092" s="28" t="s">
        <v>1722</v>
      </c>
      <c r="E2092" s="431">
        <v>1800</v>
      </c>
      <c r="F2092" s="418" t="s">
        <v>2924</v>
      </c>
      <c r="G2092" s="418" t="s">
        <v>2923</v>
      </c>
      <c r="H2092" s="418" t="s">
        <v>1725</v>
      </c>
      <c r="I2092" s="234" t="s">
        <v>1726</v>
      </c>
      <c r="J2092" s="28" t="s">
        <v>1727</v>
      </c>
      <c r="K2092" s="429"/>
      <c r="L2092" s="401"/>
      <c r="M2092" s="28"/>
      <c r="N2092" s="28"/>
      <c r="O2092" s="28"/>
      <c r="P2092" s="28"/>
      <c r="Q2092" s="28">
        <v>12</v>
      </c>
      <c r="R2092" s="28">
        <v>12</v>
      </c>
    </row>
    <row r="2093" spans="1:18" ht="12.75" x14ac:dyDescent="0.35">
      <c r="A2093" s="28" t="s">
        <v>1720</v>
      </c>
      <c r="B2093" s="28" t="s">
        <v>1721</v>
      </c>
      <c r="C2093" s="85" t="s">
        <v>168</v>
      </c>
      <c r="D2093" s="28" t="s">
        <v>1722</v>
      </c>
      <c r="E2093" s="431">
        <v>1800</v>
      </c>
      <c r="F2093" s="418" t="s">
        <v>2347</v>
      </c>
      <c r="G2093" s="418" t="s">
        <v>2348</v>
      </c>
      <c r="H2093" s="418" t="s">
        <v>1725</v>
      </c>
      <c r="I2093" s="234" t="s">
        <v>1726</v>
      </c>
      <c r="J2093" s="28" t="s">
        <v>1727</v>
      </c>
      <c r="K2093" s="429"/>
      <c r="L2093" s="401"/>
      <c r="M2093" s="28"/>
      <c r="N2093" s="28"/>
      <c r="O2093" s="28"/>
      <c r="P2093" s="28"/>
      <c r="Q2093" s="28">
        <v>12</v>
      </c>
      <c r="R2093" s="28">
        <v>12</v>
      </c>
    </row>
    <row r="2094" spans="1:18" ht="12.75" x14ac:dyDescent="0.35">
      <c r="A2094" s="28" t="s">
        <v>1720</v>
      </c>
      <c r="B2094" s="28" t="s">
        <v>1721</v>
      </c>
      <c r="C2094" s="85" t="s">
        <v>168</v>
      </c>
      <c r="D2094" s="28" t="s">
        <v>1722</v>
      </c>
      <c r="E2094" s="431">
        <v>1800</v>
      </c>
      <c r="F2094" s="418" t="s">
        <v>2419</v>
      </c>
      <c r="G2094" s="418" t="s">
        <v>2420</v>
      </c>
      <c r="H2094" s="418" t="s">
        <v>1725</v>
      </c>
      <c r="I2094" s="234" t="s">
        <v>1726</v>
      </c>
      <c r="J2094" s="28" t="s">
        <v>1727</v>
      </c>
      <c r="K2094" s="429"/>
      <c r="L2094" s="401"/>
      <c r="M2094" s="28"/>
      <c r="N2094" s="28"/>
      <c r="O2094" s="28"/>
      <c r="P2094" s="28"/>
      <c r="Q2094" s="28">
        <v>12</v>
      </c>
      <c r="R2094" s="28">
        <v>12</v>
      </c>
    </row>
    <row r="2095" spans="1:18" ht="12.75" x14ac:dyDescent="0.35">
      <c r="A2095" s="28" t="s">
        <v>1720</v>
      </c>
      <c r="B2095" s="28" t="s">
        <v>1721</v>
      </c>
      <c r="C2095" s="85" t="s">
        <v>168</v>
      </c>
      <c r="D2095" s="28" t="s">
        <v>1722</v>
      </c>
      <c r="E2095" s="431">
        <v>1800</v>
      </c>
      <c r="F2095" s="418" t="s">
        <v>2456</v>
      </c>
      <c r="G2095" s="418" t="s">
        <v>2457</v>
      </c>
      <c r="H2095" s="418" t="s">
        <v>1725</v>
      </c>
      <c r="I2095" s="234" t="s">
        <v>1726</v>
      </c>
      <c r="J2095" s="28" t="s">
        <v>1727</v>
      </c>
      <c r="K2095" s="429"/>
      <c r="L2095" s="401"/>
      <c r="M2095" s="28"/>
      <c r="N2095" s="28"/>
      <c r="O2095" s="28"/>
      <c r="P2095" s="28"/>
      <c r="Q2095" s="28">
        <v>12</v>
      </c>
      <c r="R2095" s="28">
        <v>12</v>
      </c>
    </row>
    <row r="2096" spans="1:18" ht="12.75" x14ac:dyDescent="0.35">
      <c r="A2096" s="28" t="s">
        <v>1720</v>
      </c>
      <c r="B2096" s="28" t="s">
        <v>1721</v>
      </c>
      <c r="C2096" s="85" t="s">
        <v>168</v>
      </c>
      <c r="D2096" s="28" t="s">
        <v>1722</v>
      </c>
      <c r="E2096" s="431">
        <v>1800</v>
      </c>
      <c r="F2096" s="418" t="s">
        <v>2510</v>
      </c>
      <c r="G2096" s="418" t="s">
        <v>2511</v>
      </c>
      <c r="H2096" s="418" t="s">
        <v>1725</v>
      </c>
      <c r="I2096" s="234" t="s">
        <v>1726</v>
      </c>
      <c r="J2096" s="28" t="s">
        <v>1727</v>
      </c>
      <c r="K2096" s="429"/>
      <c r="L2096" s="401"/>
      <c r="M2096" s="28"/>
      <c r="N2096" s="28"/>
      <c r="O2096" s="28"/>
      <c r="P2096" s="28"/>
      <c r="Q2096" s="28">
        <v>12</v>
      </c>
      <c r="R2096" s="28">
        <v>12</v>
      </c>
    </row>
    <row r="2097" spans="1:18" ht="12.75" x14ac:dyDescent="0.35">
      <c r="A2097" s="28" t="s">
        <v>1720</v>
      </c>
      <c r="B2097" s="28" t="s">
        <v>1721</v>
      </c>
      <c r="C2097" s="85" t="s">
        <v>168</v>
      </c>
      <c r="D2097" s="28" t="s">
        <v>1722</v>
      </c>
      <c r="E2097" s="431">
        <v>1740</v>
      </c>
      <c r="F2097" s="418" t="s">
        <v>2546</v>
      </c>
      <c r="G2097" s="418" t="s">
        <v>2547</v>
      </c>
      <c r="H2097" s="418" t="s">
        <v>1725</v>
      </c>
      <c r="I2097" s="234" t="s">
        <v>1726</v>
      </c>
      <c r="J2097" s="28" t="s">
        <v>1727</v>
      </c>
      <c r="K2097" s="429"/>
      <c r="L2097" s="401"/>
      <c r="M2097" s="28"/>
      <c r="N2097" s="28"/>
      <c r="O2097" s="28"/>
      <c r="P2097" s="28"/>
      <c r="Q2097" s="28">
        <v>12</v>
      </c>
      <c r="R2097" s="28">
        <v>12</v>
      </c>
    </row>
    <row r="2098" spans="1:18" ht="12.75" x14ac:dyDescent="0.35">
      <c r="A2098" s="28" t="s">
        <v>1720</v>
      </c>
      <c r="B2098" s="28" t="s">
        <v>1721</v>
      </c>
      <c r="C2098" s="85" t="s">
        <v>168</v>
      </c>
      <c r="D2098" s="28" t="s">
        <v>1722</v>
      </c>
      <c r="E2098" s="431">
        <v>1800</v>
      </c>
      <c r="F2098" s="418" t="s">
        <v>2641</v>
      </c>
      <c r="G2098" s="418" t="s">
        <v>2642</v>
      </c>
      <c r="H2098" s="418" t="s">
        <v>1774</v>
      </c>
      <c r="I2098" s="234" t="s">
        <v>1726</v>
      </c>
      <c r="J2098" s="28" t="s">
        <v>1760</v>
      </c>
      <c r="K2098" s="429"/>
      <c r="L2098" s="401"/>
      <c r="M2098" s="28"/>
      <c r="N2098" s="28"/>
      <c r="O2098" s="28"/>
      <c r="P2098" s="28"/>
      <c r="Q2098" s="28">
        <v>12</v>
      </c>
      <c r="R2098" s="28">
        <v>12</v>
      </c>
    </row>
    <row r="2099" spans="1:18" ht="12.75" x14ac:dyDescent="0.35">
      <c r="A2099" s="28" t="s">
        <v>1720</v>
      </c>
      <c r="B2099" s="28" t="s">
        <v>1721</v>
      </c>
      <c r="C2099" s="85" t="s">
        <v>168</v>
      </c>
      <c r="D2099" s="28" t="s">
        <v>1730</v>
      </c>
      <c r="E2099" s="431">
        <v>1800</v>
      </c>
      <c r="F2099" s="417" t="s">
        <v>2828</v>
      </c>
      <c r="G2099" s="418" t="s">
        <v>2829</v>
      </c>
      <c r="H2099" s="418" t="s">
        <v>1763</v>
      </c>
      <c r="I2099" s="234" t="s">
        <v>1726</v>
      </c>
      <c r="J2099" s="28" t="s">
        <v>1760</v>
      </c>
      <c r="K2099" s="429"/>
      <c r="L2099" s="401"/>
      <c r="M2099" s="28"/>
      <c r="N2099" s="28"/>
      <c r="O2099" s="28"/>
      <c r="P2099" s="28"/>
      <c r="Q2099" s="28">
        <v>12</v>
      </c>
      <c r="R2099" s="28">
        <v>12</v>
      </c>
    </row>
    <row r="2100" spans="1:18" ht="12.75" x14ac:dyDescent="0.35">
      <c r="A2100" s="28" t="s">
        <v>1720</v>
      </c>
      <c r="B2100" s="28" t="s">
        <v>1721</v>
      </c>
      <c r="C2100" s="85" t="s">
        <v>168</v>
      </c>
      <c r="D2100" s="28" t="s">
        <v>1730</v>
      </c>
      <c r="E2100" s="431">
        <v>1800</v>
      </c>
      <c r="F2100" s="418" t="s">
        <v>2838</v>
      </c>
      <c r="G2100" s="418" t="s">
        <v>2839</v>
      </c>
      <c r="H2100" s="418" t="s">
        <v>1794</v>
      </c>
      <c r="I2100" s="234" t="s">
        <v>1726</v>
      </c>
      <c r="J2100" s="28" t="s">
        <v>1727</v>
      </c>
      <c r="K2100" s="429"/>
      <c r="L2100" s="401"/>
      <c r="M2100" s="28"/>
      <c r="N2100" s="28"/>
      <c r="O2100" s="28"/>
      <c r="P2100" s="28"/>
      <c r="Q2100" s="28">
        <v>12</v>
      </c>
      <c r="R2100" s="28">
        <v>12</v>
      </c>
    </row>
    <row r="2101" spans="1:18" ht="12.75" x14ac:dyDescent="0.35">
      <c r="A2101" s="28" t="s">
        <v>1720</v>
      </c>
      <c r="B2101" s="28" t="s">
        <v>1721</v>
      </c>
      <c r="C2101" s="85" t="s">
        <v>168</v>
      </c>
      <c r="D2101" s="28" t="s">
        <v>1722</v>
      </c>
      <c r="E2101" s="431">
        <v>1800</v>
      </c>
      <c r="F2101" s="418" t="s">
        <v>2232</v>
      </c>
      <c r="G2101" s="418" t="s">
        <v>2233</v>
      </c>
      <c r="H2101" s="418" t="s">
        <v>1325</v>
      </c>
      <c r="I2101" s="234" t="s">
        <v>1726</v>
      </c>
      <c r="J2101" s="28" t="s">
        <v>1760</v>
      </c>
      <c r="K2101" s="429"/>
      <c r="L2101" s="401"/>
      <c r="M2101" s="28"/>
      <c r="N2101" s="28"/>
      <c r="O2101" s="28"/>
      <c r="P2101" s="28"/>
      <c r="Q2101" s="28">
        <v>12</v>
      </c>
      <c r="R2101" s="28">
        <v>12</v>
      </c>
    </row>
    <row r="2102" spans="1:18" ht="12.75" x14ac:dyDescent="0.35">
      <c r="A2102" s="28" t="s">
        <v>1720</v>
      </c>
      <c r="B2102" s="28" t="s">
        <v>1721</v>
      </c>
      <c r="C2102" s="85" t="s">
        <v>168</v>
      </c>
      <c r="D2102" s="28" t="s">
        <v>1722</v>
      </c>
      <c r="E2102" s="431">
        <v>2900</v>
      </c>
      <c r="F2102" s="418" t="s">
        <v>2206</v>
      </c>
      <c r="G2102" s="418" t="s">
        <v>2207</v>
      </c>
      <c r="H2102" s="418" t="s">
        <v>1737</v>
      </c>
      <c r="I2102" s="234" t="s">
        <v>1726</v>
      </c>
      <c r="J2102" s="28" t="s">
        <v>1734</v>
      </c>
      <c r="K2102" s="429"/>
      <c r="L2102" s="401"/>
      <c r="M2102" s="28"/>
      <c r="N2102" s="28"/>
      <c r="O2102" s="28"/>
      <c r="P2102" s="28"/>
      <c r="Q2102" s="28">
        <v>12</v>
      </c>
      <c r="R2102" s="28">
        <v>12</v>
      </c>
    </row>
    <row r="2103" spans="1:18" ht="12.75" x14ac:dyDescent="0.35">
      <c r="A2103" s="28" t="s">
        <v>1720</v>
      </c>
      <c r="B2103" s="28" t="s">
        <v>1721</v>
      </c>
      <c r="C2103" s="85" t="s">
        <v>168</v>
      </c>
      <c r="D2103" s="28" t="s">
        <v>1722</v>
      </c>
      <c r="E2103" s="431">
        <v>2900</v>
      </c>
      <c r="F2103" s="418" t="s">
        <v>3210</v>
      </c>
      <c r="G2103" s="418" t="s">
        <v>3211</v>
      </c>
      <c r="H2103" s="418" t="s">
        <v>1882</v>
      </c>
      <c r="I2103" s="234" t="s">
        <v>1726</v>
      </c>
      <c r="J2103" s="28" t="s">
        <v>1734</v>
      </c>
      <c r="K2103" s="429"/>
      <c r="L2103" s="401"/>
      <c r="M2103" s="28"/>
      <c r="N2103" s="28"/>
      <c r="O2103" s="28"/>
      <c r="P2103" s="28"/>
      <c r="Q2103" s="28">
        <v>12</v>
      </c>
      <c r="R2103" s="28">
        <v>12</v>
      </c>
    </row>
    <row r="2104" spans="1:18" ht="12.75" x14ac:dyDescent="0.35">
      <c r="A2104" s="28" t="s">
        <v>1720</v>
      </c>
      <c r="B2104" s="28" t="s">
        <v>1721</v>
      </c>
      <c r="C2104" s="85" t="s">
        <v>168</v>
      </c>
      <c r="D2104" s="28" t="s">
        <v>1722</v>
      </c>
      <c r="E2104" s="431">
        <v>2706.67</v>
      </c>
      <c r="F2104" s="418" t="s">
        <v>2947</v>
      </c>
      <c r="G2104" s="418" t="s">
        <v>2946</v>
      </c>
      <c r="H2104" s="418" t="s">
        <v>1737</v>
      </c>
      <c r="I2104" s="234" t="s">
        <v>1726</v>
      </c>
      <c r="J2104" s="28" t="s">
        <v>1734</v>
      </c>
      <c r="K2104" s="429"/>
      <c r="L2104" s="401"/>
      <c r="M2104" s="28"/>
      <c r="N2104" s="28"/>
      <c r="O2104" s="28"/>
      <c r="P2104" s="28"/>
      <c r="Q2104" s="28">
        <v>12</v>
      </c>
      <c r="R2104" s="28">
        <v>12</v>
      </c>
    </row>
    <row r="2105" spans="1:18" ht="12.75" x14ac:dyDescent="0.35">
      <c r="A2105" s="28" t="s">
        <v>1720</v>
      </c>
      <c r="B2105" s="28" t="s">
        <v>1721</v>
      </c>
      <c r="C2105" s="85" t="s">
        <v>168</v>
      </c>
      <c r="D2105" s="28" t="s">
        <v>1722</v>
      </c>
      <c r="E2105" s="431">
        <v>5200</v>
      </c>
      <c r="F2105" s="418" t="s">
        <v>1752</v>
      </c>
      <c r="G2105" s="418" t="s">
        <v>1753</v>
      </c>
      <c r="H2105" s="418" t="s">
        <v>1751</v>
      </c>
      <c r="I2105" s="234" t="s">
        <v>1726</v>
      </c>
      <c r="J2105" s="28" t="s">
        <v>1734</v>
      </c>
      <c r="K2105" s="429"/>
      <c r="L2105" s="401"/>
      <c r="M2105" s="28"/>
      <c r="N2105" s="28"/>
      <c r="O2105" s="28"/>
      <c r="P2105" s="28"/>
      <c r="Q2105" s="28">
        <v>12</v>
      </c>
      <c r="R2105" s="28">
        <v>12</v>
      </c>
    </row>
    <row r="2106" spans="1:18" ht="12.75" x14ac:dyDescent="0.35">
      <c r="A2106" s="28" t="s">
        <v>1720</v>
      </c>
      <c r="B2106" s="28" t="s">
        <v>1721</v>
      </c>
      <c r="C2106" s="85" t="s">
        <v>168</v>
      </c>
      <c r="D2106" s="28" t="s">
        <v>1722</v>
      </c>
      <c r="E2106" s="431">
        <v>1800</v>
      </c>
      <c r="F2106" s="418" t="s">
        <v>2639</v>
      </c>
      <c r="G2106" s="418" t="s">
        <v>2640</v>
      </c>
      <c r="H2106" s="418" t="s">
        <v>1725</v>
      </c>
      <c r="I2106" s="234" t="s">
        <v>1726</v>
      </c>
      <c r="J2106" s="28" t="s">
        <v>1727</v>
      </c>
      <c r="K2106" s="429"/>
      <c r="L2106" s="401"/>
      <c r="M2106" s="28"/>
      <c r="N2106" s="28"/>
      <c r="O2106" s="28"/>
      <c r="P2106" s="28"/>
      <c r="Q2106" s="28">
        <v>12</v>
      </c>
      <c r="R2106" s="28">
        <v>12</v>
      </c>
    </row>
    <row r="2107" spans="1:18" ht="12.75" x14ac:dyDescent="0.35">
      <c r="A2107" s="28" t="s">
        <v>1720</v>
      </c>
      <c r="B2107" s="28" t="s">
        <v>1721</v>
      </c>
      <c r="C2107" s="85" t="s">
        <v>168</v>
      </c>
      <c r="D2107" s="28" t="s">
        <v>1722</v>
      </c>
      <c r="E2107" s="431">
        <v>2900</v>
      </c>
      <c r="F2107" s="418" t="s">
        <v>2949</v>
      </c>
      <c r="G2107" s="418" t="s">
        <v>2948</v>
      </c>
      <c r="H2107" s="418" t="s">
        <v>2414</v>
      </c>
      <c r="I2107" s="234" t="s">
        <v>1726</v>
      </c>
      <c r="J2107" s="28" t="s">
        <v>1734</v>
      </c>
      <c r="K2107" s="429"/>
      <c r="L2107" s="401"/>
      <c r="M2107" s="28"/>
      <c r="N2107" s="28"/>
      <c r="O2107" s="28"/>
      <c r="P2107" s="28"/>
      <c r="Q2107" s="28">
        <v>12</v>
      </c>
      <c r="R2107" s="28">
        <v>12</v>
      </c>
    </row>
    <row r="2108" spans="1:18" ht="12.75" x14ac:dyDescent="0.35">
      <c r="A2108" s="28" t="s">
        <v>1720</v>
      </c>
      <c r="B2108" s="28" t="s">
        <v>1721</v>
      </c>
      <c r="C2108" s="85" t="s">
        <v>168</v>
      </c>
      <c r="D2108" s="28" t="s">
        <v>1722</v>
      </c>
      <c r="E2108" s="431">
        <v>2900</v>
      </c>
      <c r="F2108" s="418" t="s">
        <v>2859</v>
      </c>
      <c r="G2108" s="418" t="s">
        <v>2860</v>
      </c>
      <c r="H2108" s="418" t="s">
        <v>1737</v>
      </c>
      <c r="I2108" s="234" t="s">
        <v>1726</v>
      </c>
      <c r="J2108" s="28" t="s">
        <v>1734</v>
      </c>
      <c r="K2108" s="429"/>
      <c r="L2108" s="401"/>
      <c r="M2108" s="28"/>
      <c r="N2108" s="28"/>
      <c r="O2108" s="28"/>
      <c r="P2108" s="28"/>
      <c r="Q2108" s="28">
        <v>12</v>
      </c>
      <c r="R2108" s="28">
        <v>12</v>
      </c>
    </row>
    <row r="2109" spans="1:18" ht="12.75" x14ac:dyDescent="0.35">
      <c r="A2109" s="28" t="s">
        <v>1720</v>
      </c>
      <c r="B2109" s="28" t="s">
        <v>1721</v>
      </c>
      <c r="C2109" s="85" t="s">
        <v>168</v>
      </c>
      <c r="D2109" s="28" t="s">
        <v>1722</v>
      </c>
      <c r="E2109" s="431">
        <v>5200</v>
      </c>
      <c r="F2109" s="418" t="s">
        <v>2953</v>
      </c>
      <c r="G2109" s="418" t="s">
        <v>2952</v>
      </c>
      <c r="H2109" s="418" t="s">
        <v>1751</v>
      </c>
      <c r="I2109" s="234" t="s">
        <v>1726</v>
      </c>
      <c r="J2109" s="28" t="s">
        <v>1734</v>
      </c>
      <c r="K2109" s="429"/>
      <c r="L2109" s="401"/>
      <c r="M2109" s="28"/>
      <c r="N2109" s="28"/>
      <c r="O2109" s="28"/>
      <c r="P2109" s="28"/>
      <c r="Q2109" s="28">
        <v>12</v>
      </c>
      <c r="R2109" s="28">
        <v>12</v>
      </c>
    </row>
    <row r="2110" spans="1:18" ht="12.75" x14ac:dyDescent="0.35">
      <c r="A2110" s="28" t="s">
        <v>1720</v>
      </c>
      <c r="B2110" s="28" t="s">
        <v>1721</v>
      </c>
      <c r="C2110" s="85" t="s">
        <v>168</v>
      </c>
      <c r="D2110" s="28" t="s">
        <v>1722</v>
      </c>
      <c r="E2110" s="431">
        <v>1740</v>
      </c>
      <c r="F2110" s="418" t="s">
        <v>1788</v>
      </c>
      <c r="G2110" s="418" t="s">
        <v>1789</v>
      </c>
      <c r="H2110" s="418" t="s">
        <v>1725</v>
      </c>
      <c r="I2110" s="234" t="s">
        <v>1726</v>
      </c>
      <c r="J2110" s="28" t="s">
        <v>1727</v>
      </c>
      <c r="K2110" s="429"/>
      <c r="L2110" s="401"/>
      <c r="M2110" s="28"/>
      <c r="N2110" s="28"/>
      <c r="O2110" s="28"/>
      <c r="P2110" s="28"/>
      <c r="Q2110" s="28">
        <v>12</v>
      </c>
      <c r="R2110" s="28">
        <v>12</v>
      </c>
    </row>
    <row r="2111" spans="1:18" ht="12.75" x14ac:dyDescent="0.35">
      <c r="A2111" s="28" t="s">
        <v>1720</v>
      </c>
      <c r="B2111" s="28" t="s">
        <v>1721</v>
      </c>
      <c r="C2111" s="85" t="s">
        <v>168</v>
      </c>
      <c r="D2111" s="28" t="s">
        <v>1722</v>
      </c>
      <c r="E2111" s="431">
        <v>5200</v>
      </c>
      <c r="F2111" s="418" t="s">
        <v>3212</v>
      </c>
      <c r="G2111" s="418" t="s">
        <v>3213</v>
      </c>
      <c r="H2111" s="418" t="s">
        <v>1751</v>
      </c>
      <c r="I2111" s="234" t="s">
        <v>1726</v>
      </c>
      <c r="J2111" s="28" t="s">
        <v>1734</v>
      </c>
      <c r="K2111" s="429"/>
      <c r="L2111" s="401"/>
      <c r="M2111" s="28"/>
      <c r="N2111" s="28"/>
      <c r="O2111" s="28"/>
      <c r="P2111" s="28"/>
      <c r="Q2111" s="28">
        <v>12</v>
      </c>
      <c r="R2111" s="28">
        <v>12</v>
      </c>
    </row>
    <row r="2112" spans="1:18" ht="12.75" x14ac:dyDescent="0.35">
      <c r="A2112" s="28" t="s">
        <v>1720</v>
      </c>
      <c r="B2112" s="28" t="s">
        <v>1721</v>
      </c>
      <c r="C2112" s="85" t="s">
        <v>168</v>
      </c>
      <c r="D2112" s="28" t="s">
        <v>1722</v>
      </c>
      <c r="E2112" s="431">
        <v>3000</v>
      </c>
      <c r="F2112" s="418" t="s">
        <v>3214</v>
      </c>
      <c r="G2112" s="418" t="s">
        <v>3215</v>
      </c>
      <c r="H2112" s="418" t="s">
        <v>1737</v>
      </c>
      <c r="I2112" s="234" t="s">
        <v>1726</v>
      </c>
      <c r="J2112" s="28" t="s">
        <v>1734</v>
      </c>
      <c r="K2112" s="429"/>
      <c r="L2112" s="401"/>
      <c r="M2112" s="28"/>
      <c r="N2112" s="28"/>
      <c r="O2112" s="28"/>
      <c r="P2112" s="28"/>
      <c r="Q2112" s="28">
        <v>12</v>
      </c>
      <c r="R2112" s="28">
        <v>12</v>
      </c>
    </row>
    <row r="2113" spans="1:18" ht="12.75" x14ac:dyDescent="0.35">
      <c r="A2113" s="28" t="s">
        <v>1720</v>
      </c>
      <c r="B2113" s="28" t="s">
        <v>1721</v>
      </c>
      <c r="C2113" s="85" t="s">
        <v>168</v>
      </c>
      <c r="D2113" s="28" t="s">
        <v>1722</v>
      </c>
      <c r="E2113" s="431">
        <v>2900</v>
      </c>
      <c r="F2113" s="418" t="s">
        <v>2104</v>
      </c>
      <c r="G2113" s="418" t="s">
        <v>2105</v>
      </c>
      <c r="H2113" s="418" t="s">
        <v>1756</v>
      </c>
      <c r="I2113" s="234" t="s">
        <v>1726</v>
      </c>
      <c r="J2113" s="28" t="s">
        <v>1734</v>
      </c>
      <c r="K2113" s="429"/>
      <c r="L2113" s="401"/>
      <c r="M2113" s="28"/>
      <c r="N2113" s="28"/>
      <c r="O2113" s="28"/>
      <c r="P2113" s="28"/>
      <c r="Q2113" s="28">
        <v>12</v>
      </c>
      <c r="R2113" s="28">
        <v>12</v>
      </c>
    </row>
    <row r="2114" spans="1:18" ht="12.75" x14ac:dyDescent="0.35">
      <c r="A2114" s="28" t="s">
        <v>1720</v>
      </c>
      <c r="B2114" s="28" t="s">
        <v>1721</v>
      </c>
      <c r="C2114" s="85" t="s">
        <v>168</v>
      </c>
      <c r="D2114" s="28" t="s">
        <v>1722</v>
      </c>
      <c r="E2114" s="431">
        <v>2900</v>
      </c>
      <c r="F2114" s="418" t="s">
        <v>2669</v>
      </c>
      <c r="G2114" s="418" t="s">
        <v>2670</v>
      </c>
      <c r="H2114" s="418" t="s">
        <v>1737</v>
      </c>
      <c r="I2114" s="234" t="s">
        <v>1726</v>
      </c>
      <c r="J2114" s="28" t="s">
        <v>1734</v>
      </c>
      <c r="K2114" s="429"/>
      <c r="L2114" s="401"/>
      <c r="M2114" s="28"/>
      <c r="N2114" s="28"/>
      <c r="O2114" s="28"/>
      <c r="P2114" s="28"/>
      <c r="Q2114" s="28">
        <v>12</v>
      </c>
      <c r="R2114" s="28">
        <v>12</v>
      </c>
    </row>
    <row r="2115" spans="1:18" ht="12.75" x14ac:dyDescent="0.35">
      <c r="A2115" s="28" t="s">
        <v>1720</v>
      </c>
      <c r="B2115" s="28" t="s">
        <v>1721</v>
      </c>
      <c r="C2115" s="85" t="s">
        <v>168</v>
      </c>
      <c r="D2115" s="28" t="s">
        <v>1722</v>
      </c>
      <c r="E2115" s="431">
        <v>3000</v>
      </c>
      <c r="F2115" s="418" t="s">
        <v>2784</v>
      </c>
      <c r="G2115" s="418" t="s">
        <v>2785</v>
      </c>
      <c r="H2115" s="418" t="s">
        <v>1783</v>
      </c>
      <c r="I2115" s="234" t="s">
        <v>1726</v>
      </c>
      <c r="J2115" s="28" t="s">
        <v>1734</v>
      </c>
      <c r="K2115" s="429"/>
      <c r="L2115" s="401"/>
      <c r="M2115" s="28"/>
      <c r="N2115" s="28"/>
      <c r="O2115" s="28"/>
      <c r="P2115" s="28"/>
      <c r="Q2115" s="28">
        <v>12</v>
      </c>
      <c r="R2115" s="28">
        <v>12</v>
      </c>
    </row>
    <row r="2116" spans="1:18" ht="12.75" x14ac:dyDescent="0.35">
      <c r="A2116" s="28" t="s">
        <v>1720</v>
      </c>
      <c r="B2116" s="28" t="s">
        <v>1721</v>
      </c>
      <c r="C2116" s="85" t="s">
        <v>168</v>
      </c>
      <c r="D2116" s="28" t="s">
        <v>1722</v>
      </c>
      <c r="E2116" s="431">
        <v>1800</v>
      </c>
      <c r="F2116" s="418" t="s">
        <v>1839</v>
      </c>
      <c r="G2116" s="418" t="s">
        <v>1840</v>
      </c>
      <c r="H2116" s="418" t="s">
        <v>1725</v>
      </c>
      <c r="I2116" s="234" t="s">
        <v>1726</v>
      </c>
      <c r="J2116" s="28" t="s">
        <v>1727</v>
      </c>
      <c r="K2116" s="429"/>
      <c r="L2116" s="401"/>
      <c r="M2116" s="28"/>
      <c r="N2116" s="28"/>
      <c r="O2116" s="28"/>
      <c r="P2116" s="28"/>
      <c r="Q2116" s="28">
        <v>12</v>
      </c>
      <c r="R2116" s="28">
        <v>12</v>
      </c>
    </row>
    <row r="2117" spans="1:18" ht="12.75" x14ac:dyDescent="0.35">
      <c r="A2117" s="28" t="s">
        <v>1720</v>
      </c>
      <c r="B2117" s="28" t="s">
        <v>1721</v>
      </c>
      <c r="C2117" s="85" t="s">
        <v>168</v>
      </c>
      <c r="D2117" s="28" t="s">
        <v>1722</v>
      </c>
      <c r="E2117" s="431">
        <v>1800</v>
      </c>
      <c r="F2117" s="418" t="s">
        <v>1867</v>
      </c>
      <c r="G2117" s="418" t="s">
        <v>1868</v>
      </c>
      <c r="H2117" s="418" t="s">
        <v>1725</v>
      </c>
      <c r="I2117" s="234" t="s">
        <v>1726</v>
      </c>
      <c r="J2117" s="28" t="s">
        <v>1727</v>
      </c>
      <c r="K2117" s="429"/>
      <c r="L2117" s="401"/>
      <c r="M2117" s="28"/>
      <c r="N2117" s="28"/>
      <c r="O2117" s="28"/>
      <c r="P2117" s="28"/>
      <c r="Q2117" s="28">
        <v>12</v>
      </c>
      <c r="R2117" s="28">
        <v>12</v>
      </c>
    </row>
    <row r="2118" spans="1:18" ht="12.75" x14ac:dyDescent="0.35">
      <c r="A2118" s="28" t="s">
        <v>1720</v>
      </c>
      <c r="B2118" s="28" t="s">
        <v>1721</v>
      </c>
      <c r="C2118" s="85" t="s">
        <v>168</v>
      </c>
      <c r="D2118" s="28" t="s">
        <v>1722</v>
      </c>
      <c r="E2118" s="431">
        <v>1800</v>
      </c>
      <c r="F2118" s="418" t="s">
        <v>1883</v>
      </c>
      <c r="G2118" s="418" t="s">
        <v>1884</v>
      </c>
      <c r="H2118" s="418" t="s">
        <v>1725</v>
      </c>
      <c r="I2118" s="234" t="s">
        <v>1726</v>
      </c>
      <c r="J2118" s="28" t="s">
        <v>1727</v>
      </c>
      <c r="K2118" s="429"/>
      <c r="L2118" s="401"/>
      <c r="M2118" s="28"/>
      <c r="N2118" s="28"/>
      <c r="O2118" s="28"/>
      <c r="P2118" s="28"/>
      <c r="Q2118" s="28">
        <v>12</v>
      </c>
      <c r="R2118" s="28">
        <v>12</v>
      </c>
    </row>
    <row r="2119" spans="1:18" ht="12.75" x14ac:dyDescent="0.35">
      <c r="A2119" s="28" t="s">
        <v>1720</v>
      </c>
      <c r="B2119" s="28" t="s">
        <v>1721</v>
      </c>
      <c r="C2119" s="85" t="s">
        <v>168</v>
      </c>
      <c r="D2119" s="28" t="s">
        <v>1722</v>
      </c>
      <c r="E2119" s="431">
        <v>1740</v>
      </c>
      <c r="F2119" s="418" t="s">
        <v>3216</v>
      </c>
      <c r="G2119" s="418" t="s">
        <v>3217</v>
      </c>
      <c r="H2119" s="418" t="s">
        <v>1725</v>
      </c>
      <c r="I2119" s="234" t="s">
        <v>1726</v>
      </c>
      <c r="J2119" s="28" t="s">
        <v>1727</v>
      </c>
      <c r="K2119" s="429"/>
      <c r="L2119" s="401"/>
      <c r="M2119" s="28"/>
      <c r="N2119" s="28"/>
      <c r="O2119" s="28"/>
      <c r="P2119" s="28"/>
      <c r="Q2119" s="28">
        <v>12</v>
      </c>
      <c r="R2119" s="28">
        <v>12</v>
      </c>
    </row>
    <row r="2120" spans="1:18" ht="12.75" x14ac:dyDescent="0.35">
      <c r="A2120" s="28" t="s">
        <v>1720</v>
      </c>
      <c r="B2120" s="28" t="s">
        <v>1721</v>
      </c>
      <c r="C2120" s="85" t="s">
        <v>168</v>
      </c>
      <c r="D2120" s="28" t="s">
        <v>1722</v>
      </c>
      <c r="E2120" s="431">
        <v>1800</v>
      </c>
      <c r="F2120" s="418" t="s">
        <v>2036</v>
      </c>
      <c r="G2120" s="418" t="s">
        <v>2037</v>
      </c>
      <c r="H2120" s="418" t="s">
        <v>1725</v>
      </c>
      <c r="I2120" s="234" t="s">
        <v>1726</v>
      </c>
      <c r="J2120" s="28" t="s">
        <v>1727</v>
      </c>
      <c r="K2120" s="429"/>
      <c r="L2120" s="401"/>
      <c r="M2120" s="28"/>
      <c r="N2120" s="28"/>
      <c r="O2120" s="28"/>
      <c r="P2120" s="28"/>
      <c r="Q2120" s="28">
        <v>12</v>
      </c>
      <c r="R2120" s="28">
        <v>12</v>
      </c>
    </row>
    <row r="2121" spans="1:18" ht="12.75" x14ac:dyDescent="0.35">
      <c r="A2121" s="28" t="s">
        <v>1720</v>
      </c>
      <c r="B2121" s="28" t="s">
        <v>1721</v>
      </c>
      <c r="C2121" s="85" t="s">
        <v>168</v>
      </c>
      <c r="D2121" s="28" t="s">
        <v>1722</v>
      </c>
      <c r="E2121" s="431">
        <v>1800</v>
      </c>
      <c r="F2121" s="418" t="s">
        <v>2077</v>
      </c>
      <c r="G2121" s="418" t="s">
        <v>2078</v>
      </c>
      <c r="H2121" s="418" t="s">
        <v>1725</v>
      </c>
      <c r="I2121" s="234" t="s">
        <v>1726</v>
      </c>
      <c r="J2121" s="28" t="s">
        <v>1727</v>
      </c>
      <c r="K2121" s="429"/>
      <c r="L2121" s="401"/>
      <c r="M2121" s="28"/>
      <c r="N2121" s="28"/>
      <c r="O2121" s="28"/>
      <c r="P2121" s="28"/>
      <c r="Q2121" s="28">
        <v>12</v>
      </c>
      <c r="R2121" s="28">
        <v>12</v>
      </c>
    </row>
    <row r="2122" spans="1:18" ht="12.75" x14ac:dyDescent="0.35">
      <c r="A2122" s="28" t="s">
        <v>1720</v>
      </c>
      <c r="B2122" s="28" t="s">
        <v>1721</v>
      </c>
      <c r="C2122" s="85" t="s">
        <v>168</v>
      </c>
      <c r="D2122" s="28" t="s">
        <v>1730</v>
      </c>
      <c r="E2122" s="431">
        <v>1800</v>
      </c>
      <c r="F2122" s="418" t="s">
        <v>2298</v>
      </c>
      <c r="G2122" s="418" t="s">
        <v>2299</v>
      </c>
      <c r="H2122" s="418" t="s">
        <v>3218</v>
      </c>
      <c r="I2122" s="234" t="s">
        <v>1726</v>
      </c>
      <c r="J2122" s="28" t="s">
        <v>1727</v>
      </c>
      <c r="K2122" s="429"/>
      <c r="L2122" s="401"/>
      <c r="M2122" s="28"/>
      <c r="N2122" s="28"/>
      <c r="O2122" s="28"/>
      <c r="P2122" s="28"/>
      <c r="Q2122" s="28">
        <v>12</v>
      </c>
      <c r="R2122" s="28">
        <v>12</v>
      </c>
    </row>
    <row r="2123" spans="1:18" ht="12.75" x14ac:dyDescent="0.35">
      <c r="A2123" s="28" t="s">
        <v>1720</v>
      </c>
      <c r="B2123" s="28" t="s">
        <v>1721</v>
      </c>
      <c r="C2123" s="85" t="s">
        <v>168</v>
      </c>
      <c r="D2123" s="28" t="s">
        <v>1722</v>
      </c>
      <c r="E2123" s="431">
        <v>1800</v>
      </c>
      <c r="F2123" s="418" t="s">
        <v>2434</v>
      </c>
      <c r="G2123" s="418" t="s">
        <v>2435</v>
      </c>
      <c r="H2123" s="418" t="s">
        <v>1725</v>
      </c>
      <c r="I2123" s="234" t="s">
        <v>1726</v>
      </c>
      <c r="J2123" s="28" t="s">
        <v>1727</v>
      </c>
      <c r="K2123" s="429"/>
      <c r="L2123" s="401"/>
      <c r="M2123" s="28"/>
      <c r="N2123" s="28"/>
      <c r="O2123" s="28"/>
      <c r="P2123" s="28"/>
      <c r="Q2123" s="28">
        <v>12</v>
      </c>
      <c r="R2123" s="28">
        <v>12</v>
      </c>
    </row>
    <row r="2124" spans="1:18" ht="12.75" x14ac:dyDescent="0.35">
      <c r="A2124" s="28" t="s">
        <v>1720</v>
      </c>
      <c r="B2124" s="28" t="s">
        <v>1721</v>
      </c>
      <c r="C2124" s="85" t="s">
        <v>168</v>
      </c>
      <c r="D2124" s="28" t="s">
        <v>1722</v>
      </c>
      <c r="E2124" s="431">
        <v>2900</v>
      </c>
      <c r="F2124" s="418" t="s">
        <v>2702</v>
      </c>
      <c r="G2124" s="418" t="s">
        <v>2703</v>
      </c>
      <c r="H2124" s="418" t="s">
        <v>1756</v>
      </c>
      <c r="I2124" s="234" t="s">
        <v>1726</v>
      </c>
      <c r="J2124" s="28" t="s">
        <v>1734</v>
      </c>
      <c r="K2124" s="429"/>
      <c r="L2124" s="401"/>
      <c r="M2124" s="28"/>
      <c r="N2124" s="28"/>
      <c r="O2124" s="28"/>
      <c r="P2124" s="28"/>
      <c r="Q2124" s="28">
        <v>12</v>
      </c>
      <c r="R2124" s="28">
        <v>12</v>
      </c>
    </row>
    <row r="2125" spans="1:18" ht="12.75" x14ac:dyDescent="0.35">
      <c r="A2125" s="28" t="s">
        <v>1720</v>
      </c>
      <c r="B2125" s="28" t="s">
        <v>1721</v>
      </c>
      <c r="C2125" s="85" t="s">
        <v>168</v>
      </c>
      <c r="D2125" s="28" t="s">
        <v>1722</v>
      </c>
      <c r="E2125" s="431">
        <v>1800</v>
      </c>
      <c r="F2125" s="418" t="s">
        <v>2430</v>
      </c>
      <c r="G2125" s="418" t="s">
        <v>2431</v>
      </c>
      <c r="H2125" s="418" t="s">
        <v>1725</v>
      </c>
      <c r="I2125" s="234" t="s">
        <v>1726</v>
      </c>
      <c r="J2125" s="28" t="s">
        <v>1727</v>
      </c>
      <c r="K2125" s="429"/>
      <c r="L2125" s="401"/>
      <c r="M2125" s="28"/>
      <c r="N2125" s="28"/>
      <c r="O2125" s="28"/>
      <c r="P2125" s="28"/>
      <c r="Q2125" s="28">
        <v>12</v>
      </c>
      <c r="R2125" s="28">
        <v>12</v>
      </c>
    </row>
    <row r="2126" spans="1:18" ht="12.75" x14ac:dyDescent="0.35">
      <c r="A2126" s="28" t="s">
        <v>1720</v>
      </c>
      <c r="B2126" s="28" t="s">
        <v>1721</v>
      </c>
      <c r="C2126" s="85" t="s">
        <v>168</v>
      </c>
      <c r="D2126" s="28" t="s">
        <v>1722</v>
      </c>
      <c r="E2126" s="431">
        <v>5200</v>
      </c>
      <c r="F2126" s="418" t="s">
        <v>3219</v>
      </c>
      <c r="G2126" s="418" t="s">
        <v>2031</v>
      </c>
      <c r="H2126" s="418" t="s">
        <v>1751</v>
      </c>
      <c r="I2126" s="234" t="s">
        <v>1726</v>
      </c>
      <c r="J2126" s="28" t="s">
        <v>1734</v>
      </c>
      <c r="K2126" s="429"/>
      <c r="L2126" s="401"/>
      <c r="M2126" s="28"/>
      <c r="N2126" s="28"/>
      <c r="O2126" s="28"/>
      <c r="P2126" s="28"/>
      <c r="Q2126" s="28">
        <v>12</v>
      </c>
      <c r="R2126" s="28">
        <v>12</v>
      </c>
    </row>
    <row r="2127" spans="1:18" ht="12.75" x14ac:dyDescent="0.35">
      <c r="A2127" s="28" t="s">
        <v>1720</v>
      </c>
      <c r="B2127" s="28" t="s">
        <v>1721</v>
      </c>
      <c r="C2127" s="85" t="s">
        <v>168</v>
      </c>
      <c r="D2127" s="28" t="s">
        <v>1722</v>
      </c>
      <c r="E2127" s="431">
        <v>2900</v>
      </c>
      <c r="F2127" s="418" t="s">
        <v>2308</v>
      </c>
      <c r="G2127" s="418" t="s">
        <v>2309</v>
      </c>
      <c r="H2127" s="418" t="s">
        <v>1737</v>
      </c>
      <c r="I2127" s="234" t="s">
        <v>1726</v>
      </c>
      <c r="J2127" s="28" t="s">
        <v>1734</v>
      </c>
      <c r="K2127" s="429"/>
      <c r="L2127" s="401"/>
      <c r="M2127" s="28"/>
      <c r="N2127" s="28"/>
      <c r="O2127" s="28"/>
      <c r="P2127" s="28"/>
      <c r="Q2127" s="28">
        <v>12</v>
      </c>
      <c r="R2127" s="28">
        <v>12</v>
      </c>
    </row>
    <row r="2128" spans="1:18" ht="12.75" x14ac:dyDescent="0.35">
      <c r="A2128" s="28" t="s">
        <v>1720</v>
      </c>
      <c r="B2128" s="28" t="s">
        <v>1721</v>
      </c>
      <c r="C2128" s="85" t="s">
        <v>168</v>
      </c>
      <c r="D2128" s="28" t="s">
        <v>1722</v>
      </c>
      <c r="E2128" s="431">
        <v>5200</v>
      </c>
      <c r="F2128" s="418" t="s">
        <v>3220</v>
      </c>
      <c r="G2128" s="418" t="s">
        <v>3221</v>
      </c>
      <c r="H2128" s="418" t="s">
        <v>1751</v>
      </c>
      <c r="I2128" s="234" t="s">
        <v>1726</v>
      </c>
      <c r="J2128" s="28" t="s">
        <v>1734</v>
      </c>
      <c r="K2128" s="429"/>
      <c r="L2128" s="401"/>
      <c r="M2128" s="28"/>
      <c r="N2128" s="28"/>
      <c r="O2128" s="28"/>
      <c r="P2128" s="28"/>
      <c r="Q2128" s="28">
        <v>12</v>
      </c>
      <c r="R2128" s="28">
        <v>12</v>
      </c>
    </row>
    <row r="2129" spans="1:18" ht="12.75" x14ac:dyDescent="0.35">
      <c r="A2129" s="28" t="s">
        <v>1720</v>
      </c>
      <c r="B2129" s="28" t="s">
        <v>1721</v>
      </c>
      <c r="C2129" s="85" t="s">
        <v>168</v>
      </c>
      <c r="D2129" s="28" t="s">
        <v>1722</v>
      </c>
      <c r="E2129" s="431">
        <v>2900</v>
      </c>
      <c r="F2129" s="418" t="s">
        <v>2863</v>
      </c>
      <c r="G2129" s="418" t="s">
        <v>2864</v>
      </c>
      <c r="H2129" s="418" t="s">
        <v>1737</v>
      </c>
      <c r="I2129" s="234" t="s">
        <v>1726</v>
      </c>
      <c r="J2129" s="28" t="s">
        <v>1734</v>
      </c>
      <c r="K2129" s="429"/>
      <c r="L2129" s="401"/>
      <c r="M2129" s="28"/>
      <c r="N2129" s="28"/>
      <c r="O2129" s="28"/>
      <c r="P2129" s="28"/>
      <c r="Q2129" s="28">
        <v>12</v>
      </c>
      <c r="R2129" s="28">
        <v>12</v>
      </c>
    </row>
    <row r="2130" spans="1:18" ht="12.75" x14ac:dyDescent="0.35">
      <c r="A2130" s="28" t="s">
        <v>1720</v>
      </c>
      <c r="B2130" s="28" t="s">
        <v>1721</v>
      </c>
      <c r="C2130" s="85" t="s">
        <v>168</v>
      </c>
      <c r="D2130" s="28" t="s">
        <v>1722</v>
      </c>
      <c r="E2130" s="431">
        <v>1800</v>
      </c>
      <c r="F2130" s="418" t="s">
        <v>1777</v>
      </c>
      <c r="G2130" s="418" t="s">
        <v>1778</v>
      </c>
      <c r="H2130" s="418" t="s">
        <v>1725</v>
      </c>
      <c r="I2130" s="234" t="s">
        <v>1726</v>
      </c>
      <c r="J2130" s="28" t="s">
        <v>1727</v>
      </c>
      <c r="K2130" s="429"/>
      <c r="L2130" s="401"/>
      <c r="M2130" s="28"/>
      <c r="N2130" s="28"/>
      <c r="O2130" s="28"/>
      <c r="P2130" s="28"/>
      <c r="Q2130" s="28">
        <v>12</v>
      </c>
      <c r="R2130" s="28">
        <v>12</v>
      </c>
    </row>
    <row r="2131" spans="1:18" ht="12.75" x14ac:dyDescent="0.35">
      <c r="A2131" s="28" t="s">
        <v>1720</v>
      </c>
      <c r="B2131" s="28" t="s">
        <v>1721</v>
      </c>
      <c r="C2131" s="85" t="s">
        <v>168</v>
      </c>
      <c r="D2131" s="28" t="s">
        <v>1722</v>
      </c>
      <c r="E2131" s="431">
        <v>1800</v>
      </c>
      <c r="F2131" s="418" t="s">
        <v>2067</v>
      </c>
      <c r="G2131" s="418" t="s">
        <v>2068</v>
      </c>
      <c r="H2131" s="418" t="s">
        <v>1725</v>
      </c>
      <c r="I2131" s="234" t="s">
        <v>1726</v>
      </c>
      <c r="J2131" s="28" t="s">
        <v>1727</v>
      </c>
      <c r="K2131" s="429"/>
      <c r="L2131" s="401"/>
      <c r="M2131" s="28"/>
      <c r="N2131" s="28"/>
      <c r="O2131" s="28"/>
      <c r="P2131" s="28"/>
      <c r="Q2131" s="28">
        <v>12</v>
      </c>
      <c r="R2131" s="28">
        <v>12</v>
      </c>
    </row>
    <row r="2132" spans="1:18" ht="12.75" x14ac:dyDescent="0.35">
      <c r="A2132" s="28" t="s">
        <v>1720</v>
      </c>
      <c r="B2132" s="28" t="s">
        <v>1721</v>
      </c>
      <c r="C2132" s="85" t="s">
        <v>168</v>
      </c>
      <c r="D2132" s="28" t="s">
        <v>1722</v>
      </c>
      <c r="E2132" s="431">
        <v>1650</v>
      </c>
      <c r="F2132" s="418" t="s">
        <v>2649</v>
      </c>
      <c r="G2132" s="418" t="s">
        <v>2650</v>
      </c>
      <c r="H2132" s="418" t="s">
        <v>1325</v>
      </c>
      <c r="I2132" s="234" t="s">
        <v>1726</v>
      </c>
      <c r="J2132" s="28" t="s">
        <v>1760</v>
      </c>
      <c r="K2132" s="429"/>
      <c r="L2132" s="401"/>
      <c r="M2132" s="28"/>
      <c r="N2132" s="28"/>
      <c r="O2132" s="28"/>
      <c r="P2132" s="28"/>
      <c r="Q2132" s="28">
        <v>12</v>
      </c>
      <c r="R2132" s="28">
        <v>12</v>
      </c>
    </row>
    <row r="2133" spans="1:18" ht="12.75" x14ac:dyDescent="0.35">
      <c r="A2133" s="28" t="s">
        <v>1720</v>
      </c>
      <c r="B2133" s="28" t="s">
        <v>1721</v>
      </c>
      <c r="C2133" s="85" t="s">
        <v>168</v>
      </c>
      <c r="D2133" s="28" t="s">
        <v>1722</v>
      </c>
      <c r="E2133" s="431">
        <v>1800</v>
      </c>
      <c r="F2133" s="418" t="s">
        <v>2684</v>
      </c>
      <c r="G2133" s="418" t="s">
        <v>2685</v>
      </c>
      <c r="H2133" s="418" t="s">
        <v>1725</v>
      </c>
      <c r="I2133" s="234" t="s">
        <v>1726</v>
      </c>
      <c r="J2133" s="28" t="s">
        <v>1727</v>
      </c>
      <c r="K2133" s="429"/>
      <c r="L2133" s="401"/>
      <c r="M2133" s="28"/>
      <c r="N2133" s="28"/>
      <c r="O2133" s="28"/>
      <c r="P2133" s="28"/>
      <c r="Q2133" s="28">
        <v>12</v>
      </c>
      <c r="R2133" s="28">
        <v>12</v>
      </c>
    </row>
    <row r="2134" spans="1:18" ht="12.75" x14ac:dyDescent="0.35">
      <c r="A2134" s="28" t="s">
        <v>1720</v>
      </c>
      <c r="B2134" s="28" t="s">
        <v>1721</v>
      </c>
      <c r="C2134" s="85" t="s">
        <v>168</v>
      </c>
      <c r="D2134" s="28" t="s">
        <v>1722</v>
      </c>
      <c r="E2134" s="431">
        <v>1800</v>
      </c>
      <c r="F2134" s="418" t="s">
        <v>3222</v>
      </c>
      <c r="G2134" s="418" t="s">
        <v>2958</v>
      </c>
      <c r="H2134" s="418" t="s">
        <v>1725</v>
      </c>
      <c r="I2134" s="234" t="s">
        <v>1726</v>
      </c>
      <c r="J2134" s="28" t="s">
        <v>1727</v>
      </c>
      <c r="K2134" s="429"/>
      <c r="L2134" s="401"/>
      <c r="M2134" s="28"/>
      <c r="N2134" s="28"/>
      <c r="O2134" s="28"/>
      <c r="P2134" s="28"/>
      <c r="Q2134" s="28">
        <v>12</v>
      </c>
      <c r="R2134" s="28">
        <v>12</v>
      </c>
    </row>
    <row r="2135" spans="1:18" ht="12.75" x14ac:dyDescent="0.35">
      <c r="A2135" s="28" t="s">
        <v>1720</v>
      </c>
      <c r="B2135" s="28" t="s">
        <v>1721</v>
      </c>
      <c r="C2135" s="85" t="s">
        <v>168</v>
      </c>
      <c r="D2135" s="28" t="s">
        <v>1722</v>
      </c>
      <c r="E2135" s="431">
        <v>2900</v>
      </c>
      <c r="F2135" s="418" t="s">
        <v>1849</v>
      </c>
      <c r="G2135" s="418" t="s">
        <v>1850</v>
      </c>
      <c r="H2135" s="418" t="s">
        <v>1737</v>
      </c>
      <c r="I2135" s="234" t="s">
        <v>1726</v>
      </c>
      <c r="J2135" s="28" t="s">
        <v>1734</v>
      </c>
      <c r="K2135" s="429"/>
      <c r="L2135" s="401"/>
      <c r="M2135" s="28"/>
      <c r="N2135" s="28"/>
      <c r="O2135" s="28"/>
      <c r="P2135" s="28"/>
      <c r="Q2135" s="28">
        <v>12</v>
      </c>
      <c r="R2135" s="28">
        <v>12</v>
      </c>
    </row>
    <row r="2136" spans="1:18" ht="12.75" x14ac:dyDescent="0.35">
      <c r="A2136" s="28" t="s">
        <v>1720</v>
      </c>
      <c r="B2136" s="28" t="s">
        <v>1721</v>
      </c>
      <c r="C2136" s="85" t="s">
        <v>168</v>
      </c>
      <c r="D2136" s="28" t="s">
        <v>1722</v>
      </c>
      <c r="E2136" s="431">
        <v>2900</v>
      </c>
      <c r="F2136" s="418" t="s">
        <v>1928</v>
      </c>
      <c r="G2136" s="418" t="s">
        <v>1929</v>
      </c>
      <c r="H2136" s="418" t="s">
        <v>1756</v>
      </c>
      <c r="I2136" s="234" t="s">
        <v>1726</v>
      </c>
      <c r="J2136" s="28" t="s">
        <v>1734</v>
      </c>
      <c r="K2136" s="429"/>
      <c r="L2136" s="401"/>
      <c r="M2136" s="28"/>
      <c r="N2136" s="28"/>
      <c r="O2136" s="28"/>
      <c r="P2136" s="28"/>
      <c r="Q2136" s="28">
        <v>12</v>
      </c>
      <c r="R2136" s="28">
        <v>12</v>
      </c>
    </row>
    <row r="2137" spans="1:18" ht="12.75" x14ac:dyDescent="0.35">
      <c r="A2137" s="28" t="s">
        <v>1720</v>
      </c>
      <c r="B2137" s="28" t="s">
        <v>1721</v>
      </c>
      <c r="C2137" s="85" t="s">
        <v>168</v>
      </c>
      <c r="D2137" s="28" t="s">
        <v>1722</v>
      </c>
      <c r="E2137" s="431">
        <v>5200</v>
      </c>
      <c r="F2137" s="418" t="s">
        <v>3223</v>
      </c>
      <c r="G2137" s="418" t="s">
        <v>3224</v>
      </c>
      <c r="H2137" s="418" t="s">
        <v>1751</v>
      </c>
      <c r="I2137" s="234" t="s">
        <v>1726</v>
      </c>
      <c r="J2137" s="28" t="s">
        <v>1734</v>
      </c>
      <c r="K2137" s="429"/>
      <c r="L2137" s="401"/>
      <c r="M2137" s="28"/>
      <c r="N2137" s="28"/>
      <c r="O2137" s="28"/>
      <c r="P2137" s="28"/>
      <c r="Q2137" s="28">
        <v>12</v>
      </c>
      <c r="R2137" s="28">
        <v>12</v>
      </c>
    </row>
    <row r="2138" spans="1:18" ht="12.75" x14ac:dyDescent="0.35">
      <c r="A2138" s="28" t="s">
        <v>1720</v>
      </c>
      <c r="B2138" s="28" t="s">
        <v>1721</v>
      </c>
      <c r="C2138" s="85" t="s">
        <v>168</v>
      </c>
      <c r="D2138" s="28" t="s">
        <v>1722</v>
      </c>
      <c r="E2138" s="431">
        <v>2900</v>
      </c>
      <c r="F2138" s="418" t="s">
        <v>1980</v>
      </c>
      <c r="G2138" s="418" t="s">
        <v>1981</v>
      </c>
      <c r="H2138" s="418" t="s">
        <v>1783</v>
      </c>
      <c r="I2138" s="234" t="s">
        <v>1726</v>
      </c>
      <c r="J2138" s="28" t="s">
        <v>1734</v>
      </c>
      <c r="K2138" s="429"/>
      <c r="L2138" s="401"/>
      <c r="M2138" s="28"/>
      <c r="N2138" s="28"/>
      <c r="O2138" s="28"/>
      <c r="P2138" s="28"/>
      <c r="Q2138" s="28">
        <v>12</v>
      </c>
      <c r="R2138" s="28">
        <v>12</v>
      </c>
    </row>
    <row r="2139" spans="1:18" ht="12.75" x14ac:dyDescent="0.35">
      <c r="A2139" s="28" t="s">
        <v>1720</v>
      </c>
      <c r="B2139" s="28" t="s">
        <v>1721</v>
      </c>
      <c r="C2139" s="85" t="s">
        <v>168</v>
      </c>
      <c r="D2139" s="28" t="s">
        <v>1722</v>
      </c>
      <c r="E2139" s="431">
        <v>2900</v>
      </c>
      <c r="F2139" s="418" t="s">
        <v>3225</v>
      </c>
      <c r="G2139" s="418" t="s">
        <v>2959</v>
      </c>
      <c r="H2139" s="418" t="s">
        <v>1756</v>
      </c>
      <c r="I2139" s="234" t="s">
        <v>1726</v>
      </c>
      <c r="J2139" s="28" t="s">
        <v>1734</v>
      </c>
      <c r="K2139" s="429"/>
      <c r="L2139" s="401"/>
      <c r="M2139" s="28"/>
      <c r="N2139" s="28"/>
      <c r="O2139" s="28"/>
      <c r="P2139" s="28"/>
      <c r="Q2139" s="28">
        <v>12</v>
      </c>
      <c r="R2139" s="28">
        <v>12</v>
      </c>
    </row>
    <row r="2140" spans="1:18" ht="12.75" x14ac:dyDescent="0.35">
      <c r="A2140" s="28" t="s">
        <v>1720</v>
      </c>
      <c r="B2140" s="28" t="s">
        <v>1721</v>
      </c>
      <c r="C2140" s="85" t="s">
        <v>168</v>
      </c>
      <c r="D2140" s="28" t="s">
        <v>1722</v>
      </c>
      <c r="E2140" s="431">
        <v>5200</v>
      </c>
      <c r="F2140" s="418" t="s">
        <v>2122</v>
      </c>
      <c r="G2140" s="418" t="s">
        <v>2123</v>
      </c>
      <c r="H2140" s="418" t="s">
        <v>1751</v>
      </c>
      <c r="I2140" s="234" t="s">
        <v>1726</v>
      </c>
      <c r="J2140" s="28" t="s">
        <v>1734</v>
      </c>
      <c r="K2140" s="429"/>
      <c r="L2140" s="401"/>
      <c r="M2140" s="28"/>
      <c r="N2140" s="28"/>
      <c r="O2140" s="28"/>
      <c r="P2140" s="28"/>
      <c r="Q2140" s="28">
        <v>12</v>
      </c>
      <c r="R2140" s="28">
        <v>12</v>
      </c>
    </row>
    <row r="2141" spans="1:18" ht="12.75" x14ac:dyDescent="0.35">
      <c r="A2141" s="28" t="s">
        <v>1720</v>
      </c>
      <c r="B2141" s="28" t="s">
        <v>1721</v>
      </c>
      <c r="C2141" s="85" t="s">
        <v>168</v>
      </c>
      <c r="D2141" s="28" t="s">
        <v>1722</v>
      </c>
      <c r="E2141" s="431">
        <v>2900</v>
      </c>
      <c r="F2141" s="418" t="s">
        <v>3226</v>
      </c>
      <c r="G2141" s="418" t="s">
        <v>3227</v>
      </c>
      <c r="H2141" s="418" t="s">
        <v>1756</v>
      </c>
      <c r="I2141" s="234" t="s">
        <v>1726</v>
      </c>
      <c r="J2141" s="28" t="s">
        <v>1734</v>
      </c>
      <c r="K2141" s="429"/>
      <c r="L2141" s="401"/>
      <c r="M2141" s="28"/>
      <c r="N2141" s="28"/>
      <c r="O2141" s="28"/>
      <c r="P2141" s="28"/>
      <c r="Q2141" s="28">
        <v>12</v>
      </c>
      <c r="R2141" s="28">
        <v>12</v>
      </c>
    </row>
    <row r="2142" spans="1:18" ht="12.75" x14ac:dyDescent="0.35">
      <c r="A2142" s="28" t="s">
        <v>1720</v>
      </c>
      <c r="B2142" s="28" t="s">
        <v>1721</v>
      </c>
      <c r="C2142" s="85" t="s">
        <v>168</v>
      </c>
      <c r="D2142" s="28" t="s">
        <v>1722</v>
      </c>
      <c r="E2142" s="431">
        <v>5200</v>
      </c>
      <c r="F2142" s="418" t="s">
        <v>3228</v>
      </c>
      <c r="G2142" s="418" t="s">
        <v>3229</v>
      </c>
      <c r="H2142" s="418" t="s">
        <v>1751</v>
      </c>
      <c r="I2142" s="234" t="s">
        <v>1726</v>
      </c>
      <c r="J2142" s="28" t="s">
        <v>1734</v>
      </c>
      <c r="K2142" s="429"/>
      <c r="L2142" s="401"/>
      <c r="M2142" s="28"/>
      <c r="N2142" s="28"/>
      <c r="O2142" s="28"/>
      <c r="P2142" s="28"/>
      <c r="Q2142" s="28">
        <v>12</v>
      </c>
      <c r="R2142" s="28">
        <v>12</v>
      </c>
    </row>
    <row r="2143" spans="1:18" ht="12.75" x14ac:dyDescent="0.35">
      <c r="A2143" s="28" t="s">
        <v>1720</v>
      </c>
      <c r="B2143" s="28" t="s">
        <v>1721</v>
      </c>
      <c r="C2143" s="85" t="s">
        <v>168</v>
      </c>
      <c r="D2143" s="28" t="s">
        <v>1722</v>
      </c>
      <c r="E2143" s="431">
        <v>2900</v>
      </c>
      <c r="F2143" s="418" t="s">
        <v>2230</v>
      </c>
      <c r="G2143" s="418" t="s">
        <v>2231</v>
      </c>
      <c r="H2143" s="418" t="s">
        <v>1737</v>
      </c>
      <c r="I2143" s="234" t="s">
        <v>1726</v>
      </c>
      <c r="J2143" s="28" t="s">
        <v>1734</v>
      </c>
      <c r="K2143" s="429"/>
      <c r="L2143" s="401"/>
      <c r="M2143" s="28"/>
      <c r="N2143" s="28"/>
      <c r="O2143" s="28"/>
      <c r="P2143" s="28"/>
      <c r="Q2143" s="28">
        <v>12</v>
      </c>
      <c r="R2143" s="28">
        <v>12</v>
      </c>
    </row>
    <row r="2144" spans="1:18" ht="12.75" x14ac:dyDescent="0.35">
      <c r="A2144" s="28" t="s">
        <v>1720</v>
      </c>
      <c r="B2144" s="28" t="s">
        <v>1721</v>
      </c>
      <c r="C2144" s="85" t="s">
        <v>168</v>
      </c>
      <c r="D2144" s="28" t="s">
        <v>1722</v>
      </c>
      <c r="E2144" s="431">
        <v>2900</v>
      </c>
      <c r="F2144" s="418" t="s">
        <v>2280</v>
      </c>
      <c r="G2144" s="418" t="s">
        <v>2281</v>
      </c>
      <c r="H2144" s="418" t="s">
        <v>1737</v>
      </c>
      <c r="I2144" s="234" t="s">
        <v>1726</v>
      </c>
      <c r="J2144" s="28" t="s">
        <v>1734</v>
      </c>
      <c r="K2144" s="429"/>
      <c r="L2144" s="401"/>
      <c r="M2144" s="28"/>
      <c r="N2144" s="28"/>
      <c r="O2144" s="28"/>
      <c r="P2144" s="28"/>
      <c r="Q2144" s="28">
        <v>12</v>
      </c>
      <c r="R2144" s="28">
        <v>12</v>
      </c>
    </row>
    <row r="2145" spans="1:18" ht="12.75" x14ac:dyDescent="0.35">
      <c r="A2145" s="28" t="s">
        <v>1720</v>
      </c>
      <c r="B2145" s="28" t="s">
        <v>1721</v>
      </c>
      <c r="C2145" s="85" t="s">
        <v>168</v>
      </c>
      <c r="D2145" s="28" t="s">
        <v>1722</v>
      </c>
      <c r="E2145" s="431">
        <v>2900</v>
      </c>
      <c r="F2145" s="418" t="s">
        <v>2316</v>
      </c>
      <c r="G2145" s="418" t="s">
        <v>2317</v>
      </c>
      <c r="H2145" s="418" t="s">
        <v>1882</v>
      </c>
      <c r="I2145" s="234" t="s">
        <v>1726</v>
      </c>
      <c r="J2145" s="28" t="s">
        <v>1734</v>
      </c>
      <c r="K2145" s="429"/>
      <c r="L2145" s="401"/>
      <c r="M2145" s="28"/>
      <c r="N2145" s="28"/>
      <c r="O2145" s="28"/>
      <c r="P2145" s="28"/>
      <c r="Q2145" s="28">
        <v>12</v>
      </c>
      <c r="R2145" s="28">
        <v>12</v>
      </c>
    </row>
    <row r="2146" spans="1:18" ht="12.75" x14ac:dyDescent="0.35">
      <c r="A2146" s="28" t="s">
        <v>1720</v>
      </c>
      <c r="B2146" s="28" t="s">
        <v>1721</v>
      </c>
      <c r="C2146" s="85" t="s">
        <v>168</v>
      </c>
      <c r="D2146" s="28" t="s">
        <v>1722</v>
      </c>
      <c r="E2146" s="431">
        <v>2900</v>
      </c>
      <c r="F2146" s="418" t="s">
        <v>3230</v>
      </c>
      <c r="G2146" s="418" t="s">
        <v>3231</v>
      </c>
      <c r="H2146" s="418" t="s">
        <v>1737</v>
      </c>
      <c r="I2146" s="234" t="s">
        <v>1726</v>
      </c>
      <c r="J2146" s="28" t="s">
        <v>1734</v>
      </c>
      <c r="K2146" s="429"/>
      <c r="L2146" s="401"/>
      <c r="M2146" s="28"/>
      <c r="N2146" s="28"/>
      <c r="O2146" s="28"/>
      <c r="P2146" s="28"/>
      <c r="Q2146" s="28">
        <v>12</v>
      </c>
      <c r="R2146" s="28">
        <v>12</v>
      </c>
    </row>
    <row r="2147" spans="1:18" ht="12.75" x14ac:dyDescent="0.35">
      <c r="A2147" s="28" t="s">
        <v>1720</v>
      </c>
      <c r="B2147" s="28" t="s">
        <v>1721</v>
      </c>
      <c r="C2147" s="85" t="s">
        <v>168</v>
      </c>
      <c r="D2147" s="28" t="s">
        <v>1722</v>
      </c>
      <c r="E2147" s="431">
        <v>2900</v>
      </c>
      <c r="F2147" s="418" t="s">
        <v>2365</v>
      </c>
      <c r="G2147" s="418" t="s">
        <v>2366</v>
      </c>
      <c r="H2147" s="418" t="s">
        <v>1737</v>
      </c>
      <c r="I2147" s="234" t="s">
        <v>1726</v>
      </c>
      <c r="J2147" s="28" t="s">
        <v>1734</v>
      </c>
      <c r="K2147" s="429"/>
      <c r="L2147" s="401"/>
      <c r="M2147" s="28"/>
      <c r="N2147" s="28"/>
      <c r="O2147" s="28"/>
      <c r="P2147" s="28"/>
      <c r="Q2147" s="28">
        <v>12</v>
      </c>
      <c r="R2147" s="28">
        <v>12</v>
      </c>
    </row>
    <row r="2148" spans="1:18" ht="12.75" x14ac:dyDescent="0.35">
      <c r="A2148" s="28" t="s">
        <v>1720</v>
      </c>
      <c r="B2148" s="28" t="s">
        <v>1721</v>
      </c>
      <c r="C2148" s="85" t="s">
        <v>168</v>
      </c>
      <c r="D2148" s="28" t="s">
        <v>1722</v>
      </c>
      <c r="E2148" s="431">
        <v>2900</v>
      </c>
      <c r="F2148" s="418" t="s">
        <v>2490</v>
      </c>
      <c r="G2148" s="418" t="s">
        <v>2491</v>
      </c>
      <c r="H2148" s="418" t="s">
        <v>1783</v>
      </c>
      <c r="I2148" s="234" t="s">
        <v>1726</v>
      </c>
      <c r="J2148" s="28" t="s">
        <v>1734</v>
      </c>
      <c r="K2148" s="429"/>
      <c r="L2148" s="401"/>
      <c r="M2148" s="28"/>
      <c r="N2148" s="28"/>
      <c r="O2148" s="28"/>
      <c r="P2148" s="28"/>
      <c r="Q2148" s="28">
        <v>12</v>
      </c>
      <c r="R2148" s="28">
        <v>12</v>
      </c>
    </row>
    <row r="2149" spans="1:18" ht="12.75" x14ac:dyDescent="0.35">
      <c r="A2149" s="28" t="s">
        <v>1720</v>
      </c>
      <c r="B2149" s="28" t="s">
        <v>1721</v>
      </c>
      <c r="C2149" s="85" t="s">
        <v>168</v>
      </c>
      <c r="D2149" s="28" t="s">
        <v>1722</v>
      </c>
      <c r="E2149" s="431">
        <v>5200</v>
      </c>
      <c r="F2149" s="418" t="s">
        <v>3232</v>
      </c>
      <c r="G2149" s="418" t="s">
        <v>3233</v>
      </c>
      <c r="H2149" s="418" t="s">
        <v>1751</v>
      </c>
      <c r="I2149" s="234" t="s">
        <v>1726</v>
      </c>
      <c r="J2149" s="28" t="s">
        <v>1734</v>
      </c>
      <c r="K2149" s="429"/>
      <c r="L2149" s="401"/>
      <c r="M2149" s="28"/>
      <c r="N2149" s="28"/>
      <c r="O2149" s="28"/>
      <c r="P2149" s="28"/>
      <c r="Q2149" s="28">
        <v>12</v>
      </c>
      <c r="R2149" s="28">
        <v>12</v>
      </c>
    </row>
    <row r="2150" spans="1:18" ht="12.75" x14ac:dyDescent="0.35">
      <c r="A2150" s="28" t="s">
        <v>1720</v>
      </c>
      <c r="B2150" s="28" t="s">
        <v>1721</v>
      </c>
      <c r="C2150" s="85" t="s">
        <v>168</v>
      </c>
      <c r="D2150" s="28" t="s">
        <v>1722</v>
      </c>
      <c r="E2150" s="431">
        <v>5200</v>
      </c>
      <c r="F2150" s="418" t="s">
        <v>3234</v>
      </c>
      <c r="G2150" s="418" t="s">
        <v>3235</v>
      </c>
      <c r="H2150" s="418" t="s">
        <v>1751</v>
      </c>
      <c r="I2150" s="234" t="s">
        <v>1726</v>
      </c>
      <c r="J2150" s="28" t="s">
        <v>1734</v>
      </c>
      <c r="K2150" s="429"/>
      <c r="L2150" s="401"/>
      <c r="M2150" s="28"/>
      <c r="N2150" s="28"/>
      <c r="O2150" s="28"/>
      <c r="P2150" s="28"/>
      <c r="Q2150" s="28">
        <v>12</v>
      </c>
      <c r="R2150" s="28">
        <v>12</v>
      </c>
    </row>
    <row r="2151" spans="1:18" ht="12.75" x14ac:dyDescent="0.35">
      <c r="A2151" s="28" t="s">
        <v>1720</v>
      </c>
      <c r="B2151" s="28" t="s">
        <v>1721</v>
      </c>
      <c r="C2151" s="85" t="s">
        <v>168</v>
      </c>
      <c r="D2151" s="28" t="s">
        <v>1722</v>
      </c>
      <c r="E2151" s="431">
        <v>2900</v>
      </c>
      <c r="F2151" s="418" t="s">
        <v>2698</v>
      </c>
      <c r="G2151" s="418" t="s">
        <v>2699</v>
      </c>
      <c r="H2151" s="418" t="s">
        <v>1783</v>
      </c>
      <c r="I2151" s="234" t="s">
        <v>1726</v>
      </c>
      <c r="J2151" s="28" t="s">
        <v>1734</v>
      </c>
      <c r="K2151" s="429"/>
      <c r="L2151" s="401"/>
      <c r="M2151" s="28"/>
      <c r="N2151" s="28"/>
      <c r="O2151" s="28"/>
      <c r="P2151" s="28"/>
      <c r="Q2151" s="28">
        <v>12</v>
      </c>
      <c r="R2151" s="28">
        <v>12</v>
      </c>
    </row>
    <row r="2152" spans="1:18" ht="12.75" x14ac:dyDescent="0.35">
      <c r="A2152" s="28" t="s">
        <v>1720</v>
      </c>
      <c r="B2152" s="28" t="s">
        <v>1721</v>
      </c>
      <c r="C2152" s="85" t="s">
        <v>168</v>
      </c>
      <c r="D2152" s="28" t="s">
        <v>1722</v>
      </c>
      <c r="E2152" s="431">
        <v>1800</v>
      </c>
      <c r="F2152" s="418" t="s">
        <v>1856</v>
      </c>
      <c r="G2152" s="418" t="s">
        <v>1857</v>
      </c>
      <c r="H2152" s="418" t="s">
        <v>1725</v>
      </c>
      <c r="I2152" s="234" t="s">
        <v>1726</v>
      </c>
      <c r="J2152" s="28" t="s">
        <v>1727</v>
      </c>
      <c r="K2152" s="429"/>
      <c r="L2152" s="401"/>
      <c r="M2152" s="28"/>
      <c r="N2152" s="28"/>
      <c r="O2152" s="28"/>
      <c r="P2152" s="28"/>
      <c r="Q2152" s="28">
        <v>12</v>
      </c>
      <c r="R2152" s="28">
        <v>12</v>
      </c>
    </row>
    <row r="2153" spans="1:18" ht="12.75" x14ac:dyDescent="0.35">
      <c r="A2153" s="28" t="s">
        <v>1720</v>
      </c>
      <c r="B2153" s="28" t="s">
        <v>1721</v>
      </c>
      <c r="C2153" s="85" t="s">
        <v>168</v>
      </c>
      <c r="D2153" s="28" t="s">
        <v>1722</v>
      </c>
      <c r="E2153" s="431">
        <v>1800</v>
      </c>
      <c r="F2153" s="418" t="s">
        <v>1898</v>
      </c>
      <c r="G2153" s="418" t="s">
        <v>1899</v>
      </c>
      <c r="H2153" s="418" t="s">
        <v>1725</v>
      </c>
      <c r="I2153" s="234" t="s">
        <v>1726</v>
      </c>
      <c r="J2153" s="28" t="s">
        <v>1727</v>
      </c>
      <c r="K2153" s="429"/>
      <c r="L2153" s="401"/>
      <c r="M2153" s="28"/>
      <c r="N2153" s="28"/>
      <c r="O2153" s="28"/>
      <c r="P2153" s="28"/>
      <c r="Q2153" s="28">
        <v>12</v>
      </c>
      <c r="R2153" s="28">
        <v>12</v>
      </c>
    </row>
    <row r="2154" spans="1:18" ht="12.75" x14ac:dyDescent="0.35">
      <c r="A2154" s="28" t="s">
        <v>1720</v>
      </c>
      <c r="B2154" s="28" t="s">
        <v>1721</v>
      </c>
      <c r="C2154" s="85" t="s">
        <v>168</v>
      </c>
      <c r="D2154" s="28" t="s">
        <v>1730</v>
      </c>
      <c r="E2154" s="431">
        <v>1800</v>
      </c>
      <c r="F2154" s="418" t="s">
        <v>1909</v>
      </c>
      <c r="G2154" s="418" t="s">
        <v>1910</v>
      </c>
      <c r="H2154" s="418" t="s">
        <v>3218</v>
      </c>
      <c r="I2154" s="234" t="s">
        <v>1726</v>
      </c>
      <c r="J2154" s="28" t="s">
        <v>1727</v>
      </c>
      <c r="K2154" s="429"/>
      <c r="L2154" s="401"/>
      <c r="M2154" s="28"/>
      <c r="N2154" s="28"/>
      <c r="O2154" s="28"/>
      <c r="P2154" s="28"/>
      <c r="Q2154" s="28">
        <v>12</v>
      </c>
      <c r="R2154" s="28">
        <v>12</v>
      </c>
    </row>
    <row r="2155" spans="1:18" ht="12.75" x14ac:dyDescent="0.35">
      <c r="A2155" s="28" t="s">
        <v>1720</v>
      </c>
      <c r="B2155" s="28" t="s">
        <v>1721</v>
      </c>
      <c r="C2155" s="85" t="s">
        <v>168</v>
      </c>
      <c r="D2155" s="28" t="s">
        <v>1722</v>
      </c>
      <c r="E2155" s="431">
        <v>1800</v>
      </c>
      <c r="F2155" s="418" t="s">
        <v>1936</v>
      </c>
      <c r="G2155" s="418" t="s">
        <v>1937</v>
      </c>
      <c r="H2155" s="418" t="s">
        <v>1725</v>
      </c>
      <c r="I2155" s="234" t="s">
        <v>1726</v>
      </c>
      <c r="J2155" s="28" t="s">
        <v>1727</v>
      </c>
      <c r="K2155" s="429"/>
      <c r="L2155" s="401"/>
      <c r="M2155" s="28"/>
      <c r="N2155" s="28"/>
      <c r="O2155" s="28"/>
      <c r="P2155" s="28"/>
      <c r="Q2155" s="28">
        <v>12</v>
      </c>
      <c r="R2155" s="28">
        <v>12</v>
      </c>
    </row>
    <row r="2156" spans="1:18" ht="12.75" x14ac:dyDescent="0.35">
      <c r="A2156" s="28" t="s">
        <v>1720</v>
      </c>
      <c r="B2156" s="28" t="s">
        <v>1721</v>
      </c>
      <c r="C2156" s="85" t="s">
        <v>168</v>
      </c>
      <c r="D2156" s="28" t="s">
        <v>1722</v>
      </c>
      <c r="E2156" s="431">
        <v>1800</v>
      </c>
      <c r="F2156" s="418" t="s">
        <v>3068</v>
      </c>
      <c r="G2156" s="418" t="s">
        <v>3067</v>
      </c>
      <c r="H2156" s="418" t="s">
        <v>1725</v>
      </c>
      <c r="I2156" s="234" t="s">
        <v>1726</v>
      </c>
      <c r="J2156" s="28" t="s">
        <v>1727</v>
      </c>
      <c r="K2156" s="429"/>
      <c r="L2156" s="401"/>
      <c r="M2156" s="28"/>
      <c r="N2156" s="28"/>
      <c r="O2156" s="28"/>
      <c r="P2156" s="28"/>
      <c r="Q2156" s="28">
        <v>12</v>
      </c>
      <c r="R2156" s="28">
        <v>12</v>
      </c>
    </row>
    <row r="2157" spans="1:18" ht="12.75" x14ac:dyDescent="0.35">
      <c r="A2157" s="28" t="s">
        <v>1720</v>
      </c>
      <c r="B2157" s="28" t="s">
        <v>1721</v>
      </c>
      <c r="C2157" s="85" t="s">
        <v>168</v>
      </c>
      <c r="D2157" s="28" t="s">
        <v>1722</v>
      </c>
      <c r="E2157" s="431">
        <v>1800</v>
      </c>
      <c r="F2157" s="418" t="s">
        <v>2100</v>
      </c>
      <c r="G2157" s="418" t="s">
        <v>2101</v>
      </c>
      <c r="H2157" s="418" t="s">
        <v>1725</v>
      </c>
      <c r="I2157" s="234" t="s">
        <v>1726</v>
      </c>
      <c r="J2157" s="28" t="s">
        <v>1727</v>
      </c>
      <c r="K2157" s="429"/>
      <c r="L2157" s="401"/>
      <c r="M2157" s="28"/>
      <c r="N2157" s="28"/>
      <c r="O2157" s="28"/>
      <c r="P2157" s="28"/>
      <c r="Q2157" s="28">
        <v>12</v>
      </c>
      <c r="R2157" s="28">
        <v>12</v>
      </c>
    </row>
    <row r="2158" spans="1:18" ht="12.75" x14ac:dyDescent="0.35">
      <c r="A2158" s="28" t="s">
        <v>1720</v>
      </c>
      <c r="B2158" s="28" t="s">
        <v>1721</v>
      </c>
      <c r="C2158" s="85" t="s">
        <v>168</v>
      </c>
      <c r="D2158" s="28" t="s">
        <v>1722</v>
      </c>
      <c r="E2158" s="431">
        <v>1800</v>
      </c>
      <c r="F2158" s="418" t="s">
        <v>2324</v>
      </c>
      <c r="G2158" s="418" t="s">
        <v>2325</v>
      </c>
      <c r="H2158" s="418" t="s">
        <v>1725</v>
      </c>
      <c r="I2158" s="234" t="s">
        <v>1726</v>
      </c>
      <c r="J2158" s="28" t="s">
        <v>1727</v>
      </c>
      <c r="K2158" s="429"/>
      <c r="L2158" s="401"/>
      <c r="M2158" s="28"/>
      <c r="N2158" s="28"/>
      <c r="O2158" s="28"/>
      <c r="P2158" s="28"/>
      <c r="Q2158" s="28">
        <v>12</v>
      </c>
      <c r="R2158" s="28">
        <v>12</v>
      </c>
    </row>
    <row r="2159" spans="1:18" ht="12.75" x14ac:dyDescent="0.35">
      <c r="A2159" s="28" t="s">
        <v>1720</v>
      </c>
      <c r="B2159" s="28" t="s">
        <v>1721</v>
      </c>
      <c r="C2159" s="85" t="s">
        <v>168</v>
      </c>
      <c r="D2159" s="28" t="s">
        <v>1730</v>
      </c>
      <c r="E2159" s="431">
        <v>1800</v>
      </c>
      <c r="F2159" s="418" t="s">
        <v>2518</v>
      </c>
      <c r="G2159" s="418" t="s">
        <v>2519</v>
      </c>
      <c r="H2159" s="418" t="s">
        <v>3218</v>
      </c>
      <c r="I2159" s="234" t="s">
        <v>1726</v>
      </c>
      <c r="J2159" s="28" t="s">
        <v>1727</v>
      </c>
      <c r="K2159" s="429"/>
      <c r="L2159" s="401"/>
      <c r="M2159" s="28"/>
      <c r="N2159" s="28"/>
      <c r="O2159" s="28"/>
      <c r="P2159" s="28"/>
      <c r="Q2159" s="28">
        <v>12</v>
      </c>
      <c r="R2159" s="28">
        <v>12</v>
      </c>
    </row>
    <row r="2160" spans="1:18" ht="12.75" x14ac:dyDescent="0.35">
      <c r="A2160" s="28" t="s">
        <v>1720</v>
      </c>
      <c r="B2160" s="28" t="s">
        <v>1721</v>
      </c>
      <c r="C2160" s="85" t="s">
        <v>168</v>
      </c>
      <c r="D2160" s="28" t="s">
        <v>1730</v>
      </c>
      <c r="E2160" s="431">
        <v>1800</v>
      </c>
      <c r="F2160" s="418" t="s">
        <v>2526</v>
      </c>
      <c r="G2160" s="418" t="s">
        <v>2527</v>
      </c>
      <c r="H2160" s="418" t="s">
        <v>3236</v>
      </c>
      <c r="I2160" s="234" t="s">
        <v>1726</v>
      </c>
      <c r="J2160" s="28" t="s">
        <v>1727</v>
      </c>
      <c r="K2160" s="429"/>
      <c r="L2160" s="401"/>
      <c r="M2160" s="28"/>
      <c r="N2160" s="28"/>
      <c r="O2160" s="28"/>
      <c r="P2160" s="28"/>
      <c r="Q2160" s="28">
        <v>12</v>
      </c>
      <c r="R2160" s="28">
        <v>12</v>
      </c>
    </row>
    <row r="2161" spans="1:18" ht="12.75" x14ac:dyDescent="0.35">
      <c r="A2161" s="28" t="s">
        <v>1720</v>
      </c>
      <c r="B2161" s="28" t="s">
        <v>1721</v>
      </c>
      <c r="C2161" s="85" t="s">
        <v>168</v>
      </c>
      <c r="D2161" s="28" t="s">
        <v>1722</v>
      </c>
      <c r="E2161" s="431">
        <v>1800</v>
      </c>
      <c r="F2161" s="418" t="s">
        <v>2548</v>
      </c>
      <c r="G2161" s="418" t="s">
        <v>2549</v>
      </c>
      <c r="H2161" s="418" t="s">
        <v>1725</v>
      </c>
      <c r="I2161" s="234" t="s">
        <v>1726</v>
      </c>
      <c r="J2161" s="28" t="s">
        <v>1727</v>
      </c>
      <c r="K2161" s="429"/>
      <c r="L2161" s="401"/>
      <c r="M2161" s="28"/>
      <c r="N2161" s="28"/>
      <c r="O2161" s="28"/>
      <c r="P2161" s="28"/>
      <c r="Q2161" s="28">
        <v>12</v>
      </c>
      <c r="R2161" s="28">
        <v>12</v>
      </c>
    </row>
    <row r="2162" spans="1:18" ht="12.75" x14ac:dyDescent="0.35">
      <c r="A2162" s="28" t="s">
        <v>1720</v>
      </c>
      <c r="B2162" s="28" t="s">
        <v>1721</v>
      </c>
      <c r="C2162" s="85" t="s">
        <v>168</v>
      </c>
      <c r="D2162" s="28" t="s">
        <v>1722</v>
      </c>
      <c r="E2162" s="431">
        <v>1800</v>
      </c>
      <c r="F2162" s="418" t="s">
        <v>2826</v>
      </c>
      <c r="G2162" s="418" t="s">
        <v>2827</v>
      </c>
      <c r="H2162" s="418" t="s">
        <v>1725</v>
      </c>
      <c r="I2162" s="234" t="s">
        <v>1726</v>
      </c>
      <c r="J2162" s="28" t="s">
        <v>1727</v>
      </c>
      <c r="K2162" s="429"/>
      <c r="L2162" s="401"/>
      <c r="M2162" s="28"/>
      <c r="N2162" s="28"/>
      <c r="O2162" s="28"/>
      <c r="P2162" s="28"/>
      <c r="Q2162" s="28">
        <v>12</v>
      </c>
      <c r="R2162" s="28">
        <v>12</v>
      </c>
    </row>
    <row r="2163" spans="1:18" ht="12.75" x14ac:dyDescent="0.35">
      <c r="A2163" s="28" t="s">
        <v>1720</v>
      </c>
      <c r="B2163" s="28" t="s">
        <v>1721</v>
      </c>
      <c r="C2163" s="85" t="s">
        <v>168</v>
      </c>
      <c r="D2163" s="28" t="s">
        <v>1722</v>
      </c>
      <c r="E2163" s="431">
        <v>1800</v>
      </c>
      <c r="F2163" s="418" t="s">
        <v>2692</v>
      </c>
      <c r="G2163" s="418" t="s">
        <v>2693</v>
      </c>
      <c r="H2163" s="418" t="s">
        <v>1725</v>
      </c>
      <c r="I2163" s="234" t="s">
        <v>1726</v>
      </c>
      <c r="J2163" s="28" t="s">
        <v>1727</v>
      </c>
      <c r="K2163" s="429"/>
      <c r="L2163" s="401"/>
      <c r="M2163" s="28"/>
      <c r="N2163" s="28"/>
      <c r="O2163" s="28"/>
      <c r="P2163" s="28"/>
      <c r="Q2163" s="28">
        <v>12</v>
      </c>
      <c r="R2163" s="28">
        <v>12</v>
      </c>
    </row>
    <row r="2164" spans="1:18" ht="12.75" x14ac:dyDescent="0.35">
      <c r="A2164" s="28" t="s">
        <v>1720</v>
      </c>
      <c r="B2164" s="28" t="s">
        <v>1721</v>
      </c>
      <c r="C2164" s="85" t="s">
        <v>168</v>
      </c>
      <c r="D2164" s="28" t="s">
        <v>1722</v>
      </c>
      <c r="E2164" s="431">
        <v>2900</v>
      </c>
      <c r="F2164" s="418" t="s">
        <v>3237</v>
      </c>
      <c r="G2164" s="418" t="s">
        <v>3238</v>
      </c>
      <c r="H2164" s="418" t="s">
        <v>2236</v>
      </c>
      <c r="I2164" s="234" t="s">
        <v>1726</v>
      </c>
      <c r="J2164" s="28" t="s">
        <v>1734</v>
      </c>
      <c r="K2164" s="429"/>
      <c r="L2164" s="401"/>
      <c r="M2164" s="28"/>
      <c r="N2164" s="28"/>
      <c r="O2164" s="28"/>
      <c r="P2164" s="28"/>
      <c r="Q2164" s="28">
        <v>12</v>
      </c>
      <c r="R2164" s="28">
        <v>12</v>
      </c>
    </row>
    <row r="2165" spans="1:18" ht="12.75" x14ac:dyDescent="0.35">
      <c r="A2165" s="28" t="s">
        <v>1720</v>
      </c>
      <c r="B2165" s="28" t="s">
        <v>1721</v>
      </c>
      <c r="C2165" s="85" t="s">
        <v>168</v>
      </c>
      <c r="D2165" s="28" t="s">
        <v>1722</v>
      </c>
      <c r="E2165" s="431">
        <v>1800</v>
      </c>
      <c r="F2165" s="418" t="s">
        <v>2446</v>
      </c>
      <c r="G2165" s="418" t="s">
        <v>2447</v>
      </c>
      <c r="H2165" s="418" t="s">
        <v>1725</v>
      </c>
      <c r="I2165" s="234" t="s">
        <v>1726</v>
      </c>
      <c r="J2165" s="28" t="s">
        <v>1727</v>
      </c>
      <c r="K2165" s="429"/>
      <c r="L2165" s="401"/>
      <c r="M2165" s="28"/>
      <c r="N2165" s="28"/>
      <c r="O2165" s="28"/>
      <c r="P2165" s="28"/>
      <c r="Q2165" s="28">
        <v>12</v>
      </c>
      <c r="R2165" s="28">
        <v>12</v>
      </c>
    </row>
    <row r="2166" spans="1:18" ht="12.75" x14ac:dyDescent="0.35">
      <c r="A2166" s="28" t="s">
        <v>1720</v>
      </c>
      <c r="B2166" s="28" t="s">
        <v>1721</v>
      </c>
      <c r="C2166" s="85" t="s">
        <v>168</v>
      </c>
      <c r="D2166" s="28" t="s">
        <v>1722</v>
      </c>
      <c r="E2166" s="431">
        <v>1800</v>
      </c>
      <c r="F2166" s="418" t="s">
        <v>2971</v>
      </c>
      <c r="G2166" s="418" t="s">
        <v>2970</v>
      </c>
      <c r="H2166" s="418" t="s">
        <v>1725</v>
      </c>
      <c r="I2166" s="234" t="s">
        <v>1726</v>
      </c>
      <c r="J2166" s="28" t="s">
        <v>1727</v>
      </c>
      <c r="K2166" s="429"/>
      <c r="L2166" s="401"/>
      <c r="M2166" s="28"/>
      <c r="N2166" s="28"/>
      <c r="O2166" s="28"/>
      <c r="P2166" s="28"/>
      <c r="Q2166" s="28">
        <v>12</v>
      </c>
      <c r="R2166" s="28">
        <v>12</v>
      </c>
    </row>
    <row r="2167" spans="1:18" ht="12.75" x14ac:dyDescent="0.35">
      <c r="A2167" s="28" t="s">
        <v>1720</v>
      </c>
      <c r="B2167" s="28" t="s">
        <v>1721</v>
      </c>
      <c r="C2167" s="85" t="s">
        <v>168</v>
      </c>
      <c r="D2167" s="28" t="s">
        <v>1722</v>
      </c>
      <c r="E2167" s="431">
        <v>1800</v>
      </c>
      <c r="F2167" s="418" t="s">
        <v>2369</v>
      </c>
      <c r="G2167" s="418" t="s">
        <v>2370</v>
      </c>
      <c r="H2167" s="418" t="s">
        <v>1725</v>
      </c>
      <c r="I2167" s="234" t="s">
        <v>1726</v>
      </c>
      <c r="J2167" s="28" t="s">
        <v>1727</v>
      </c>
      <c r="K2167" s="429"/>
      <c r="L2167" s="401"/>
      <c r="M2167" s="28"/>
      <c r="N2167" s="28"/>
      <c r="O2167" s="28"/>
      <c r="P2167" s="28"/>
      <c r="Q2167" s="28">
        <v>12</v>
      </c>
      <c r="R2167" s="28">
        <v>12</v>
      </c>
    </row>
    <row r="2168" spans="1:18" ht="12.75" x14ac:dyDescent="0.35">
      <c r="A2168" s="28" t="s">
        <v>1720</v>
      </c>
      <c r="B2168" s="28" t="s">
        <v>1721</v>
      </c>
      <c r="C2168" s="85" t="s">
        <v>168</v>
      </c>
      <c r="D2168" s="28" t="s">
        <v>1722</v>
      </c>
      <c r="E2168" s="431">
        <v>2900</v>
      </c>
      <c r="F2168" s="418" t="s">
        <v>2112</v>
      </c>
      <c r="G2168" s="418" t="s">
        <v>2113</v>
      </c>
      <c r="H2168" s="418" t="s">
        <v>1783</v>
      </c>
      <c r="I2168" s="234" t="s">
        <v>1726</v>
      </c>
      <c r="J2168" s="28" t="s">
        <v>1734</v>
      </c>
      <c r="K2168" s="429"/>
      <c r="L2168" s="401"/>
      <c r="M2168" s="28"/>
      <c r="N2168" s="28"/>
      <c r="O2168" s="28"/>
      <c r="P2168" s="28"/>
      <c r="Q2168" s="28">
        <v>12</v>
      </c>
      <c r="R2168" s="28">
        <v>12</v>
      </c>
    </row>
    <row r="2169" spans="1:18" ht="12.75" x14ac:dyDescent="0.35">
      <c r="A2169" s="28" t="s">
        <v>1720</v>
      </c>
      <c r="B2169" s="28" t="s">
        <v>1721</v>
      </c>
      <c r="C2169" s="85" t="s">
        <v>168</v>
      </c>
      <c r="D2169" s="28" t="s">
        <v>1722</v>
      </c>
      <c r="E2169" s="431">
        <v>5200</v>
      </c>
      <c r="F2169" s="418" t="s">
        <v>2116</v>
      </c>
      <c r="G2169" s="418" t="s">
        <v>2117</v>
      </c>
      <c r="H2169" s="418" t="s">
        <v>1751</v>
      </c>
      <c r="I2169" s="234" t="s">
        <v>1726</v>
      </c>
      <c r="J2169" s="28" t="s">
        <v>1734</v>
      </c>
      <c r="K2169" s="429"/>
      <c r="L2169" s="401"/>
      <c r="M2169" s="28"/>
      <c r="N2169" s="28"/>
      <c r="O2169" s="28"/>
      <c r="P2169" s="28"/>
      <c r="Q2169" s="28">
        <v>12</v>
      </c>
      <c r="R2169" s="28">
        <v>12</v>
      </c>
    </row>
    <row r="2170" spans="1:18" ht="12.75" x14ac:dyDescent="0.35">
      <c r="A2170" s="28" t="s">
        <v>1720</v>
      </c>
      <c r="B2170" s="28" t="s">
        <v>1721</v>
      </c>
      <c r="C2170" s="85" t="s">
        <v>168</v>
      </c>
      <c r="D2170" s="28" t="s">
        <v>1722</v>
      </c>
      <c r="E2170" s="431">
        <v>2900</v>
      </c>
      <c r="F2170" s="418" t="s">
        <v>2448</v>
      </c>
      <c r="G2170" s="418" t="s">
        <v>2449</v>
      </c>
      <c r="H2170" s="418" t="s">
        <v>1737</v>
      </c>
      <c r="I2170" s="234" t="s">
        <v>1726</v>
      </c>
      <c r="J2170" s="28" t="s">
        <v>1734</v>
      </c>
      <c r="K2170" s="429"/>
      <c r="L2170" s="401"/>
      <c r="M2170" s="28"/>
      <c r="N2170" s="28"/>
      <c r="O2170" s="28"/>
      <c r="P2170" s="28"/>
      <c r="Q2170" s="28">
        <v>12</v>
      </c>
      <c r="R2170" s="28">
        <v>12</v>
      </c>
    </row>
    <row r="2171" spans="1:18" ht="12.75" x14ac:dyDescent="0.35">
      <c r="A2171" s="28" t="s">
        <v>1720</v>
      </c>
      <c r="B2171" s="28" t="s">
        <v>1721</v>
      </c>
      <c r="C2171" s="85" t="s">
        <v>168</v>
      </c>
      <c r="D2171" s="28" t="s">
        <v>1722</v>
      </c>
      <c r="E2171" s="431">
        <v>2900</v>
      </c>
      <c r="F2171" s="418" t="s">
        <v>2460</v>
      </c>
      <c r="G2171" s="418" t="s">
        <v>2461</v>
      </c>
      <c r="H2171" s="418" t="s">
        <v>1737</v>
      </c>
      <c r="I2171" s="234" t="s">
        <v>1726</v>
      </c>
      <c r="J2171" s="28" t="s">
        <v>1734</v>
      </c>
      <c r="K2171" s="429"/>
      <c r="L2171" s="401"/>
      <c r="M2171" s="28"/>
      <c r="N2171" s="28"/>
      <c r="O2171" s="28"/>
      <c r="P2171" s="28"/>
      <c r="Q2171" s="28">
        <v>12</v>
      </c>
      <c r="R2171" s="28">
        <v>12</v>
      </c>
    </row>
    <row r="2172" spans="1:18" ht="12.75" x14ac:dyDescent="0.35">
      <c r="A2172" s="28" t="s">
        <v>1720</v>
      </c>
      <c r="B2172" s="28" t="s">
        <v>1721</v>
      </c>
      <c r="C2172" s="85" t="s">
        <v>168</v>
      </c>
      <c r="D2172" s="28" t="s">
        <v>1722</v>
      </c>
      <c r="E2172" s="431">
        <v>5200</v>
      </c>
      <c r="F2172" s="418" t="s">
        <v>3239</v>
      </c>
      <c r="G2172" s="418" t="s">
        <v>3240</v>
      </c>
      <c r="H2172" s="418" t="s">
        <v>1751</v>
      </c>
      <c r="I2172" s="234" t="s">
        <v>1726</v>
      </c>
      <c r="J2172" s="28" t="s">
        <v>1734</v>
      </c>
      <c r="K2172" s="429"/>
      <c r="L2172" s="401"/>
      <c r="M2172" s="28"/>
      <c r="N2172" s="28"/>
      <c r="O2172" s="28"/>
      <c r="P2172" s="28"/>
      <c r="Q2172" s="28">
        <v>12</v>
      </c>
      <c r="R2172" s="28">
        <v>12</v>
      </c>
    </row>
    <row r="2173" spans="1:18" ht="12.75" x14ac:dyDescent="0.35">
      <c r="A2173" s="28" t="s">
        <v>1720</v>
      </c>
      <c r="B2173" s="28" t="s">
        <v>1721</v>
      </c>
      <c r="C2173" s="85" t="s">
        <v>168</v>
      </c>
      <c r="D2173" s="28" t="s">
        <v>1722</v>
      </c>
      <c r="E2173" s="431">
        <v>1800</v>
      </c>
      <c r="F2173" s="418" t="s">
        <v>1766</v>
      </c>
      <c r="G2173" s="418" t="s">
        <v>1767</v>
      </c>
      <c r="H2173" s="418" t="s">
        <v>1725</v>
      </c>
      <c r="I2173" s="234" t="s">
        <v>1726</v>
      </c>
      <c r="J2173" s="28" t="s">
        <v>1727</v>
      </c>
      <c r="K2173" s="429"/>
      <c r="L2173" s="401"/>
      <c r="M2173" s="28"/>
      <c r="N2173" s="28"/>
      <c r="O2173" s="28"/>
      <c r="P2173" s="28"/>
      <c r="Q2173" s="28">
        <v>12</v>
      </c>
      <c r="R2173" s="28">
        <v>12</v>
      </c>
    </row>
    <row r="2174" spans="1:18" ht="12.75" x14ac:dyDescent="0.35">
      <c r="A2174" s="28" t="s">
        <v>1720</v>
      </c>
      <c r="B2174" s="28" t="s">
        <v>1721</v>
      </c>
      <c r="C2174" s="85" t="s">
        <v>168</v>
      </c>
      <c r="D2174" s="28" t="s">
        <v>1722</v>
      </c>
      <c r="E2174" s="431">
        <v>1800</v>
      </c>
      <c r="F2174" s="418" t="s">
        <v>1996</v>
      </c>
      <c r="G2174" s="418" t="s">
        <v>1997</v>
      </c>
      <c r="H2174" s="418" t="s">
        <v>1725</v>
      </c>
      <c r="I2174" s="234" t="s">
        <v>1726</v>
      </c>
      <c r="J2174" s="28" t="s">
        <v>1727</v>
      </c>
      <c r="K2174" s="429"/>
      <c r="L2174" s="401"/>
      <c r="M2174" s="28"/>
      <c r="N2174" s="28"/>
      <c r="O2174" s="28"/>
      <c r="P2174" s="28"/>
      <c r="Q2174" s="28">
        <v>12</v>
      </c>
      <c r="R2174" s="28">
        <v>12</v>
      </c>
    </row>
    <row r="2175" spans="1:18" ht="12.75" x14ac:dyDescent="0.35">
      <c r="A2175" s="28" t="s">
        <v>1720</v>
      </c>
      <c r="B2175" s="28" t="s">
        <v>1721</v>
      </c>
      <c r="C2175" s="85" t="s">
        <v>168</v>
      </c>
      <c r="D2175" s="28" t="s">
        <v>1722</v>
      </c>
      <c r="E2175" s="431">
        <v>1650</v>
      </c>
      <c r="F2175" s="418" t="s">
        <v>2728</v>
      </c>
      <c r="G2175" s="418" t="s">
        <v>2729</v>
      </c>
      <c r="H2175" s="418" t="s">
        <v>1325</v>
      </c>
      <c r="I2175" s="234" t="s">
        <v>1726</v>
      </c>
      <c r="J2175" s="28" t="s">
        <v>1760</v>
      </c>
      <c r="K2175" s="429"/>
      <c r="L2175" s="401"/>
      <c r="M2175" s="28"/>
      <c r="N2175" s="28"/>
      <c r="O2175" s="28"/>
      <c r="P2175" s="28"/>
      <c r="Q2175" s="28">
        <v>12</v>
      </c>
      <c r="R2175" s="28">
        <v>12</v>
      </c>
    </row>
    <row r="2176" spans="1:18" ht="12.75" x14ac:dyDescent="0.35">
      <c r="A2176" s="28" t="s">
        <v>1720</v>
      </c>
      <c r="B2176" s="28" t="s">
        <v>1721</v>
      </c>
      <c r="C2176" s="85" t="s">
        <v>168</v>
      </c>
      <c r="D2176" s="28" t="s">
        <v>1722</v>
      </c>
      <c r="E2176" s="431">
        <v>1680</v>
      </c>
      <c r="F2176" s="418" t="s">
        <v>2857</v>
      </c>
      <c r="G2176" s="418" t="s">
        <v>2858</v>
      </c>
      <c r="H2176" s="418" t="s">
        <v>1725</v>
      </c>
      <c r="I2176" s="234" t="s">
        <v>1726</v>
      </c>
      <c r="J2176" s="28" t="s">
        <v>1727</v>
      </c>
      <c r="K2176" s="429"/>
      <c r="L2176" s="401"/>
      <c r="M2176" s="28"/>
      <c r="N2176" s="28"/>
      <c r="O2176" s="28"/>
      <c r="P2176" s="28"/>
      <c r="Q2176" s="28">
        <v>12</v>
      </c>
      <c r="R2176" s="28">
        <v>12</v>
      </c>
    </row>
    <row r="2177" spans="1:18" ht="12.75" x14ac:dyDescent="0.35">
      <c r="A2177" s="28" t="s">
        <v>1720</v>
      </c>
      <c r="B2177" s="28" t="s">
        <v>1721</v>
      </c>
      <c r="C2177" s="85" t="s">
        <v>168</v>
      </c>
      <c r="D2177" s="28" t="s">
        <v>1722</v>
      </c>
      <c r="E2177" s="431">
        <v>1800</v>
      </c>
      <c r="F2177" s="418" t="s">
        <v>3241</v>
      </c>
      <c r="G2177" s="418" t="s">
        <v>3242</v>
      </c>
      <c r="H2177" s="418" t="s">
        <v>1725</v>
      </c>
      <c r="I2177" s="234" t="s">
        <v>1726</v>
      </c>
      <c r="J2177" s="28" t="s">
        <v>1727</v>
      </c>
      <c r="K2177" s="429"/>
      <c r="L2177" s="401"/>
      <c r="M2177" s="28"/>
      <c r="N2177" s="28"/>
      <c r="O2177" s="28"/>
      <c r="P2177" s="28"/>
      <c r="Q2177" s="28">
        <v>12</v>
      </c>
      <c r="R2177" s="28">
        <v>12</v>
      </c>
    </row>
    <row r="2178" spans="1:18" ht="12.75" x14ac:dyDescent="0.35">
      <c r="A2178" s="28" t="s">
        <v>1720</v>
      </c>
      <c r="B2178" s="28" t="s">
        <v>1721</v>
      </c>
      <c r="C2178" s="85" t="s">
        <v>168</v>
      </c>
      <c r="D2178" s="28" t="s">
        <v>1722</v>
      </c>
      <c r="E2178" s="431">
        <v>1800</v>
      </c>
      <c r="F2178" s="418" t="s">
        <v>1955</v>
      </c>
      <c r="G2178" s="418" t="s">
        <v>1956</v>
      </c>
      <c r="H2178" s="418" t="s">
        <v>1725</v>
      </c>
      <c r="I2178" s="234" t="s">
        <v>1726</v>
      </c>
      <c r="J2178" s="28" t="s">
        <v>1727</v>
      </c>
      <c r="K2178" s="429"/>
      <c r="L2178" s="401"/>
      <c r="M2178" s="28"/>
      <c r="N2178" s="28"/>
      <c r="O2178" s="28"/>
      <c r="P2178" s="28"/>
      <c r="Q2178" s="28">
        <v>12</v>
      </c>
      <c r="R2178" s="28">
        <v>12</v>
      </c>
    </row>
    <row r="2179" spans="1:18" ht="12.75" x14ac:dyDescent="0.35">
      <c r="A2179" s="28" t="s">
        <v>1720</v>
      </c>
      <c r="B2179" s="28" t="s">
        <v>1721</v>
      </c>
      <c r="C2179" s="85" t="s">
        <v>168</v>
      </c>
      <c r="D2179" s="28" t="s">
        <v>1722</v>
      </c>
      <c r="E2179" s="431">
        <v>1740</v>
      </c>
      <c r="F2179" s="418" t="s">
        <v>2682</v>
      </c>
      <c r="G2179" s="418" t="s">
        <v>2683</v>
      </c>
      <c r="H2179" s="418" t="s">
        <v>1725</v>
      </c>
      <c r="I2179" s="234" t="s">
        <v>1726</v>
      </c>
      <c r="J2179" s="28" t="s">
        <v>1727</v>
      </c>
      <c r="K2179" s="429"/>
      <c r="L2179" s="401"/>
      <c r="M2179" s="28"/>
      <c r="N2179" s="28"/>
      <c r="O2179" s="28"/>
      <c r="P2179" s="28"/>
      <c r="Q2179" s="28">
        <v>12</v>
      </c>
      <c r="R2179" s="28">
        <v>12</v>
      </c>
    </row>
    <row r="2180" spans="1:18" ht="12.75" x14ac:dyDescent="0.35">
      <c r="A2180" s="28" t="s">
        <v>1720</v>
      </c>
      <c r="B2180" s="28" t="s">
        <v>1721</v>
      </c>
      <c r="C2180" s="85" t="s">
        <v>168</v>
      </c>
      <c r="D2180" s="28" t="s">
        <v>1722</v>
      </c>
      <c r="E2180" s="431">
        <v>1872</v>
      </c>
      <c r="F2180" s="418" t="s">
        <v>1749</v>
      </c>
      <c r="G2180" s="418" t="s">
        <v>1750</v>
      </c>
      <c r="H2180" s="418" t="s">
        <v>1751</v>
      </c>
      <c r="I2180" s="234" t="s">
        <v>1726</v>
      </c>
      <c r="J2180" s="28" t="s">
        <v>1734</v>
      </c>
      <c r="K2180" s="429"/>
      <c r="L2180" s="401"/>
      <c r="M2180" s="28"/>
      <c r="N2180" s="28"/>
      <c r="O2180" s="28"/>
      <c r="P2180" s="28"/>
      <c r="Q2180" s="28">
        <v>12</v>
      </c>
      <c r="R2180" s="28">
        <v>12</v>
      </c>
    </row>
    <row r="2181" spans="1:18" ht="12.75" x14ac:dyDescent="0.35">
      <c r="A2181" s="28" t="s">
        <v>1720</v>
      </c>
      <c r="B2181" s="28" t="s">
        <v>1721</v>
      </c>
      <c r="C2181" s="85" t="s">
        <v>168</v>
      </c>
      <c r="D2181" s="28" t="s">
        <v>1722</v>
      </c>
      <c r="E2181" s="431">
        <v>2900</v>
      </c>
      <c r="F2181" s="418" t="s">
        <v>1795</v>
      </c>
      <c r="G2181" s="418" t="s">
        <v>1796</v>
      </c>
      <c r="H2181" s="418" t="s">
        <v>1737</v>
      </c>
      <c r="I2181" s="234" t="s">
        <v>1726</v>
      </c>
      <c r="J2181" s="28" t="s">
        <v>1734</v>
      </c>
      <c r="K2181" s="429"/>
      <c r="L2181" s="401"/>
      <c r="M2181" s="28"/>
      <c r="N2181" s="28"/>
      <c r="O2181" s="28"/>
      <c r="P2181" s="28"/>
      <c r="Q2181" s="28">
        <v>12</v>
      </c>
      <c r="R2181" s="28">
        <v>12</v>
      </c>
    </row>
    <row r="2182" spans="1:18" ht="12.75" x14ac:dyDescent="0.35">
      <c r="A2182" s="28" t="s">
        <v>1720</v>
      </c>
      <c r="B2182" s="28" t="s">
        <v>1721</v>
      </c>
      <c r="C2182" s="85" t="s">
        <v>168</v>
      </c>
      <c r="D2182" s="28" t="s">
        <v>1722</v>
      </c>
      <c r="E2182" s="431">
        <v>1872</v>
      </c>
      <c r="F2182" s="418" t="s">
        <v>3243</v>
      </c>
      <c r="G2182" s="418" t="s">
        <v>3244</v>
      </c>
      <c r="H2182" s="418" t="s">
        <v>1751</v>
      </c>
      <c r="I2182" s="234" t="s">
        <v>1726</v>
      </c>
      <c r="J2182" s="28" t="s">
        <v>1734</v>
      </c>
      <c r="K2182" s="429"/>
      <c r="L2182" s="401"/>
      <c r="M2182" s="28"/>
      <c r="N2182" s="28"/>
      <c r="O2182" s="28"/>
      <c r="P2182" s="28"/>
      <c r="Q2182" s="28">
        <v>12</v>
      </c>
      <c r="R2182" s="28">
        <v>12</v>
      </c>
    </row>
    <row r="2183" spans="1:18" ht="12.75" x14ac:dyDescent="0.35">
      <c r="A2183" s="28" t="s">
        <v>1720</v>
      </c>
      <c r="B2183" s="28" t="s">
        <v>1721</v>
      </c>
      <c r="C2183" s="85" t="s">
        <v>168</v>
      </c>
      <c r="D2183" s="28" t="s">
        <v>1722</v>
      </c>
      <c r="E2183" s="431">
        <v>5200</v>
      </c>
      <c r="F2183" s="418" t="s">
        <v>2040</v>
      </c>
      <c r="G2183" s="418" t="s">
        <v>2041</v>
      </c>
      <c r="H2183" s="418" t="s">
        <v>1751</v>
      </c>
      <c r="I2183" s="234" t="s">
        <v>1726</v>
      </c>
      <c r="J2183" s="28" t="s">
        <v>1734</v>
      </c>
      <c r="K2183" s="429"/>
      <c r="L2183" s="401"/>
      <c r="M2183" s="28"/>
      <c r="N2183" s="28"/>
      <c r="O2183" s="28"/>
      <c r="P2183" s="28"/>
      <c r="Q2183" s="28">
        <v>12</v>
      </c>
      <c r="R2183" s="28">
        <v>12</v>
      </c>
    </row>
    <row r="2184" spans="1:18" ht="12.75" x14ac:dyDescent="0.35">
      <c r="A2184" s="28" t="s">
        <v>1720</v>
      </c>
      <c r="B2184" s="28" t="s">
        <v>1721</v>
      </c>
      <c r="C2184" s="85" t="s">
        <v>168</v>
      </c>
      <c r="D2184" s="28" t="s">
        <v>1722</v>
      </c>
      <c r="E2184" s="431">
        <v>5200</v>
      </c>
      <c r="F2184" s="418" t="s">
        <v>2110</v>
      </c>
      <c r="G2184" s="418" t="s">
        <v>2111</v>
      </c>
      <c r="H2184" s="418" t="s">
        <v>1751</v>
      </c>
      <c r="I2184" s="234" t="s">
        <v>1726</v>
      </c>
      <c r="J2184" s="28" t="s">
        <v>1734</v>
      </c>
      <c r="K2184" s="429"/>
      <c r="L2184" s="401"/>
      <c r="M2184" s="28"/>
      <c r="N2184" s="28"/>
      <c r="O2184" s="28"/>
      <c r="P2184" s="28"/>
      <c r="Q2184" s="28">
        <v>12</v>
      </c>
      <c r="R2184" s="28">
        <v>12</v>
      </c>
    </row>
    <row r="2185" spans="1:18" ht="12.75" x14ac:dyDescent="0.35">
      <c r="A2185" s="28" t="s">
        <v>1720</v>
      </c>
      <c r="B2185" s="28" t="s">
        <v>1721</v>
      </c>
      <c r="C2185" s="85" t="s">
        <v>168</v>
      </c>
      <c r="D2185" s="28" t="s">
        <v>1722</v>
      </c>
      <c r="E2185" s="431">
        <v>2900</v>
      </c>
      <c r="F2185" s="418" t="s">
        <v>2984</v>
      </c>
      <c r="G2185" s="418" t="s">
        <v>2983</v>
      </c>
      <c r="H2185" s="418" t="s">
        <v>1756</v>
      </c>
      <c r="I2185" s="234" t="s">
        <v>1726</v>
      </c>
      <c r="J2185" s="28" t="s">
        <v>1734</v>
      </c>
      <c r="K2185" s="429"/>
      <c r="L2185" s="401"/>
      <c r="M2185" s="28"/>
      <c r="N2185" s="28"/>
      <c r="O2185" s="28"/>
      <c r="P2185" s="28"/>
      <c r="Q2185" s="28">
        <v>12</v>
      </c>
      <c r="R2185" s="28">
        <v>12</v>
      </c>
    </row>
    <row r="2186" spans="1:18" ht="12.75" x14ac:dyDescent="0.35">
      <c r="A2186" s="28" t="s">
        <v>1720</v>
      </c>
      <c r="B2186" s="28" t="s">
        <v>1721</v>
      </c>
      <c r="C2186" s="85" t="s">
        <v>168</v>
      </c>
      <c r="D2186" s="28" t="s">
        <v>1722</v>
      </c>
      <c r="E2186" s="431">
        <v>2900</v>
      </c>
      <c r="F2186" s="418" t="s">
        <v>2247</v>
      </c>
      <c r="G2186" s="418" t="s">
        <v>2248</v>
      </c>
      <c r="H2186" s="418" t="s">
        <v>1737</v>
      </c>
      <c r="I2186" s="234" t="s">
        <v>1726</v>
      </c>
      <c r="J2186" s="28" t="s">
        <v>1734</v>
      </c>
      <c r="K2186" s="429"/>
      <c r="L2186" s="401"/>
      <c r="M2186" s="28"/>
      <c r="N2186" s="28"/>
      <c r="O2186" s="28"/>
      <c r="P2186" s="28"/>
      <c r="Q2186" s="28">
        <v>12</v>
      </c>
      <c r="R2186" s="28">
        <v>12</v>
      </c>
    </row>
    <row r="2187" spans="1:18" ht="12.75" x14ac:dyDescent="0.35">
      <c r="A2187" s="28" t="s">
        <v>1720</v>
      </c>
      <c r="B2187" s="28" t="s">
        <v>1721</v>
      </c>
      <c r="C2187" s="85" t="s">
        <v>168</v>
      </c>
      <c r="D2187" s="28" t="s">
        <v>1722</v>
      </c>
      <c r="E2187" s="431">
        <v>2900</v>
      </c>
      <c r="F2187" s="418" t="s">
        <v>2286</v>
      </c>
      <c r="G2187" s="418" t="s">
        <v>2287</v>
      </c>
      <c r="H2187" s="418" t="s">
        <v>1737</v>
      </c>
      <c r="I2187" s="234" t="s">
        <v>1726</v>
      </c>
      <c r="J2187" s="28" t="s">
        <v>1734</v>
      </c>
      <c r="K2187" s="429"/>
      <c r="L2187" s="401"/>
      <c r="M2187" s="28"/>
      <c r="N2187" s="28"/>
      <c r="O2187" s="28"/>
      <c r="P2187" s="28"/>
      <c r="Q2187" s="28">
        <v>12</v>
      </c>
      <c r="R2187" s="28">
        <v>12</v>
      </c>
    </row>
    <row r="2188" spans="1:18" ht="12.75" x14ac:dyDescent="0.35">
      <c r="A2188" s="28" t="s">
        <v>1720</v>
      </c>
      <c r="B2188" s="28" t="s">
        <v>1721</v>
      </c>
      <c r="C2188" s="85" t="s">
        <v>168</v>
      </c>
      <c r="D2188" s="28" t="s">
        <v>1722</v>
      </c>
      <c r="E2188" s="431">
        <v>2900</v>
      </c>
      <c r="F2188" s="418" t="s">
        <v>2288</v>
      </c>
      <c r="G2188" s="418" t="s">
        <v>2289</v>
      </c>
      <c r="H2188" s="418" t="s">
        <v>1737</v>
      </c>
      <c r="I2188" s="234" t="s">
        <v>1726</v>
      </c>
      <c r="J2188" s="28" t="s">
        <v>1734</v>
      </c>
      <c r="K2188" s="429"/>
      <c r="L2188" s="401"/>
      <c r="M2188" s="28"/>
      <c r="N2188" s="28"/>
      <c r="O2188" s="28"/>
      <c r="P2188" s="28"/>
      <c r="Q2188" s="28">
        <v>12</v>
      </c>
      <c r="R2188" s="28">
        <v>12</v>
      </c>
    </row>
    <row r="2189" spans="1:18" ht="12.75" x14ac:dyDescent="0.35">
      <c r="A2189" s="28" t="s">
        <v>1720</v>
      </c>
      <c r="B2189" s="28" t="s">
        <v>1721</v>
      </c>
      <c r="C2189" s="85" t="s">
        <v>168</v>
      </c>
      <c r="D2189" s="28" t="s">
        <v>1722</v>
      </c>
      <c r="E2189" s="431">
        <v>2900</v>
      </c>
      <c r="F2189" s="418" t="s">
        <v>2458</v>
      </c>
      <c r="G2189" s="418" t="s">
        <v>2459</v>
      </c>
      <c r="H2189" s="418" t="s">
        <v>1783</v>
      </c>
      <c r="I2189" s="234" t="s">
        <v>1726</v>
      </c>
      <c r="J2189" s="28" t="s">
        <v>1734</v>
      </c>
      <c r="K2189" s="429"/>
      <c r="L2189" s="401"/>
      <c r="M2189" s="28"/>
      <c r="N2189" s="28"/>
      <c r="O2189" s="28"/>
      <c r="P2189" s="28"/>
      <c r="Q2189" s="28">
        <v>12</v>
      </c>
      <c r="R2189" s="28">
        <v>12</v>
      </c>
    </row>
    <row r="2190" spans="1:18" ht="12.75" x14ac:dyDescent="0.35">
      <c r="A2190" s="28" t="s">
        <v>1720</v>
      </c>
      <c r="B2190" s="28" t="s">
        <v>1721</v>
      </c>
      <c r="C2190" s="85" t="s">
        <v>168</v>
      </c>
      <c r="D2190" s="28" t="s">
        <v>1722</v>
      </c>
      <c r="E2190" s="431">
        <v>5200</v>
      </c>
      <c r="F2190" s="418" t="s">
        <v>2986</v>
      </c>
      <c r="G2190" s="418" t="s">
        <v>3245</v>
      </c>
      <c r="H2190" s="418" t="s">
        <v>1751</v>
      </c>
      <c r="I2190" s="234" t="s">
        <v>1726</v>
      </c>
      <c r="J2190" s="28" t="s">
        <v>1734</v>
      </c>
      <c r="K2190" s="429"/>
      <c r="L2190" s="401"/>
      <c r="M2190" s="28"/>
      <c r="N2190" s="28"/>
      <c r="O2190" s="28"/>
      <c r="P2190" s="28"/>
      <c r="Q2190" s="28">
        <v>12</v>
      </c>
      <c r="R2190" s="28">
        <v>12</v>
      </c>
    </row>
    <row r="2191" spans="1:18" ht="12.75" x14ac:dyDescent="0.35">
      <c r="A2191" s="28" t="s">
        <v>1720</v>
      </c>
      <c r="B2191" s="28" t="s">
        <v>1721</v>
      </c>
      <c r="C2191" s="85" t="s">
        <v>168</v>
      </c>
      <c r="D2191" s="28" t="s">
        <v>1722</v>
      </c>
      <c r="E2191" s="431">
        <v>2900</v>
      </c>
      <c r="F2191" s="418" t="s">
        <v>2572</v>
      </c>
      <c r="G2191" s="418" t="s">
        <v>2573</v>
      </c>
      <c r="H2191" s="418" t="s">
        <v>1783</v>
      </c>
      <c r="I2191" s="234" t="s">
        <v>1726</v>
      </c>
      <c r="J2191" s="28" t="s">
        <v>1734</v>
      </c>
      <c r="K2191" s="429"/>
      <c r="L2191" s="401"/>
      <c r="M2191" s="28"/>
      <c r="N2191" s="28"/>
      <c r="O2191" s="28"/>
      <c r="P2191" s="28"/>
      <c r="Q2191" s="28">
        <v>12</v>
      </c>
      <c r="R2191" s="28">
        <v>12</v>
      </c>
    </row>
    <row r="2192" spans="1:18" ht="12.75" x14ac:dyDescent="0.35">
      <c r="A2192" s="28" t="s">
        <v>1720</v>
      </c>
      <c r="B2192" s="28" t="s">
        <v>1721</v>
      </c>
      <c r="C2192" s="85" t="s">
        <v>168</v>
      </c>
      <c r="D2192" s="28" t="s">
        <v>1722</v>
      </c>
      <c r="E2192" s="431">
        <v>5200</v>
      </c>
      <c r="F2192" s="418" t="s">
        <v>2722</v>
      </c>
      <c r="G2192" s="418" t="s">
        <v>2723</v>
      </c>
      <c r="H2192" s="418" t="s">
        <v>1751</v>
      </c>
      <c r="I2192" s="234" t="s">
        <v>1726</v>
      </c>
      <c r="J2192" s="28" t="s">
        <v>1734</v>
      </c>
      <c r="K2192" s="429"/>
      <c r="L2192" s="401"/>
      <c r="M2192" s="28"/>
      <c r="N2192" s="28"/>
      <c r="O2192" s="28"/>
      <c r="P2192" s="28"/>
      <c r="Q2192" s="28">
        <v>12</v>
      </c>
      <c r="R2192" s="28">
        <v>12</v>
      </c>
    </row>
    <row r="2193" spans="1:18" ht="12.75" x14ac:dyDescent="0.35">
      <c r="A2193" s="28" t="s">
        <v>1720</v>
      </c>
      <c r="B2193" s="28" t="s">
        <v>1721</v>
      </c>
      <c r="C2193" s="85" t="s">
        <v>168</v>
      </c>
      <c r="D2193" s="28" t="s">
        <v>1730</v>
      </c>
      <c r="E2193" s="431">
        <v>1650</v>
      </c>
      <c r="F2193" s="418" t="s">
        <v>2136</v>
      </c>
      <c r="G2193" s="418" t="s">
        <v>2137</v>
      </c>
      <c r="H2193" s="418" t="s">
        <v>1855</v>
      </c>
      <c r="I2193" s="234" t="s">
        <v>1726</v>
      </c>
      <c r="J2193" s="28" t="s">
        <v>1760</v>
      </c>
      <c r="K2193" s="429"/>
      <c r="L2193" s="401"/>
      <c r="M2193" s="28"/>
      <c r="N2193" s="28"/>
      <c r="O2193" s="28"/>
      <c r="P2193" s="28"/>
      <c r="Q2193" s="28">
        <v>12</v>
      </c>
      <c r="R2193" s="28">
        <v>12</v>
      </c>
    </row>
    <row r="2194" spans="1:18" ht="12.75" x14ac:dyDescent="0.35">
      <c r="A2194" s="28" t="s">
        <v>1720</v>
      </c>
      <c r="B2194" s="28" t="s">
        <v>1721</v>
      </c>
      <c r="C2194" s="85" t="s">
        <v>168</v>
      </c>
      <c r="D2194" s="28" t="s">
        <v>1722</v>
      </c>
      <c r="E2194" s="431">
        <v>1800</v>
      </c>
      <c r="F2194" s="418" t="s">
        <v>2264</v>
      </c>
      <c r="G2194" s="418" t="s">
        <v>2265</v>
      </c>
      <c r="H2194" s="418" t="s">
        <v>1725</v>
      </c>
      <c r="I2194" s="234" t="s">
        <v>1726</v>
      </c>
      <c r="J2194" s="28" t="s">
        <v>1727</v>
      </c>
      <c r="K2194" s="429"/>
      <c r="L2194" s="401"/>
      <c r="M2194" s="28"/>
      <c r="N2194" s="28"/>
      <c r="O2194" s="28"/>
      <c r="P2194" s="28"/>
      <c r="Q2194" s="28">
        <v>12</v>
      </c>
      <c r="R2194" s="28">
        <v>12</v>
      </c>
    </row>
    <row r="2195" spans="1:18" ht="12.75" x14ac:dyDescent="0.35">
      <c r="A2195" s="28" t="s">
        <v>1720</v>
      </c>
      <c r="B2195" s="28" t="s">
        <v>1721</v>
      </c>
      <c r="C2195" s="85" t="s">
        <v>168</v>
      </c>
      <c r="D2195" s="28" t="s">
        <v>1722</v>
      </c>
      <c r="E2195" s="431">
        <v>1800</v>
      </c>
      <c r="F2195" s="418" t="s">
        <v>2326</v>
      </c>
      <c r="G2195" s="418" t="s">
        <v>2327</v>
      </c>
      <c r="H2195" s="418" t="s">
        <v>1725</v>
      </c>
      <c r="I2195" s="234" t="s">
        <v>1726</v>
      </c>
      <c r="J2195" s="28" t="s">
        <v>1727</v>
      </c>
      <c r="K2195" s="429"/>
      <c r="L2195" s="401"/>
      <c r="M2195" s="28"/>
      <c r="N2195" s="28"/>
      <c r="O2195" s="28"/>
      <c r="P2195" s="28"/>
      <c r="Q2195" s="28">
        <v>12</v>
      </c>
      <c r="R2195" s="28">
        <v>12</v>
      </c>
    </row>
    <row r="2196" spans="1:18" ht="12.75" x14ac:dyDescent="0.35">
      <c r="A2196" s="28" t="s">
        <v>1720</v>
      </c>
      <c r="B2196" s="28" t="s">
        <v>1721</v>
      </c>
      <c r="C2196" s="85" t="s">
        <v>168</v>
      </c>
      <c r="D2196" s="28" t="s">
        <v>1722</v>
      </c>
      <c r="E2196" s="431">
        <v>1800</v>
      </c>
      <c r="F2196" s="418" t="s">
        <v>2359</v>
      </c>
      <c r="G2196" s="418" t="s">
        <v>2360</v>
      </c>
      <c r="H2196" s="418" t="s">
        <v>1325</v>
      </c>
      <c r="I2196" s="234" t="s">
        <v>1726</v>
      </c>
      <c r="J2196" s="28" t="s">
        <v>1760</v>
      </c>
      <c r="K2196" s="429"/>
      <c r="L2196" s="401"/>
      <c r="M2196" s="28"/>
      <c r="N2196" s="28"/>
      <c r="O2196" s="28"/>
      <c r="P2196" s="28"/>
      <c r="Q2196" s="28">
        <v>12</v>
      </c>
      <c r="R2196" s="28">
        <v>12</v>
      </c>
    </row>
    <row r="2197" spans="1:18" ht="12.75" x14ac:dyDescent="0.35">
      <c r="A2197" s="28" t="s">
        <v>1720</v>
      </c>
      <c r="B2197" s="28" t="s">
        <v>1721</v>
      </c>
      <c r="C2197" s="85" t="s">
        <v>168</v>
      </c>
      <c r="D2197" s="28" t="s">
        <v>1722</v>
      </c>
      <c r="E2197" s="431">
        <v>1800</v>
      </c>
      <c r="F2197" s="418" t="s">
        <v>2361</v>
      </c>
      <c r="G2197" s="418" t="s">
        <v>2362</v>
      </c>
      <c r="H2197" s="418" t="s">
        <v>1725</v>
      </c>
      <c r="I2197" s="234" t="s">
        <v>1726</v>
      </c>
      <c r="J2197" s="28" t="s">
        <v>1727</v>
      </c>
      <c r="K2197" s="429"/>
      <c r="L2197" s="401"/>
      <c r="M2197" s="28"/>
      <c r="N2197" s="28"/>
      <c r="O2197" s="28"/>
      <c r="P2197" s="28"/>
      <c r="Q2197" s="28">
        <v>12</v>
      </c>
      <c r="R2197" s="28">
        <v>12</v>
      </c>
    </row>
    <row r="2198" spans="1:18" ht="12.75" x14ac:dyDescent="0.35">
      <c r="A2198" s="28" t="s">
        <v>1720</v>
      </c>
      <c r="B2198" s="28" t="s">
        <v>1721</v>
      </c>
      <c r="C2198" s="85" t="s">
        <v>168</v>
      </c>
      <c r="D2198" s="28" t="s">
        <v>1722</v>
      </c>
      <c r="E2198" s="431">
        <v>1800</v>
      </c>
      <c r="F2198" s="418" t="s">
        <v>2410</v>
      </c>
      <c r="G2198" s="418" t="s">
        <v>2411</v>
      </c>
      <c r="H2198" s="418" t="s">
        <v>1725</v>
      </c>
      <c r="I2198" s="234" t="s">
        <v>1726</v>
      </c>
      <c r="J2198" s="28" t="s">
        <v>1727</v>
      </c>
      <c r="K2198" s="429"/>
      <c r="L2198" s="401"/>
      <c r="M2198" s="28"/>
      <c r="N2198" s="28"/>
      <c r="O2198" s="28"/>
      <c r="P2198" s="28"/>
      <c r="Q2198" s="28">
        <v>12</v>
      </c>
      <c r="R2198" s="28">
        <v>12</v>
      </c>
    </row>
    <row r="2199" spans="1:18" ht="12.75" x14ac:dyDescent="0.35">
      <c r="A2199" s="28" t="s">
        <v>1720</v>
      </c>
      <c r="B2199" s="28" t="s">
        <v>1721</v>
      </c>
      <c r="C2199" s="85" t="s">
        <v>168</v>
      </c>
      <c r="D2199" s="28" t="s">
        <v>1722</v>
      </c>
      <c r="E2199" s="431">
        <v>1800</v>
      </c>
      <c r="F2199" s="418" t="s">
        <v>2610</v>
      </c>
      <c r="G2199" s="418" t="s">
        <v>2611</v>
      </c>
      <c r="H2199" s="418" t="s">
        <v>1725</v>
      </c>
      <c r="I2199" s="234" t="s">
        <v>1726</v>
      </c>
      <c r="J2199" s="28" t="s">
        <v>1727</v>
      </c>
      <c r="K2199" s="429"/>
      <c r="L2199" s="401"/>
      <c r="M2199" s="28"/>
      <c r="N2199" s="28"/>
      <c r="O2199" s="28"/>
      <c r="P2199" s="28"/>
      <c r="Q2199" s="28">
        <v>12</v>
      </c>
      <c r="R2199" s="28">
        <v>12</v>
      </c>
    </row>
    <row r="2200" spans="1:18" ht="12.75" x14ac:dyDescent="0.35">
      <c r="A2200" s="28" t="s">
        <v>1720</v>
      </c>
      <c r="B2200" s="28" t="s">
        <v>1721</v>
      </c>
      <c r="C2200" s="85" t="s">
        <v>168</v>
      </c>
      <c r="D2200" s="28" t="s">
        <v>1730</v>
      </c>
      <c r="E2200" s="431">
        <v>1800</v>
      </c>
      <c r="F2200" s="418" t="s">
        <v>2645</v>
      </c>
      <c r="G2200" s="418" t="s">
        <v>2646</v>
      </c>
      <c r="H2200" s="418" t="s">
        <v>3218</v>
      </c>
      <c r="I2200" s="234" t="s">
        <v>1726</v>
      </c>
      <c r="J2200" s="28" t="s">
        <v>1727</v>
      </c>
      <c r="K2200" s="429"/>
      <c r="L2200" s="401"/>
      <c r="M2200" s="28"/>
      <c r="N2200" s="28"/>
      <c r="O2200" s="28"/>
      <c r="P2200" s="28"/>
      <c r="Q2200" s="28">
        <v>12</v>
      </c>
      <c r="R2200" s="28">
        <v>12</v>
      </c>
    </row>
    <row r="2201" spans="1:18" ht="12.75" x14ac:dyDescent="0.35">
      <c r="A2201" s="28" t="s">
        <v>1720</v>
      </c>
      <c r="B2201" s="28" t="s">
        <v>1721</v>
      </c>
      <c r="C2201" s="85" t="s">
        <v>168</v>
      </c>
      <c r="D2201" s="28" t="s">
        <v>1722</v>
      </c>
      <c r="E2201" s="431">
        <v>1800</v>
      </c>
      <c r="F2201" s="418" t="s">
        <v>2992</v>
      </c>
      <c r="G2201" s="418" t="s">
        <v>2991</v>
      </c>
      <c r="H2201" s="418" t="s">
        <v>1725</v>
      </c>
      <c r="I2201" s="234" t="s">
        <v>1726</v>
      </c>
      <c r="J2201" s="28" t="s">
        <v>1727</v>
      </c>
      <c r="K2201" s="429"/>
      <c r="L2201" s="401"/>
      <c r="M2201" s="28"/>
      <c r="N2201" s="28"/>
      <c r="O2201" s="28"/>
      <c r="P2201" s="28"/>
      <c r="Q2201" s="28">
        <v>12</v>
      </c>
      <c r="R2201" s="28">
        <v>12</v>
      </c>
    </row>
    <row r="2202" spans="1:18" ht="12.75" x14ac:dyDescent="0.35">
      <c r="A2202" s="28" t="s">
        <v>1720</v>
      </c>
      <c r="B2202" s="28" t="s">
        <v>1721</v>
      </c>
      <c r="C2202" s="85" t="s">
        <v>168</v>
      </c>
      <c r="D2202" s="28" t="s">
        <v>1722</v>
      </c>
      <c r="E2202" s="431">
        <v>1800</v>
      </c>
      <c r="F2202" s="418" t="s">
        <v>3246</v>
      </c>
      <c r="G2202" s="418" t="s">
        <v>3247</v>
      </c>
      <c r="H2202" s="418" t="s">
        <v>1725</v>
      </c>
      <c r="I2202" s="234" t="s">
        <v>1726</v>
      </c>
      <c r="J2202" s="28" t="s">
        <v>1727</v>
      </c>
      <c r="K2202" s="429"/>
      <c r="L2202" s="401"/>
      <c r="M2202" s="28"/>
      <c r="N2202" s="28"/>
      <c r="O2202" s="28"/>
      <c r="P2202" s="28"/>
      <c r="Q2202" s="28">
        <v>12</v>
      </c>
      <c r="R2202" s="28">
        <v>12</v>
      </c>
    </row>
    <row r="2203" spans="1:18" ht="12.75" x14ac:dyDescent="0.35">
      <c r="A2203" s="28" t="s">
        <v>1720</v>
      </c>
      <c r="B2203" s="28" t="s">
        <v>1721</v>
      </c>
      <c r="C2203" s="85" t="s">
        <v>168</v>
      </c>
      <c r="D2203" s="28" t="s">
        <v>1722</v>
      </c>
      <c r="E2203" s="431">
        <v>1800</v>
      </c>
      <c r="F2203" s="418" t="s">
        <v>2800</v>
      </c>
      <c r="G2203" s="418" t="s">
        <v>2801</v>
      </c>
      <c r="H2203" s="418" t="s">
        <v>1725</v>
      </c>
      <c r="I2203" s="234" t="s">
        <v>1726</v>
      </c>
      <c r="J2203" s="28" t="s">
        <v>1727</v>
      </c>
      <c r="K2203" s="429"/>
      <c r="L2203" s="401"/>
      <c r="M2203" s="28"/>
      <c r="N2203" s="28"/>
      <c r="O2203" s="28"/>
      <c r="P2203" s="28"/>
      <c r="Q2203" s="28">
        <v>12</v>
      </c>
      <c r="R2203" s="28">
        <v>12</v>
      </c>
    </row>
    <row r="2204" spans="1:18" ht="12.75" x14ac:dyDescent="0.35">
      <c r="A2204" s="28" t="s">
        <v>1720</v>
      </c>
      <c r="B2204" s="28" t="s">
        <v>1721</v>
      </c>
      <c r="C2204" s="85" t="s">
        <v>168</v>
      </c>
      <c r="D2204" s="28" t="s">
        <v>1722</v>
      </c>
      <c r="E2204" s="431">
        <v>1800</v>
      </c>
      <c r="F2204" s="418" t="s">
        <v>2995</v>
      </c>
      <c r="G2204" s="418" t="s">
        <v>2993</v>
      </c>
      <c r="H2204" s="418" t="s">
        <v>1725</v>
      </c>
      <c r="I2204" s="234" t="s">
        <v>1726</v>
      </c>
      <c r="J2204" s="28" t="s">
        <v>1727</v>
      </c>
      <c r="K2204" s="429"/>
      <c r="L2204" s="401"/>
      <c r="M2204" s="28"/>
      <c r="N2204" s="28"/>
      <c r="O2204" s="28"/>
      <c r="P2204" s="28"/>
      <c r="Q2204" s="28">
        <v>12</v>
      </c>
      <c r="R2204" s="28">
        <v>12</v>
      </c>
    </row>
    <row r="2205" spans="1:18" ht="12.75" x14ac:dyDescent="0.35">
      <c r="A2205" s="28" t="s">
        <v>1720</v>
      </c>
      <c r="B2205" s="28" t="s">
        <v>1721</v>
      </c>
      <c r="C2205" s="85" t="s">
        <v>168</v>
      </c>
      <c r="D2205" s="28" t="s">
        <v>1722</v>
      </c>
      <c r="E2205" s="431">
        <v>1800</v>
      </c>
      <c r="F2205" s="418" t="s">
        <v>2462</v>
      </c>
      <c r="G2205" s="418" t="s">
        <v>2463</v>
      </c>
      <c r="H2205" s="418" t="s">
        <v>1725</v>
      </c>
      <c r="I2205" s="234" t="s">
        <v>1726</v>
      </c>
      <c r="J2205" s="28" t="s">
        <v>1727</v>
      </c>
      <c r="K2205" s="429"/>
      <c r="L2205" s="401"/>
      <c r="M2205" s="28"/>
      <c r="N2205" s="28"/>
      <c r="O2205" s="28"/>
      <c r="P2205" s="28"/>
      <c r="Q2205" s="28">
        <v>12</v>
      </c>
      <c r="R2205" s="28">
        <v>12</v>
      </c>
    </row>
    <row r="2206" spans="1:18" ht="12.75" x14ac:dyDescent="0.35">
      <c r="A2206" s="28" t="s">
        <v>1720</v>
      </c>
      <c r="B2206" s="28" t="s">
        <v>1721</v>
      </c>
      <c r="C2206" s="85" t="s">
        <v>168</v>
      </c>
      <c r="D2206" s="28" t="s">
        <v>1722</v>
      </c>
      <c r="E2206" s="431">
        <v>1800</v>
      </c>
      <c r="F2206" s="418" t="s">
        <v>2700</v>
      </c>
      <c r="G2206" s="418" t="s">
        <v>2701</v>
      </c>
      <c r="H2206" s="418" t="s">
        <v>1725</v>
      </c>
      <c r="I2206" s="234" t="s">
        <v>1726</v>
      </c>
      <c r="J2206" s="28" t="s">
        <v>1727</v>
      </c>
      <c r="K2206" s="429"/>
      <c r="L2206" s="401"/>
      <c r="M2206" s="28"/>
      <c r="N2206" s="28"/>
      <c r="O2206" s="28"/>
      <c r="P2206" s="28"/>
      <c r="Q2206" s="28">
        <v>12</v>
      </c>
      <c r="R2206" s="28">
        <v>12</v>
      </c>
    </row>
    <row r="2207" spans="1:18" ht="12.75" x14ac:dyDescent="0.35">
      <c r="A2207" s="28" t="s">
        <v>1720</v>
      </c>
      <c r="B2207" s="28" t="s">
        <v>1721</v>
      </c>
      <c r="C2207" s="85" t="s">
        <v>168</v>
      </c>
      <c r="D2207" s="28" t="s">
        <v>1722</v>
      </c>
      <c r="E2207" s="431">
        <v>1800</v>
      </c>
      <c r="F2207" s="418" t="s">
        <v>3000</v>
      </c>
      <c r="G2207" s="418" t="s">
        <v>2998</v>
      </c>
      <c r="H2207" s="418" t="s">
        <v>1725</v>
      </c>
      <c r="I2207" s="234" t="s">
        <v>1726</v>
      </c>
      <c r="J2207" s="28" t="s">
        <v>1727</v>
      </c>
      <c r="K2207" s="429"/>
      <c r="L2207" s="401"/>
      <c r="M2207" s="28"/>
      <c r="N2207" s="28"/>
      <c r="O2207" s="28"/>
      <c r="P2207" s="28"/>
      <c r="Q2207" s="28">
        <v>12</v>
      </c>
      <c r="R2207" s="28">
        <v>12</v>
      </c>
    </row>
    <row r="2208" spans="1:18" ht="12.75" x14ac:dyDescent="0.35">
      <c r="A2208" s="28" t="s">
        <v>1720</v>
      </c>
      <c r="B2208" s="28" t="s">
        <v>1721</v>
      </c>
      <c r="C2208" s="85" t="s">
        <v>168</v>
      </c>
      <c r="D2208" s="28" t="s">
        <v>1722</v>
      </c>
      <c r="E2208" s="431">
        <v>2900</v>
      </c>
      <c r="F2208" s="418" t="s">
        <v>3002</v>
      </c>
      <c r="G2208" s="418" t="s">
        <v>3001</v>
      </c>
      <c r="H2208" s="418" t="s">
        <v>1737</v>
      </c>
      <c r="I2208" s="234" t="s">
        <v>1726</v>
      </c>
      <c r="J2208" s="28" t="s">
        <v>1734</v>
      </c>
      <c r="K2208" s="429"/>
      <c r="L2208" s="401"/>
      <c r="M2208" s="28"/>
      <c r="N2208" s="28"/>
      <c r="O2208" s="28"/>
      <c r="P2208" s="28"/>
      <c r="Q2208" s="28">
        <v>12</v>
      </c>
      <c r="R2208" s="28">
        <v>12</v>
      </c>
    </row>
    <row r="2209" spans="1:18" ht="12.75" x14ac:dyDescent="0.35">
      <c r="A2209" s="28" t="s">
        <v>1720</v>
      </c>
      <c r="B2209" s="28" t="s">
        <v>1721</v>
      </c>
      <c r="C2209" s="85" t="s">
        <v>168</v>
      </c>
      <c r="D2209" s="28" t="s">
        <v>1722</v>
      </c>
      <c r="E2209" s="431">
        <v>5200</v>
      </c>
      <c r="F2209" s="418" t="s">
        <v>3248</v>
      </c>
      <c r="G2209" s="418" t="s">
        <v>3249</v>
      </c>
      <c r="H2209" s="418" t="s">
        <v>1751</v>
      </c>
      <c r="I2209" s="234" t="s">
        <v>1726</v>
      </c>
      <c r="J2209" s="28" t="s">
        <v>1734</v>
      </c>
      <c r="K2209" s="429"/>
      <c r="L2209" s="401"/>
      <c r="M2209" s="28"/>
      <c r="N2209" s="28"/>
      <c r="O2209" s="28"/>
      <c r="P2209" s="28"/>
      <c r="Q2209" s="28">
        <v>12</v>
      </c>
      <c r="R2209" s="28">
        <v>12</v>
      </c>
    </row>
    <row r="2210" spans="1:18" ht="12.75" x14ac:dyDescent="0.35">
      <c r="A2210" s="28" t="s">
        <v>1720</v>
      </c>
      <c r="B2210" s="28" t="s">
        <v>1721</v>
      </c>
      <c r="C2210" s="85" t="s">
        <v>168</v>
      </c>
      <c r="D2210" s="28" t="s">
        <v>1722</v>
      </c>
      <c r="E2210" s="431">
        <v>2900</v>
      </c>
      <c r="F2210" s="418" t="s">
        <v>1851</v>
      </c>
      <c r="G2210" s="418" t="s">
        <v>1852</v>
      </c>
      <c r="H2210" s="418" t="s">
        <v>1737</v>
      </c>
      <c r="I2210" s="234" t="s">
        <v>1726</v>
      </c>
      <c r="J2210" s="28" t="s">
        <v>1734</v>
      </c>
      <c r="K2210" s="429"/>
      <c r="L2210" s="401"/>
      <c r="M2210" s="28"/>
      <c r="N2210" s="28"/>
      <c r="O2210" s="28"/>
      <c r="P2210" s="28"/>
      <c r="Q2210" s="28">
        <v>12</v>
      </c>
      <c r="R2210" s="28">
        <v>12</v>
      </c>
    </row>
    <row r="2211" spans="1:18" ht="12.75" x14ac:dyDescent="0.35">
      <c r="A2211" s="28" t="s">
        <v>1720</v>
      </c>
      <c r="B2211" s="28" t="s">
        <v>1721</v>
      </c>
      <c r="C2211" s="85" t="s">
        <v>168</v>
      </c>
      <c r="D2211" s="28" t="s">
        <v>1722</v>
      </c>
      <c r="E2211" s="431">
        <v>2900</v>
      </c>
      <c r="F2211" s="418" t="s">
        <v>3250</v>
      </c>
      <c r="G2211" s="418" t="s">
        <v>3251</v>
      </c>
      <c r="H2211" s="418" t="s">
        <v>1783</v>
      </c>
      <c r="I2211" s="234" t="s">
        <v>1726</v>
      </c>
      <c r="J2211" s="28" t="s">
        <v>1734</v>
      </c>
      <c r="K2211" s="429"/>
      <c r="L2211" s="401"/>
      <c r="M2211" s="28"/>
      <c r="N2211" s="28"/>
      <c r="O2211" s="28"/>
      <c r="P2211" s="28"/>
      <c r="Q2211" s="28">
        <v>12</v>
      </c>
      <c r="R2211" s="28">
        <v>12</v>
      </c>
    </row>
    <row r="2212" spans="1:18" ht="12.75" x14ac:dyDescent="0.35">
      <c r="A2212" s="28" t="s">
        <v>1720</v>
      </c>
      <c r="B2212" s="28" t="s">
        <v>1721</v>
      </c>
      <c r="C2212" s="85" t="s">
        <v>168</v>
      </c>
      <c r="D2212" s="28" t="s">
        <v>1722</v>
      </c>
      <c r="E2212" s="431">
        <v>2900</v>
      </c>
      <c r="F2212" s="418" t="s">
        <v>2048</v>
      </c>
      <c r="G2212" s="418" t="s">
        <v>2049</v>
      </c>
      <c r="H2212" s="418" t="s">
        <v>1737</v>
      </c>
      <c r="I2212" s="234" t="s">
        <v>1726</v>
      </c>
      <c r="J2212" s="28" t="s">
        <v>1734</v>
      </c>
      <c r="K2212" s="429"/>
      <c r="L2212" s="401"/>
      <c r="M2212" s="28"/>
      <c r="N2212" s="28"/>
      <c r="O2212" s="28"/>
      <c r="P2212" s="28"/>
      <c r="Q2212" s="28">
        <v>12</v>
      </c>
      <c r="R2212" s="28">
        <v>12</v>
      </c>
    </row>
    <row r="2213" spans="1:18" ht="12.75" x14ac:dyDescent="0.35">
      <c r="A2213" s="28" t="s">
        <v>1720</v>
      </c>
      <c r="B2213" s="28" t="s">
        <v>1721</v>
      </c>
      <c r="C2213" s="85" t="s">
        <v>168</v>
      </c>
      <c r="D2213" s="28" t="s">
        <v>1722</v>
      </c>
      <c r="E2213" s="431">
        <v>5200</v>
      </c>
      <c r="F2213" s="418" t="s">
        <v>3252</v>
      </c>
      <c r="G2213" s="418" t="s">
        <v>3253</v>
      </c>
      <c r="H2213" s="418" t="s">
        <v>1751</v>
      </c>
      <c r="I2213" s="234" t="s">
        <v>1726</v>
      </c>
      <c r="J2213" s="28" t="s">
        <v>1734</v>
      </c>
      <c r="K2213" s="429"/>
      <c r="L2213" s="401"/>
      <c r="M2213" s="28"/>
      <c r="N2213" s="28"/>
      <c r="O2213" s="28"/>
      <c r="P2213" s="28"/>
      <c r="Q2213" s="28">
        <v>12</v>
      </c>
      <c r="R2213" s="28">
        <v>12</v>
      </c>
    </row>
    <row r="2214" spans="1:18" ht="12.75" x14ac:dyDescent="0.35">
      <c r="A2214" s="28" t="s">
        <v>1720</v>
      </c>
      <c r="B2214" s="28" t="s">
        <v>1721</v>
      </c>
      <c r="C2214" s="85" t="s">
        <v>168</v>
      </c>
      <c r="D2214" s="28" t="s">
        <v>1722</v>
      </c>
      <c r="E2214" s="431">
        <v>5200</v>
      </c>
      <c r="F2214" s="418" t="s">
        <v>2134</v>
      </c>
      <c r="G2214" s="418" t="s">
        <v>2135</v>
      </c>
      <c r="H2214" s="418" t="s">
        <v>1751</v>
      </c>
      <c r="I2214" s="234" t="s">
        <v>1726</v>
      </c>
      <c r="J2214" s="28" t="s">
        <v>1734</v>
      </c>
      <c r="K2214" s="429"/>
      <c r="L2214" s="401"/>
      <c r="M2214" s="28"/>
      <c r="N2214" s="28"/>
      <c r="O2214" s="28"/>
      <c r="P2214" s="28"/>
      <c r="Q2214" s="28">
        <v>12</v>
      </c>
      <c r="R2214" s="28">
        <v>12</v>
      </c>
    </row>
    <row r="2215" spans="1:18" ht="12.75" x14ac:dyDescent="0.35">
      <c r="A2215" s="28" t="s">
        <v>1720</v>
      </c>
      <c r="B2215" s="28" t="s">
        <v>1721</v>
      </c>
      <c r="C2215" s="85" t="s">
        <v>168</v>
      </c>
      <c r="D2215" s="28" t="s">
        <v>1722</v>
      </c>
      <c r="E2215" s="431">
        <v>5200</v>
      </c>
      <c r="F2215" s="418" t="s">
        <v>2268</v>
      </c>
      <c r="G2215" s="418" t="s">
        <v>2269</v>
      </c>
      <c r="H2215" s="418" t="s">
        <v>1751</v>
      </c>
      <c r="I2215" s="234" t="s">
        <v>1726</v>
      </c>
      <c r="J2215" s="28" t="s">
        <v>1734</v>
      </c>
      <c r="K2215" s="429"/>
      <c r="L2215" s="401"/>
      <c r="M2215" s="28"/>
      <c r="N2215" s="28"/>
      <c r="O2215" s="28"/>
      <c r="P2215" s="28"/>
      <c r="Q2215" s="28">
        <v>12</v>
      </c>
      <c r="R2215" s="28">
        <v>12</v>
      </c>
    </row>
    <row r="2216" spans="1:18" ht="12.75" x14ac:dyDescent="0.35">
      <c r="A2216" s="28" t="s">
        <v>1720</v>
      </c>
      <c r="B2216" s="28" t="s">
        <v>1721</v>
      </c>
      <c r="C2216" s="85" t="s">
        <v>168</v>
      </c>
      <c r="D2216" s="28" t="s">
        <v>1722</v>
      </c>
      <c r="E2216" s="431">
        <v>5200</v>
      </c>
      <c r="F2216" s="418" t="s">
        <v>3254</v>
      </c>
      <c r="G2216" s="418" t="s">
        <v>3255</v>
      </c>
      <c r="H2216" s="418" t="s">
        <v>1751</v>
      </c>
      <c r="I2216" s="234" t="s">
        <v>1726</v>
      </c>
      <c r="J2216" s="28" t="s">
        <v>1734</v>
      </c>
      <c r="K2216" s="429"/>
      <c r="L2216" s="401"/>
      <c r="M2216" s="28"/>
      <c r="N2216" s="28"/>
      <c r="O2216" s="28"/>
      <c r="P2216" s="28"/>
      <c r="Q2216" s="28">
        <v>12</v>
      </c>
      <c r="R2216" s="28">
        <v>12</v>
      </c>
    </row>
    <row r="2217" spans="1:18" ht="12.75" x14ac:dyDescent="0.35">
      <c r="A2217" s="28" t="s">
        <v>1720</v>
      </c>
      <c r="B2217" s="28" t="s">
        <v>1721</v>
      </c>
      <c r="C2217" s="85" t="s">
        <v>168</v>
      </c>
      <c r="D2217" s="28" t="s">
        <v>1722</v>
      </c>
      <c r="E2217" s="431">
        <v>2900</v>
      </c>
      <c r="F2217" s="418" t="s">
        <v>3006</v>
      </c>
      <c r="G2217" s="418" t="s">
        <v>3005</v>
      </c>
      <c r="H2217" s="418" t="s">
        <v>1783</v>
      </c>
      <c r="I2217" s="234" t="s">
        <v>1726</v>
      </c>
      <c r="J2217" s="28" t="s">
        <v>1734</v>
      </c>
      <c r="K2217" s="429"/>
      <c r="L2217" s="401"/>
      <c r="M2217" s="28"/>
      <c r="N2217" s="28"/>
      <c r="O2217" s="28"/>
      <c r="P2217" s="28"/>
      <c r="Q2217" s="28">
        <v>12</v>
      </c>
      <c r="R2217" s="28">
        <v>12</v>
      </c>
    </row>
    <row r="2218" spans="1:18" ht="12.75" x14ac:dyDescent="0.35">
      <c r="A2218" s="28" t="s">
        <v>1720</v>
      </c>
      <c r="B2218" s="28" t="s">
        <v>1721</v>
      </c>
      <c r="C2218" s="85" t="s">
        <v>168</v>
      </c>
      <c r="D2218" s="28" t="s">
        <v>1722</v>
      </c>
      <c r="E2218" s="431">
        <v>2900</v>
      </c>
      <c r="F2218" s="418" t="s">
        <v>2396</v>
      </c>
      <c r="G2218" s="418" t="s">
        <v>2397</v>
      </c>
      <c r="H2218" s="418" t="s">
        <v>1783</v>
      </c>
      <c r="I2218" s="234" t="s">
        <v>1726</v>
      </c>
      <c r="J2218" s="28" t="s">
        <v>1734</v>
      </c>
      <c r="K2218" s="429"/>
      <c r="L2218" s="401"/>
      <c r="M2218" s="28"/>
      <c r="N2218" s="28"/>
      <c r="O2218" s="28"/>
      <c r="P2218" s="28"/>
      <c r="Q2218" s="28">
        <v>12</v>
      </c>
      <c r="R2218" s="28">
        <v>12</v>
      </c>
    </row>
    <row r="2219" spans="1:18" ht="12.75" x14ac:dyDescent="0.35">
      <c r="A2219" s="28" t="s">
        <v>1720</v>
      </c>
      <c r="B2219" s="28" t="s">
        <v>1721</v>
      </c>
      <c r="C2219" s="85" t="s">
        <v>168</v>
      </c>
      <c r="D2219" s="28" t="s">
        <v>1722</v>
      </c>
      <c r="E2219" s="431">
        <v>2900</v>
      </c>
      <c r="F2219" s="418" t="s">
        <v>2659</v>
      </c>
      <c r="G2219" s="418" t="s">
        <v>2660</v>
      </c>
      <c r="H2219" s="418" t="s">
        <v>1737</v>
      </c>
      <c r="I2219" s="234" t="s">
        <v>1726</v>
      </c>
      <c r="J2219" s="28" t="s">
        <v>1734</v>
      </c>
      <c r="K2219" s="429"/>
      <c r="L2219" s="401"/>
      <c r="M2219" s="28"/>
      <c r="N2219" s="28"/>
      <c r="O2219" s="28"/>
      <c r="P2219" s="28"/>
      <c r="Q2219" s="28">
        <v>12</v>
      </c>
      <c r="R2219" s="28">
        <v>12</v>
      </c>
    </row>
    <row r="2220" spans="1:18" ht="12.75" x14ac:dyDescent="0.35">
      <c r="A2220" s="28" t="s">
        <v>1720</v>
      </c>
      <c r="B2220" s="28" t="s">
        <v>1721</v>
      </c>
      <c r="C2220" s="85" t="s">
        <v>168</v>
      </c>
      <c r="D2220" s="28" t="s">
        <v>1722</v>
      </c>
      <c r="E2220" s="431">
        <v>2900</v>
      </c>
      <c r="F2220" s="418" t="s">
        <v>3008</v>
      </c>
      <c r="G2220" s="418" t="s">
        <v>3007</v>
      </c>
      <c r="H2220" s="418" t="s">
        <v>1756</v>
      </c>
      <c r="I2220" s="234" t="s">
        <v>1726</v>
      </c>
      <c r="J2220" s="28" t="s">
        <v>1734</v>
      </c>
      <c r="K2220" s="429"/>
      <c r="L2220" s="401"/>
      <c r="M2220" s="28"/>
      <c r="N2220" s="28"/>
      <c r="O2220" s="28"/>
      <c r="P2220" s="28"/>
      <c r="Q2220" s="28">
        <v>12</v>
      </c>
      <c r="R2220" s="28">
        <v>12</v>
      </c>
    </row>
    <row r="2221" spans="1:18" ht="12.75" x14ac:dyDescent="0.35">
      <c r="A2221" s="28" t="s">
        <v>1720</v>
      </c>
      <c r="B2221" s="28" t="s">
        <v>1721</v>
      </c>
      <c r="C2221" s="85" t="s">
        <v>168</v>
      </c>
      <c r="D2221" s="28" t="s">
        <v>1722</v>
      </c>
      <c r="E2221" s="431">
        <v>2900</v>
      </c>
      <c r="F2221" s="418" t="s">
        <v>2730</v>
      </c>
      <c r="G2221" s="418" t="s">
        <v>2731</v>
      </c>
      <c r="H2221" s="418" t="s">
        <v>1737</v>
      </c>
      <c r="I2221" s="234" t="s">
        <v>1726</v>
      </c>
      <c r="J2221" s="28" t="s">
        <v>1734</v>
      </c>
      <c r="K2221" s="429"/>
      <c r="L2221" s="401"/>
      <c r="M2221" s="28"/>
      <c r="N2221" s="28"/>
      <c r="O2221" s="28"/>
      <c r="P2221" s="28"/>
      <c r="Q2221" s="28">
        <v>12</v>
      </c>
      <c r="R2221" s="28">
        <v>12</v>
      </c>
    </row>
    <row r="2222" spans="1:18" ht="12.75" x14ac:dyDescent="0.35">
      <c r="A2222" s="28" t="s">
        <v>1720</v>
      </c>
      <c r="B2222" s="28" t="s">
        <v>1721</v>
      </c>
      <c r="C2222" s="85" t="s">
        <v>168</v>
      </c>
      <c r="D2222" s="28" t="s">
        <v>1722</v>
      </c>
      <c r="E2222" s="431">
        <v>5200</v>
      </c>
      <c r="F2222" s="418" t="s">
        <v>3020</v>
      </c>
      <c r="G2222" s="418" t="s">
        <v>3019</v>
      </c>
      <c r="H2222" s="418" t="s">
        <v>1751</v>
      </c>
      <c r="I2222" s="234" t="s">
        <v>1726</v>
      </c>
      <c r="J2222" s="28" t="s">
        <v>1734</v>
      </c>
      <c r="K2222" s="429"/>
      <c r="L2222" s="401"/>
      <c r="M2222" s="28"/>
      <c r="N2222" s="28"/>
      <c r="O2222" s="28"/>
      <c r="P2222" s="28"/>
      <c r="Q2222" s="28">
        <v>12</v>
      </c>
      <c r="R2222" s="28">
        <v>12</v>
      </c>
    </row>
    <row r="2223" spans="1:18" ht="12.75" x14ac:dyDescent="0.35">
      <c r="A2223" s="28" t="s">
        <v>1720</v>
      </c>
      <c r="B2223" s="28" t="s">
        <v>1721</v>
      </c>
      <c r="C2223" s="85" t="s">
        <v>168</v>
      </c>
      <c r="D2223" s="28" t="s">
        <v>1722</v>
      </c>
      <c r="E2223" s="431">
        <v>1800</v>
      </c>
      <c r="F2223" s="418" t="s">
        <v>3010</v>
      </c>
      <c r="G2223" s="418" t="s">
        <v>3009</v>
      </c>
      <c r="H2223" s="418" t="s">
        <v>1725</v>
      </c>
      <c r="I2223" s="234" t="s">
        <v>1726</v>
      </c>
      <c r="J2223" s="28" t="s">
        <v>1727</v>
      </c>
      <c r="K2223" s="429"/>
      <c r="L2223" s="401"/>
      <c r="M2223" s="28"/>
      <c r="N2223" s="28"/>
      <c r="O2223" s="28"/>
      <c r="P2223" s="28"/>
      <c r="Q2223" s="28">
        <v>12</v>
      </c>
      <c r="R2223" s="28">
        <v>12</v>
      </c>
    </row>
    <row r="2224" spans="1:18" ht="12.75" x14ac:dyDescent="0.35">
      <c r="A2224" s="28" t="s">
        <v>1720</v>
      </c>
      <c r="B2224" s="28" t="s">
        <v>1721</v>
      </c>
      <c r="C2224" s="85" t="s">
        <v>168</v>
      </c>
      <c r="D2224" s="28" t="s">
        <v>1722</v>
      </c>
      <c r="E2224" s="431">
        <v>1800</v>
      </c>
      <c r="F2224" s="418" t="s">
        <v>1920</v>
      </c>
      <c r="G2224" s="418" t="s">
        <v>1921</v>
      </c>
      <c r="H2224" s="418" t="s">
        <v>1725</v>
      </c>
      <c r="I2224" s="234" t="s">
        <v>1726</v>
      </c>
      <c r="J2224" s="28" t="s">
        <v>1727</v>
      </c>
      <c r="K2224" s="429"/>
      <c r="L2224" s="401"/>
      <c r="M2224" s="28"/>
      <c r="N2224" s="28"/>
      <c r="O2224" s="28"/>
      <c r="P2224" s="28"/>
      <c r="Q2224" s="28">
        <v>12</v>
      </c>
      <c r="R2224" s="28">
        <v>12</v>
      </c>
    </row>
    <row r="2225" spans="1:18" ht="12.75" x14ac:dyDescent="0.35">
      <c r="A2225" s="28" t="s">
        <v>1720</v>
      </c>
      <c r="B2225" s="28" t="s">
        <v>1721</v>
      </c>
      <c r="C2225" s="85" t="s">
        <v>168</v>
      </c>
      <c r="D2225" s="28" t="s">
        <v>1722</v>
      </c>
      <c r="E2225" s="431">
        <v>2900</v>
      </c>
      <c r="F2225" s="418" t="s">
        <v>3256</v>
      </c>
      <c r="G2225" s="418" t="s">
        <v>3257</v>
      </c>
      <c r="H2225" s="418" t="s">
        <v>2236</v>
      </c>
      <c r="I2225" s="234" t="s">
        <v>1726</v>
      </c>
      <c r="J2225" s="28" t="s">
        <v>1734</v>
      </c>
      <c r="K2225" s="429"/>
      <c r="L2225" s="401"/>
      <c r="M2225" s="28"/>
      <c r="N2225" s="28"/>
      <c r="O2225" s="28"/>
      <c r="P2225" s="28"/>
      <c r="Q2225" s="28">
        <v>12</v>
      </c>
      <c r="R2225" s="28">
        <v>12</v>
      </c>
    </row>
    <row r="2226" spans="1:18" ht="12.75" x14ac:dyDescent="0.35">
      <c r="A2226" s="28" t="s">
        <v>1720</v>
      </c>
      <c r="B2226" s="28" t="s">
        <v>1721</v>
      </c>
      <c r="C2226" s="85" t="s">
        <v>168</v>
      </c>
      <c r="D2226" s="28" t="s">
        <v>1722</v>
      </c>
      <c r="E2226" s="431">
        <v>1800</v>
      </c>
      <c r="F2226" s="418" t="s">
        <v>1986</v>
      </c>
      <c r="G2226" s="418" t="s">
        <v>1987</v>
      </c>
      <c r="H2226" s="418" t="s">
        <v>1725</v>
      </c>
      <c r="I2226" s="234" t="s">
        <v>1726</v>
      </c>
      <c r="J2226" s="28" t="s">
        <v>1727</v>
      </c>
      <c r="K2226" s="429"/>
      <c r="L2226" s="401"/>
      <c r="M2226" s="28"/>
      <c r="N2226" s="28"/>
      <c r="O2226" s="28"/>
      <c r="P2226" s="28"/>
      <c r="Q2226" s="28">
        <v>12</v>
      </c>
      <c r="R2226" s="28">
        <v>12</v>
      </c>
    </row>
    <row r="2227" spans="1:18" ht="12.75" x14ac:dyDescent="0.35">
      <c r="A2227" s="28" t="s">
        <v>1720</v>
      </c>
      <c r="B2227" s="28" t="s">
        <v>1721</v>
      </c>
      <c r="C2227" s="85" t="s">
        <v>168</v>
      </c>
      <c r="D2227" s="28" t="s">
        <v>1722</v>
      </c>
      <c r="E2227" s="431">
        <v>1800</v>
      </c>
      <c r="F2227" s="418" t="s">
        <v>3014</v>
      </c>
      <c r="G2227" s="418" t="s">
        <v>3012</v>
      </c>
      <c r="H2227" s="418" t="s">
        <v>1725</v>
      </c>
      <c r="I2227" s="234" t="s">
        <v>1726</v>
      </c>
      <c r="J2227" s="28" t="s">
        <v>1727</v>
      </c>
      <c r="K2227" s="429"/>
      <c r="L2227" s="401"/>
      <c r="M2227" s="28"/>
      <c r="N2227" s="28"/>
      <c r="O2227" s="28"/>
      <c r="P2227" s="28"/>
      <c r="Q2227" s="28">
        <v>12</v>
      </c>
      <c r="R2227" s="28">
        <v>12</v>
      </c>
    </row>
    <row r="2228" spans="1:18" ht="12.75" x14ac:dyDescent="0.35">
      <c r="A2228" s="28" t="s">
        <v>1720</v>
      </c>
      <c r="B2228" s="28" t="s">
        <v>1721</v>
      </c>
      <c r="C2228" s="85" t="s">
        <v>168</v>
      </c>
      <c r="D2228" s="28" t="s">
        <v>1722</v>
      </c>
      <c r="E2228" s="431">
        <v>1650</v>
      </c>
      <c r="F2228" s="418" t="s">
        <v>2114</v>
      </c>
      <c r="G2228" s="418" t="s">
        <v>2115</v>
      </c>
      <c r="H2228" s="418" t="s">
        <v>1325</v>
      </c>
      <c r="I2228" s="234" t="s">
        <v>1726</v>
      </c>
      <c r="J2228" s="28" t="s">
        <v>1760</v>
      </c>
      <c r="K2228" s="429"/>
      <c r="L2228" s="401"/>
      <c r="M2228" s="28"/>
      <c r="N2228" s="28"/>
      <c r="O2228" s="28"/>
      <c r="P2228" s="28"/>
      <c r="Q2228" s="28">
        <v>12</v>
      </c>
      <c r="R2228" s="28">
        <v>12</v>
      </c>
    </row>
    <row r="2229" spans="1:18" ht="12.75" x14ac:dyDescent="0.35">
      <c r="A2229" s="28" t="s">
        <v>1720</v>
      </c>
      <c r="B2229" s="28" t="s">
        <v>1721</v>
      </c>
      <c r="C2229" s="85" t="s">
        <v>168</v>
      </c>
      <c r="D2229" s="28" t="s">
        <v>1722</v>
      </c>
      <c r="E2229" s="431">
        <v>1800</v>
      </c>
      <c r="F2229" s="418" t="s">
        <v>3017</v>
      </c>
      <c r="G2229" s="418" t="s">
        <v>3015</v>
      </c>
      <c r="H2229" s="418" t="s">
        <v>1725</v>
      </c>
      <c r="I2229" s="234" t="s">
        <v>1726</v>
      </c>
      <c r="J2229" s="28" t="s">
        <v>1727</v>
      </c>
      <c r="K2229" s="429"/>
      <c r="L2229" s="401"/>
      <c r="M2229" s="28"/>
      <c r="N2229" s="28"/>
      <c r="O2229" s="28"/>
      <c r="P2229" s="28"/>
      <c r="Q2229" s="28">
        <v>12</v>
      </c>
      <c r="R2229" s="28">
        <v>12</v>
      </c>
    </row>
    <row r="2230" spans="1:18" ht="12.75" x14ac:dyDescent="0.35">
      <c r="A2230" s="28" t="s">
        <v>1720</v>
      </c>
      <c r="B2230" s="28" t="s">
        <v>1721</v>
      </c>
      <c r="C2230" s="85" t="s">
        <v>168</v>
      </c>
      <c r="D2230" s="28" t="s">
        <v>1722</v>
      </c>
      <c r="E2230" s="431">
        <v>1800</v>
      </c>
      <c r="F2230" s="418" t="s">
        <v>3258</v>
      </c>
      <c r="G2230" s="418" t="s">
        <v>3259</v>
      </c>
      <c r="H2230" s="418" t="s">
        <v>1725</v>
      </c>
      <c r="I2230" s="234" t="s">
        <v>1726</v>
      </c>
      <c r="J2230" s="28" t="s">
        <v>1727</v>
      </c>
      <c r="K2230" s="429"/>
      <c r="L2230" s="401"/>
      <c r="M2230" s="28"/>
      <c r="N2230" s="28"/>
      <c r="O2230" s="28"/>
      <c r="P2230" s="28"/>
      <c r="Q2230" s="28">
        <v>12</v>
      </c>
      <c r="R2230" s="28">
        <v>12</v>
      </c>
    </row>
    <row r="2231" spans="1:18" ht="12.75" x14ac:dyDescent="0.35">
      <c r="A2231" s="28" t="s">
        <v>1720</v>
      </c>
      <c r="B2231" s="28" t="s">
        <v>1721</v>
      </c>
      <c r="C2231" s="85" t="s">
        <v>168</v>
      </c>
      <c r="D2231" s="28" t="s">
        <v>1722</v>
      </c>
      <c r="E2231" s="431">
        <v>1800</v>
      </c>
      <c r="F2231" s="418" t="s">
        <v>2343</v>
      </c>
      <c r="G2231" s="418" t="s">
        <v>2344</v>
      </c>
      <c r="H2231" s="418" t="s">
        <v>1725</v>
      </c>
      <c r="I2231" s="234" t="s">
        <v>1726</v>
      </c>
      <c r="J2231" s="28" t="s">
        <v>1727</v>
      </c>
      <c r="K2231" s="429"/>
      <c r="L2231" s="401"/>
      <c r="M2231" s="28"/>
      <c r="N2231" s="28"/>
      <c r="O2231" s="28"/>
      <c r="P2231" s="28"/>
      <c r="Q2231" s="28">
        <v>12</v>
      </c>
      <c r="R2231" s="28">
        <v>12</v>
      </c>
    </row>
    <row r="2232" spans="1:18" ht="12.75" x14ac:dyDescent="0.35">
      <c r="A2232" s="28" t="s">
        <v>1720</v>
      </c>
      <c r="B2232" s="28" t="s">
        <v>1721</v>
      </c>
      <c r="C2232" s="85" t="s">
        <v>168</v>
      </c>
      <c r="D2232" s="28" t="s">
        <v>1722</v>
      </c>
      <c r="E2232" s="431">
        <v>1800</v>
      </c>
      <c r="F2232" s="418" t="s">
        <v>2355</v>
      </c>
      <c r="G2232" s="418" t="s">
        <v>2356</v>
      </c>
      <c r="H2232" s="418" t="s">
        <v>1725</v>
      </c>
      <c r="I2232" s="234" t="s">
        <v>1726</v>
      </c>
      <c r="J2232" s="28" t="s">
        <v>1727</v>
      </c>
      <c r="K2232" s="429"/>
      <c r="L2232" s="401"/>
      <c r="M2232" s="28"/>
      <c r="N2232" s="28"/>
      <c r="O2232" s="28"/>
      <c r="P2232" s="28"/>
      <c r="Q2232" s="28">
        <v>12</v>
      </c>
      <c r="R2232" s="28">
        <v>12</v>
      </c>
    </row>
    <row r="2233" spans="1:18" ht="12.75" x14ac:dyDescent="0.35">
      <c r="A2233" s="28" t="s">
        <v>1720</v>
      </c>
      <c r="B2233" s="28" t="s">
        <v>1721</v>
      </c>
      <c r="C2233" s="85" t="s">
        <v>168</v>
      </c>
      <c r="D2233" s="28" t="s">
        <v>1722</v>
      </c>
      <c r="E2233" s="431">
        <v>1650</v>
      </c>
      <c r="F2233" s="418" t="s">
        <v>2357</v>
      </c>
      <c r="G2233" s="418" t="s">
        <v>2358</v>
      </c>
      <c r="H2233" s="418" t="s">
        <v>1325</v>
      </c>
      <c r="I2233" s="234" t="s">
        <v>1726</v>
      </c>
      <c r="J2233" s="28" t="s">
        <v>1760</v>
      </c>
      <c r="K2233" s="429"/>
      <c r="L2233" s="401"/>
      <c r="M2233" s="28"/>
      <c r="N2233" s="28"/>
      <c r="O2233" s="28"/>
      <c r="P2233" s="28"/>
      <c r="Q2233" s="28">
        <v>12</v>
      </c>
      <c r="R2233" s="28">
        <v>12</v>
      </c>
    </row>
    <row r="2234" spans="1:18" ht="12.75" x14ac:dyDescent="0.35">
      <c r="A2234" s="28" t="s">
        <v>1720</v>
      </c>
      <c r="B2234" s="28" t="s">
        <v>1721</v>
      </c>
      <c r="C2234" s="85" t="s">
        <v>168</v>
      </c>
      <c r="D2234" s="28" t="s">
        <v>1722</v>
      </c>
      <c r="E2234" s="431">
        <v>1800</v>
      </c>
      <c r="F2234" s="418" t="s">
        <v>2408</v>
      </c>
      <c r="G2234" s="418" t="s">
        <v>2409</v>
      </c>
      <c r="H2234" s="418" t="s">
        <v>1725</v>
      </c>
      <c r="I2234" s="234" t="s">
        <v>1726</v>
      </c>
      <c r="J2234" s="28" t="s">
        <v>1727</v>
      </c>
      <c r="K2234" s="429"/>
      <c r="L2234" s="401"/>
      <c r="M2234" s="28"/>
      <c r="N2234" s="28"/>
      <c r="O2234" s="28"/>
      <c r="P2234" s="28"/>
      <c r="Q2234" s="28">
        <v>12</v>
      </c>
      <c r="R2234" s="28">
        <v>12</v>
      </c>
    </row>
    <row r="2235" spans="1:18" ht="12.75" x14ac:dyDescent="0.35">
      <c r="A2235" s="28" t="s">
        <v>1720</v>
      </c>
      <c r="B2235" s="28" t="s">
        <v>1721</v>
      </c>
      <c r="C2235" s="85" t="s">
        <v>168</v>
      </c>
      <c r="D2235" s="28" t="s">
        <v>1722</v>
      </c>
      <c r="E2235" s="431">
        <v>1800</v>
      </c>
      <c r="F2235" s="418" t="s">
        <v>2496</v>
      </c>
      <c r="G2235" s="418" t="s">
        <v>2497</v>
      </c>
      <c r="H2235" s="418" t="s">
        <v>1725</v>
      </c>
      <c r="I2235" s="234" t="s">
        <v>1726</v>
      </c>
      <c r="J2235" s="28" t="s">
        <v>1727</v>
      </c>
      <c r="K2235" s="429"/>
      <c r="L2235" s="401"/>
      <c r="M2235" s="28"/>
      <c r="N2235" s="28"/>
      <c r="O2235" s="28"/>
      <c r="P2235" s="28"/>
      <c r="Q2235" s="28">
        <v>12</v>
      </c>
      <c r="R2235" s="28">
        <v>12</v>
      </c>
    </row>
    <row r="2236" spans="1:18" ht="12.75" x14ac:dyDescent="0.35">
      <c r="A2236" s="28" t="s">
        <v>1720</v>
      </c>
      <c r="B2236" s="28" t="s">
        <v>1721</v>
      </c>
      <c r="C2236" s="85" t="s">
        <v>168</v>
      </c>
      <c r="D2236" s="28" t="s">
        <v>1722</v>
      </c>
      <c r="E2236" s="431">
        <v>1800</v>
      </c>
      <c r="F2236" s="418" t="s">
        <v>2534</v>
      </c>
      <c r="G2236" s="418" t="s">
        <v>2535</v>
      </c>
      <c r="H2236" s="418" t="s">
        <v>1725</v>
      </c>
      <c r="I2236" s="234" t="s">
        <v>1726</v>
      </c>
      <c r="J2236" s="28" t="s">
        <v>1727</v>
      </c>
      <c r="K2236" s="429"/>
      <c r="L2236" s="401"/>
      <c r="M2236" s="28"/>
      <c r="N2236" s="28"/>
      <c r="O2236" s="28"/>
      <c r="P2236" s="28"/>
      <c r="Q2236" s="28">
        <v>12</v>
      </c>
      <c r="R2236" s="28">
        <v>12</v>
      </c>
    </row>
    <row r="2237" spans="1:18" ht="12.75" x14ac:dyDescent="0.35">
      <c r="A2237" s="28" t="s">
        <v>1720</v>
      </c>
      <c r="B2237" s="28" t="s">
        <v>1721</v>
      </c>
      <c r="C2237" s="85" t="s">
        <v>168</v>
      </c>
      <c r="D2237" s="28" t="s">
        <v>1730</v>
      </c>
      <c r="E2237" s="431">
        <v>1650</v>
      </c>
      <c r="F2237" s="418" t="s">
        <v>2586</v>
      </c>
      <c r="G2237" s="418" t="s">
        <v>2587</v>
      </c>
      <c r="H2237" s="418" t="s">
        <v>1855</v>
      </c>
      <c r="I2237" s="234" t="s">
        <v>1726</v>
      </c>
      <c r="J2237" s="28" t="s">
        <v>1760</v>
      </c>
      <c r="K2237" s="429"/>
      <c r="L2237" s="401"/>
      <c r="M2237" s="28"/>
      <c r="N2237" s="28"/>
      <c r="O2237" s="28"/>
      <c r="P2237" s="28"/>
      <c r="Q2237" s="28">
        <v>12</v>
      </c>
      <c r="R2237" s="28">
        <v>12</v>
      </c>
    </row>
    <row r="2238" spans="1:18" ht="12.75" x14ac:dyDescent="0.35">
      <c r="A2238" s="28" t="s">
        <v>1720</v>
      </c>
      <c r="B2238" s="28" t="s">
        <v>1721</v>
      </c>
      <c r="C2238" s="85" t="s">
        <v>168</v>
      </c>
      <c r="D2238" s="28" t="s">
        <v>1730</v>
      </c>
      <c r="E2238" s="431">
        <v>2900</v>
      </c>
      <c r="F2238" s="418" t="s">
        <v>2616</v>
      </c>
      <c r="G2238" s="418" t="s">
        <v>2617</v>
      </c>
      <c r="H2238" s="418" t="s">
        <v>2618</v>
      </c>
      <c r="I2238" s="234" t="s">
        <v>1726</v>
      </c>
      <c r="J2238" s="28" t="s">
        <v>1734</v>
      </c>
      <c r="K2238" s="429"/>
      <c r="L2238" s="401"/>
      <c r="M2238" s="28"/>
      <c r="N2238" s="28"/>
      <c r="O2238" s="28"/>
      <c r="P2238" s="28"/>
      <c r="Q2238" s="28">
        <v>12</v>
      </c>
      <c r="R2238" s="28">
        <v>12</v>
      </c>
    </row>
    <row r="2239" spans="1:18" ht="12.75" x14ac:dyDescent="0.35">
      <c r="A2239" s="28" t="s">
        <v>1720</v>
      </c>
      <c r="B2239" s="28" t="s">
        <v>1721</v>
      </c>
      <c r="C2239" s="85" t="s">
        <v>168</v>
      </c>
      <c r="D2239" s="28" t="s">
        <v>1722</v>
      </c>
      <c r="E2239" s="431">
        <v>1800</v>
      </c>
      <c r="F2239" s="418" t="s">
        <v>2732</v>
      </c>
      <c r="G2239" s="418" t="s">
        <v>2733</v>
      </c>
      <c r="H2239" s="418" t="s">
        <v>1725</v>
      </c>
      <c r="I2239" s="234" t="s">
        <v>1726</v>
      </c>
      <c r="J2239" s="28" t="s">
        <v>1727</v>
      </c>
      <c r="K2239" s="429"/>
      <c r="L2239" s="401"/>
      <c r="M2239" s="28"/>
      <c r="N2239" s="28"/>
      <c r="O2239" s="28"/>
      <c r="P2239" s="28"/>
      <c r="Q2239" s="28">
        <v>12</v>
      </c>
      <c r="R2239" s="28">
        <v>12</v>
      </c>
    </row>
    <row r="2240" spans="1:18" ht="12.75" x14ac:dyDescent="0.35">
      <c r="A2240" s="28" t="s">
        <v>1720</v>
      </c>
      <c r="B2240" s="28" t="s">
        <v>1721</v>
      </c>
      <c r="C2240" s="85" t="s">
        <v>168</v>
      </c>
      <c r="D2240" s="28" t="s">
        <v>1722</v>
      </c>
      <c r="E2240" s="431">
        <v>1800</v>
      </c>
      <c r="F2240" s="418" t="s">
        <v>3260</v>
      </c>
      <c r="G2240" s="418" t="s">
        <v>3023</v>
      </c>
      <c r="H2240" s="418" t="s">
        <v>1725</v>
      </c>
      <c r="I2240" s="234" t="s">
        <v>1726</v>
      </c>
      <c r="J2240" s="28" t="s">
        <v>1727</v>
      </c>
      <c r="K2240" s="429"/>
      <c r="L2240" s="401"/>
      <c r="M2240" s="28"/>
      <c r="N2240" s="28"/>
      <c r="O2240" s="28"/>
      <c r="P2240" s="28"/>
      <c r="Q2240" s="28">
        <v>12</v>
      </c>
      <c r="R2240" s="28">
        <v>12</v>
      </c>
    </row>
    <row r="2241" spans="1:18" ht="12.75" x14ac:dyDescent="0.35">
      <c r="A2241" s="28" t="s">
        <v>1720</v>
      </c>
      <c r="B2241" s="28" t="s">
        <v>1721</v>
      </c>
      <c r="C2241" s="85" t="s">
        <v>168</v>
      </c>
      <c r="D2241" s="28" t="s">
        <v>1722</v>
      </c>
      <c r="E2241" s="431">
        <v>1800</v>
      </c>
      <c r="F2241" s="418" t="s">
        <v>2302</v>
      </c>
      <c r="G2241" s="418" t="s">
        <v>2303</v>
      </c>
      <c r="H2241" s="418" t="s">
        <v>1725</v>
      </c>
      <c r="I2241" s="234" t="s">
        <v>1726</v>
      </c>
      <c r="J2241" s="28" t="s">
        <v>1727</v>
      </c>
      <c r="K2241" s="429"/>
      <c r="L2241" s="401"/>
      <c r="M2241" s="28"/>
      <c r="N2241" s="28"/>
      <c r="O2241" s="28"/>
      <c r="P2241" s="28"/>
      <c r="Q2241" s="28">
        <v>12</v>
      </c>
      <c r="R2241" s="28">
        <v>12</v>
      </c>
    </row>
    <row r="2242" spans="1:18" ht="12.75" x14ac:dyDescent="0.35">
      <c r="A2242" s="28" t="s">
        <v>1720</v>
      </c>
      <c r="B2242" s="28" t="s">
        <v>1721</v>
      </c>
      <c r="C2242" s="85" t="s">
        <v>168</v>
      </c>
      <c r="D2242" s="28" t="s">
        <v>1722</v>
      </c>
      <c r="E2242" s="431">
        <v>2900</v>
      </c>
      <c r="F2242" s="418" t="s">
        <v>2089</v>
      </c>
      <c r="G2242" s="418" t="s">
        <v>2090</v>
      </c>
      <c r="H2242" s="418" t="s">
        <v>1756</v>
      </c>
      <c r="I2242" s="234" t="s">
        <v>1726</v>
      </c>
      <c r="J2242" s="28" t="s">
        <v>1734</v>
      </c>
      <c r="K2242" s="429"/>
      <c r="L2242" s="401"/>
      <c r="M2242" s="28"/>
      <c r="N2242" s="28"/>
      <c r="O2242" s="28"/>
      <c r="P2242" s="28"/>
      <c r="Q2242" s="28">
        <v>12</v>
      </c>
      <c r="R2242" s="28">
        <v>12</v>
      </c>
    </row>
    <row r="2243" spans="1:18" ht="12.75" x14ac:dyDescent="0.35">
      <c r="A2243" s="28" t="s">
        <v>1720</v>
      </c>
      <c r="B2243" s="28" t="s">
        <v>1721</v>
      </c>
      <c r="C2243" s="85" t="s">
        <v>168</v>
      </c>
      <c r="D2243" s="28" t="s">
        <v>1722</v>
      </c>
      <c r="E2243" s="431">
        <v>1800</v>
      </c>
      <c r="F2243" s="418" t="s">
        <v>2756</v>
      </c>
      <c r="G2243" s="418" t="s">
        <v>2757</v>
      </c>
      <c r="H2243" s="418" t="s">
        <v>1725</v>
      </c>
      <c r="I2243" s="234" t="s">
        <v>1726</v>
      </c>
      <c r="J2243" s="28" t="s">
        <v>1727</v>
      </c>
      <c r="K2243" s="429"/>
      <c r="L2243" s="401"/>
      <c r="M2243" s="28"/>
      <c r="N2243" s="28"/>
      <c r="O2243" s="28"/>
      <c r="P2243" s="28"/>
      <c r="Q2243" s="28">
        <v>12</v>
      </c>
      <c r="R2243" s="28">
        <v>12</v>
      </c>
    </row>
    <row r="2244" spans="1:18" ht="12.75" x14ac:dyDescent="0.35">
      <c r="A2244" s="28" t="s">
        <v>1720</v>
      </c>
      <c r="B2244" s="28" t="s">
        <v>1721</v>
      </c>
      <c r="C2244" s="85" t="s">
        <v>168</v>
      </c>
      <c r="D2244" s="28" t="s">
        <v>1722</v>
      </c>
      <c r="E2244" s="431">
        <v>2900</v>
      </c>
      <c r="F2244" s="418" t="s">
        <v>2118</v>
      </c>
      <c r="G2244" s="418" t="s">
        <v>2119</v>
      </c>
      <c r="H2244" s="418" t="s">
        <v>1756</v>
      </c>
      <c r="I2244" s="234" t="s">
        <v>1726</v>
      </c>
      <c r="J2244" s="28" t="s">
        <v>1734</v>
      </c>
      <c r="K2244" s="429"/>
      <c r="L2244" s="401"/>
      <c r="M2244" s="28"/>
      <c r="N2244" s="28"/>
      <c r="O2244" s="28"/>
      <c r="P2244" s="28"/>
      <c r="Q2244" s="28">
        <v>12</v>
      </c>
      <c r="R2244" s="28">
        <v>12</v>
      </c>
    </row>
    <row r="2245" spans="1:18" ht="12.75" x14ac:dyDescent="0.35">
      <c r="A2245" s="28" t="s">
        <v>1720</v>
      </c>
      <c r="B2245" s="28" t="s">
        <v>1721</v>
      </c>
      <c r="C2245" s="85" t="s">
        <v>168</v>
      </c>
      <c r="D2245" s="28" t="s">
        <v>1722</v>
      </c>
      <c r="E2245" s="431">
        <v>1800</v>
      </c>
      <c r="F2245" s="418" t="s">
        <v>1825</v>
      </c>
      <c r="G2245" s="418" t="s">
        <v>1826</v>
      </c>
      <c r="H2245" s="418" t="s">
        <v>1725</v>
      </c>
      <c r="I2245" s="234" t="s">
        <v>1726</v>
      </c>
      <c r="J2245" s="28" t="s">
        <v>1727</v>
      </c>
      <c r="K2245" s="429"/>
      <c r="L2245" s="401"/>
      <c r="M2245" s="28"/>
      <c r="N2245" s="28"/>
      <c r="O2245" s="28"/>
      <c r="P2245" s="28"/>
      <c r="Q2245" s="28">
        <v>12</v>
      </c>
      <c r="R2245" s="28">
        <v>12</v>
      </c>
    </row>
    <row r="2246" spans="1:18" ht="12.75" x14ac:dyDescent="0.35">
      <c r="A2246" s="28" t="s">
        <v>1720</v>
      </c>
      <c r="B2246" s="28" t="s">
        <v>1721</v>
      </c>
      <c r="C2246" s="85" t="s">
        <v>168</v>
      </c>
      <c r="D2246" s="28" t="s">
        <v>1722</v>
      </c>
      <c r="E2246" s="431">
        <v>1800</v>
      </c>
      <c r="F2246" s="418" t="s">
        <v>2055</v>
      </c>
      <c r="G2246" s="418" t="s">
        <v>2056</v>
      </c>
      <c r="H2246" s="418" t="s">
        <v>1725</v>
      </c>
      <c r="I2246" s="234" t="s">
        <v>1726</v>
      </c>
      <c r="J2246" s="28" t="s">
        <v>1727</v>
      </c>
      <c r="K2246" s="429"/>
      <c r="L2246" s="401"/>
      <c r="M2246" s="28"/>
      <c r="N2246" s="28"/>
      <c r="O2246" s="28"/>
      <c r="P2246" s="28"/>
      <c r="Q2246" s="28">
        <v>12</v>
      </c>
      <c r="R2246" s="28">
        <v>12</v>
      </c>
    </row>
    <row r="2247" spans="1:18" ht="12.75" x14ac:dyDescent="0.35">
      <c r="A2247" s="28" t="s">
        <v>1720</v>
      </c>
      <c r="B2247" s="28" t="s">
        <v>1721</v>
      </c>
      <c r="C2247" s="85" t="s">
        <v>168</v>
      </c>
      <c r="D2247" s="28" t="s">
        <v>1722</v>
      </c>
      <c r="E2247" s="431">
        <v>1800</v>
      </c>
      <c r="F2247" s="418" t="s">
        <v>3037</v>
      </c>
      <c r="G2247" s="418" t="s">
        <v>3036</v>
      </c>
      <c r="H2247" s="418" t="s">
        <v>1725</v>
      </c>
      <c r="I2247" s="234" t="s">
        <v>1726</v>
      </c>
      <c r="J2247" s="28" t="s">
        <v>1727</v>
      </c>
      <c r="K2247" s="429"/>
      <c r="L2247" s="401"/>
      <c r="M2247" s="28"/>
      <c r="N2247" s="28"/>
      <c r="O2247" s="28"/>
      <c r="P2247" s="28"/>
      <c r="Q2247" s="28">
        <v>12</v>
      </c>
      <c r="R2247" s="28">
        <v>12</v>
      </c>
    </row>
    <row r="2248" spans="1:18" ht="12.75" x14ac:dyDescent="0.35">
      <c r="A2248" s="28" t="s">
        <v>1720</v>
      </c>
      <c r="B2248" s="28" t="s">
        <v>1721</v>
      </c>
      <c r="C2248" s="85" t="s">
        <v>168</v>
      </c>
      <c r="D2248" s="28" t="s">
        <v>1722</v>
      </c>
      <c r="E2248" s="431">
        <v>2900</v>
      </c>
      <c r="F2248" s="418" t="s">
        <v>1741</v>
      </c>
      <c r="G2248" s="418" t="s">
        <v>1742</v>
      </c>
      <c r="H2248" s="418" t="s">
        <v>1737</v>
      </c>
      <c r="I2248" s="234" t="s">
        <v>1726</v>
      </c>
      <c r="J2248" s="28" t="s">
        <v>1734</v>
      </c>
      <c r="K2248" s="429"/>
      <c r="L2248" s="401"/>
      <c r="M2248" s="28"/>
      <c r="N2248" s="28"/>
      <c r="O2248" s="28"/>
      <c r="P2248" s="28"/>
      <c r="Q2248" s="28">
        <v>12</v>
      </c>
      <c r="R2248" s="28">
        <v>12</v>
      </c>
    </row>
    <row r="2249" spans="1:18" ht="12.75" x14ac:dyDescent="0.35">
      <c r="A2249" s="28" t="s">
        <v>1720</v>
      </c>
      <c r="B2249" s="28" t="s">
        <v>1721</v>
      </c>
      <c r="C2249" s="85" t="s">
        <v>168</v>
      </c>
      <c r="D2249" s="28" t="s">
        <v>1722</v>
      </c>
      <c r="E2249" s="431">
        <v>2900</v>
      </c>
      <c r="F2249" s="418" t="s">
        <v>1743</v>
      </c>
      <c r="G2249" s="418" t="s">
        <v>1744</v>
      </c>
      <c r="H2249" s="418" t="s">
        <v>1745</v>
      </c>
      <c r="I2249" s="234" t="s">
        <v>1726</v>
      </c>
      <c r="J2249" s="28" t="s">
        <v>1734</v>
      </c>
      <c r="K2249" s="429"/>
      <c r="L2249" s="401"/>
      <c r="M2249" s="28"/>
      <c r="N2249" s="28"/>
      <c r="O2249" s="28"/>
      <c r="P2249" s="28"/>
      <c r="Q2249" s="28">
        <v>12</v>
      </c>
      <c r="R2249" s="28">
        <v>12</v>
      </c>
    </row>
    <row r="2250" spans="1:18" ht="12.75" x14ac:dyDescent="0.35">
      <c r="A2250" s="28" t="s">
        <v>1720</v>
      </c>
      <c r="B2250" s="28" t="s">
        <v>1721</v>
      </c>
      <c r="C2250" s="85" t="s">
        <v>168</v>
      </c>
      <c r="D2250" s="28" t="s">
        <v>1722</v>
      </c>
      <c r="E2250" s="431">
        <v>2900</v>
      </c>
      <c r="F2250" s="418" t="s">
        <v>1770</v>
      </c>
      <c r="G2250" s="418" t="s">
        <v>1771</v>
      </c>
      <c r="H2250" s="418" t="s">
        <v>1737</v>
      </c>
      <c r="I2250" s="234" t="s">
        <v>1726</v>
      </c>
      <c r="J2250" s="28" t="s">
        <v>1734</v>
      </c>
      <c r="K2250" s="429"/>
      <c r="L2250" s="401"/>
      <c r="M2250" s="28"/>
      <c r="N2250" s="28"/>
      <c r="O2250" s="28"/>
      <c r="P2250" s="28"/>
      <c r="Q2250" s="28">
        <v>12</v>
      </c>
      <c r="R2250" s="28">
        <v>12</v>
      </c>
    </row>
    <row r="2251" spans="1:18" ht="12.75" x14ac:dyDescent="0.35">
      <c r="A2251" s="28" t="s">
        <v>1720</v>
      </c>
      <c r="B2251" s="28" t="s">
        <v>1721</v>
      </c>
      <c r="C2251" s="85" t="s">
        <v>168</v>
      </c>
      <c r="D2251" s="28" t="s">
        <v>1722</v>
      </c>
      <c r="E2251" s="431">
        <v>2900</v>
      </c>
      <c r="F2251" s="418" t="s">
        <v>3039</v>
      </c>
      <c r="G2251" s="418" t="s">
        <v>3038</v>
      </c>
      <c r="H2251" s="418" t="s">
        <v>1810</v>
      </c>
      <c r="I2251" s="234" t="s">
        <v>1726</v>
      </c>
      <c r="J2251" s="28" t="s">
        <v>1727</v>
      </c>
      <c r="K2251" s="429"/>
      <c r="L2251" s="401"/>
      <c r="M2251" s="28"/>
      <c r="N2251" s="28"/>
      <c r="O2251" s="28"/>
      <c r="P2251" s="28"/>
      <c r="Q2251" s="28">
        <v>12</v>
      </c>
      <c r="R2251" s="28">
        <v>12</v>
      </c>
    </row>
    <row r="2252" spans="1:18" ht="12.75" x14ac:dyDescent="0.35">
      <c r="A2252" s="28" t="s">
        <v>1720</v>
      </c>
      <c r="B2252" s="28" t="s">
        <v>1721</v>
      </c>
      <c r="C2252" s="85" t="s">
        <v>168</v>
      </c>
      <c r="D2252" s="28" t="s">
        <v>1722</v>
      </c>
      <c r="E2252" s="431">
        <v>5200</v>
      </c>
      <c r="F2252" s="418" t="s">
        <v>1799</v>
      </c>
      <c r="G2252" s="418" t="s">
        <v>1800</v>
      </c>
      <c r="H2252" s="418" t="s">
        <v>1751</v>
      </c>
      <c r="I2252" s="234" t="s">
        <v>1726</v>
      </c>
      <c r="J2252" s="28" t="s">
        <v>1734</v>
      </c>
      <c r="K2252" s="429"/>
      <c r="L2252" s="401"/>
      <c r="M2252" s="28"/>
      <c r="N2252" s="28"/>
      <c r="O2252" s="28"/>
      <c r="P2252" s="28"/>
      <c r="Q2252" s="28">
        <v>12</v>
      </c>
      <c r="R2252" s="28">
        <v>12</v>
      </c>
    </row>
    <row r="2253" spans="1:18" ht="12.75" x14ac:dyDescent="0.35">
      <c r="A2253" s="28" t="s">
        <v>1720</v>
      </c>
      <c r="B2253" s="28" t="s">
        <v>1721</v>
      </c>
      <c r="C2253" s="85" t="s">
        <v>168</v>
      </c>
      <c r="D2253" s="28" t="s">
        <v>1722</v>
      </c>
      <c r="E2253" s="431">
        <v>2900</v>
      </c>
      <c r="F2253" s="418" t="s">
        <v>1821</v>
      </c>
      <c r="G2253" s="418" t="s">
        <v>1822</v>
      </c>
      <c r="H2253" s="418" t="s">
        <v>1745</v>
      </c>
      <c r="I2253" s="234" t="s">
        <v>1726</v>
      </c>
      <c r="J2253" s="28" t="s">
        <v>1734</v>
      </c>
      <c r="K2253" s="429"/>
      <c r="L2253" s="401"/>
      <c r="M2253" s="28"/>
      <c r="N2253" s="28"/>
      <c r="O2253" s="28"/>
      <c r="P2253" s="28"/>
      <c r="Q2253" s="28">
        <v>12</v>
      </c>
      <c r="R2253" s="28">
        <v>12</v>
      </c>
    </row>
    <row r="2254" spans="1:18" ht="12.75" x14ac:dyDescent="0.35">
      <c r="A2254" s="28" t="s">
        <v>1720</v>
      </c>
      <c r="B2254" s="28" t="s">
        <v>1721</v>
      </c>
      <c r="C2254" s="85" t="s">
        <v>168</v>
      </c>
      <c r="D2254" s="28" t="s">
        <v>1722</v>
      </c>
      <c r="E2254" s="431">
        <v>2900</v>
      </c>
      <c r="F2254" s="418" t="s">
        <v>1830</v>
      </c>
      <c r="G2254" s="418" t="s">
        <v>1831</v>
      </c>
      <c r="H2254" s="418" t="s">
        <v>1737</v>
      </c>
      <c r="I2254" s="234" t="s">
        <v>1726</v>
      </c>
      <c r="J2254" s="28" t="s">
        <v>1734</v>
      </c>
      <c r="K2254" s="429"/>
      <c r="L2254" s="401"/>
      <c r="M2254" s="28"/>
      <c r="N2254" s="28"/>
      <c r="O2254" s="28"/>
      <c r="P2254" s="28"/>
      <c r="Q2254" s="28">
        <v>12</v>
      </c>
      <c r="R2254" s="28">
        <v>12</v>
      </c>
    </row>
    <row r="2255" spans="1:18" ht="12.75" x14ac:dyDescent="0.35">
      <c r="A2255" s="28" t="s">
        <v>1720</v>
      </c>
      <c r="B2255" s="28" t="s">
        <v>1721</v>
      </c>
      <c r="C2255" s="85" t="s">
        <v>168</v>
      </c>
      <c r="D2255" s="28" t="s">
        <v>1722</v>
      </c>
      <c r="E2255" s="431">
        <v>2900</v>
      </c>
      <c r="F2255" s="418" t="s">
        <v>1832</v>
      </c>
      <c r="G2255" s="418" t="s">
        <v>1833</v>
      </c>
      <c r="H2255" s="418" t="s">
        <v>1737</v>
      </c>
      <c r="I2255" s="234" t="s">
        <v>1726</v>
      </c>
      <c r="J2255" s="28" t="s">
        <v>1734</v>
      </c>
      <c r="K2255" s="429"/>
      <c r="L2255" s="401"/>
      <c r="M2255" s="28"/>
      <c r="N2255" s="28"/>
      <c r="O2255" s="28"/>
      <c r="P2255" s="28"/>
      <c r="Q2255" s="28">
        <v>12</v>
      </c>
      <c r="R2255" s="28">
        <v>12</v>
      </c>
    </row>
    <row r="2256" spans="1:18" ht="12.75" x14ac:dyDescent="0.35">
      <c r="A2256" s="28" t="s">
        <v>1720</v>
      </c>
      <c r="B2256" s="28" t="s">
        <v>1721</v>
      </c>
      <c r="C2256" s="85" t="s">
        <v>168</v>
      </c>
      <c r="D2256" s="28" t="s">
        <v>1722</v>
      </c>
      <c r="E2256" s="431">
        <v>2900</v>
      </c>
      <c r="F2256" s="418" t="s">
        <v>1861</v>
      </c>
      <c r="G2256" s="418" t="s">
        <v>1862</v>
      </c>
      <c r="H2256" s="418" t="s">
        <v>1783</v>
      </c>
      <c r="I2256" s="234" t="s">
        <v>1726</v>
      </c>
      <c r="J2256" s="28" t="s">
        <v>1734</v>
      </c>
      <c r="K2256" s="429"/>
      <c r="L2256" s="401"/>
      <c r="M2256" s="28"/>
      <c r="N2256" s="28"/>
      <c r="O2256" s="28"/>
      <c r="P2256" s="28"/>
      <c r="Q2256" s="28">
        <v>12</v>
      </c>
      <c r="R2256" s="28">
        <v>12</v>
      </c>
    </row>
    <row r="2257" spans="1:18" ht="12.75" x14ac:dyDescent="0.35">
      <c r="A2257" s="28" t="s">
        <v>1720</v>
      </c>
      <c r="B2257" s="28" t="s">
        <v>1721</v>
      </c>
      <c r="C2257" s="85" t="s">
        <v>168</v>
      </c>
      <c r="D2257" s="28" t="s">
        <v>1722</v>
      </c>
      <c r="E2257" s="431">
        <v>2900</v>
      </c>
      <c r="F2257" s="418" t="s">
        <v>1900</v>
      </c>
      <c r="G2257" s="418" t="s">
        <v>1901</v>
      </c>
      <c r="H2257" s="418" t="s">
        <v>1737</v>
      </c>
      <c r="I2257" s="234" t="s">
        <v>1726</v>
      </c>
      <c r="J2257" s="28" t="s">
        <v>1734</v>
      </c>
      <c r="K2257" s="429"/>
      <c r="L2257" s="401"/>
      <c r="M2257" s="28"/>
      <c r="N2257" s="28"/>
      <c r="O2257" s="28"/>
      <c r="P2257" s="28"/>
      <c r="Q2257" s="28">
        <v>12</v>
      </c>
      <c r="R2257" s="28">
        <v>12</v>
      </c>
    </row>
    <row r="2258" spans="1:18" ht="12.75" x14ac:dyDescent="0.35">
      <c r="A2258" s="28" t="s">
        <v>1720</v>
      </c>
      <c r="B2258" s="28" t="s">
        <v>1721</v>
      </c>
      <c r="C2258" s="85" t="s">
        <v>168</v>
      </c>
      <c r="D2258" s="28" t="s">
        <v>1722</v>
      </c>
      <c r="E2258" s="431">
        <v>5200</v>
      </c>
      <c r="F2258" s="418" t="s">
        <v>1966</v>
      </c>
      <c r="G2258" s="418" t="s">
        <v>1967</v>
      </c>
      <c r="H2258" s="418" t="s">
        <v>1751</v>
      </c>
      <c r="I2258" s="234" t="s">
        <v>1726</v>
      </c>
      <c r="J2258" s="28" t="s">
        <v>1734</v>
      </c>
      <c r="K2258" s="429"/>
      <c r="L2258" s="401"/>
      <c r="M2258" s="28"/>
      <c r="N2258" s="28"/>
      <c r="O2258" s="28"/>
      <c r="P2258" s="28"/>
      <c r="Q2258" s="28">
        <v>12</v>
      </c>
      <c r="R2258" s="28">
        <v>12</v>
      </c>
    </row>
    <row r="2259" spans="1:18" ht="12.75" x14ac:dyDescent="0.35">
      <c r="A2259" s="28" t="s">
        <v>1720</v>
      </c>
      <c r="B2259" s="28" t="s">
        <v>1721</v>
      </c>
      <c r="C2259" s="85" t="s">
        <v>168</v>
      </c>
      <c r="D2259" s="28" t="s">
        <v>1722</v>
      </c>
      <c r="E2259" s="431">
        <v>2900</v>
      </c>
      <c r="F2259" s="418" t="s">
        <v>1978</v>
      </c>
      <c r="G2259" s="418" t="s">
        <v>1979</v>
      </c>
      <c r="H2259" s="418" t="s">
        <v>1737</v>
      </c>
      <c r="I2259" s="234" t="s">
        <v>1726</v>
      </c>
      <c r="J2259" s="28" t="s">
        <v>1734</v>
      </c>
      <c r="K2259" s="429"/>
      <c r="L2259" s="401"/>
      <c r="M2259" s="28"/>
      <c r="N2259" s="28"/>
      <c r="O2259" s="28"/>
      <c r="P2259" s="28"/>
      <c r="Q2259" s="28">
        <v>12</v>
      </c>
      <c r="R2259" s="28">
        <v>12</v>
      </c>
    </row>
    <row r="2260" spans="1:18" ht="12.75" x14ac:dyDescent="0.35">
      <c r="A2260" s="28" t="s">
        <v>1720</v>
      </c>
      <c r="B2260" s="28" t="s">
        <v>1721</v>
      </c>
      <c r="C2260" s="85" t="s">
        <v>168</v>
      </c>
      <c r="D2260" s="28" t="s">
        <v>1722</v>
      </c>
      <c r="E2260" s="431">
        <v>2900</v>
      </c>
      <c r="F2260" s="418" t="s">
        <v>3047</v>
      </c>
      <c r="G2260" s="418" t="s">
        <v>3044</v>
      </c>
      <c r="H2260" s="418" t="s">
        <v>3045</v>
      </c>
      <c r="I2260" s="234" t="s">
        <v>1726</v>
      </c>
      <c r="J2260" s="28" t="s">
        <v>1727</v>
      </c>
      <c r="K2260" s="429"/>
      <c r="L2260" s="401"/>
      <c r="M2260" s="28"/>
      <c r="N2260" s="28"/>
      <c r="O2260" s="28"/>
      <c r="P2260" s="28"/>
      <c r="Q2260" s="28">
        <v>12</v>
      </c>
      <c r="R2260" s="28">
        <v>12</v>
      </c>
    </row>
    <row r="2261" spans="1:18" ht="12.75" x14ac:dyDescent="0.35">
      <c r="A2261" s="28" t="s">
        <v>1720</v>
      </c>
      <c r="B2261" s="28" t="s">
        <v>1721</v>
      </c>
      <c r="C2261" s="85" t="s">
        <v>168</v>
      </c>
      <c r="D2261" s="28" t="s">
        <v>1722</v>
      </c>
      <c r="E2261" s="431">
        <v>5200</v>
      </c>
      <c r="F2261" s="418" t="s">
        <v>3048</v>
      </c>
      <c r="G2261" s="418" t="s">
        <v>3046</v>
      </c>
      <c r="H2261" s="418" t="s">
        <v>1751</v>
      </c>
      <c r="I2261" s="234" t="s">
        <v>1726</v>
      </c>
      <c r="J2261" s="28" t="s">
        <v>1734</v>
      </c>
      <c r="K2261" s="429"/>
      <c r="L2261" s="401"/>
      <c r="M2261" s="28"/>
      <c r="N2261" s="28"/>
      <c r="O2261" s="28"/>
      <c r="P2261" s="28"/>
      <c r="Q2261" s="28">
        <v>12</v>
      </c>
      <c r="R2261" s="28">
        <v>12</v>
      </c>
    </row>
    <row r="2262" spans="1:18" ht="12.75" x14ac:dyDescent="0.35">
      <c r="A2262" s="28" t="s">
        <v>1720</v>
      </c>
      <c r="B2262" s="28" t="s">
        <v>1721</v>
      </c>
      <c r="C2262" s="85" t="s">
        <v>168</v>
      </c>
      <c r="D2262" s="28" t="s">
        <v>1722</v>
      </c>
      <c r="E2262" s="431">
        <v>2900</v>
      </c>
      <c r="F2262" s="418" t="s">
        <v>1998</v>
      </c>
      <c r="G2262" s="418" t="s">
        <v>1999</v>
      </c>
      <c r="H2262" s="418" t="s">
        <v>1737</v>
      </c>
      <c r="I2262" s="234" t="s">
        <v>1726</v>
      </c>
      <c r="J2262" s="28" t="s">
        <v>1734</v>
      </c>
      <c r="K2262" s="429"/>
      <c r="L2262" s="401"/>
      <c r="M2262" s="28"/>
      <c r="N2262" s="28"/>
      <c r="O2262" s="28"/>
      <c r="P2262" s="28"/>
      <c r="Q2262" s="28">
        <v>12</v>
      </c>
      <c r="R2262" s="28">
        <v>12</v>
      </c>
    </row>
    <row r="2263" spans="1:18" ht="12.75" x14ac:dyDescent="0.35">
      <c r="A2263" s="28" t="s">
        <v>1720</v>
      </c>
      <c r="B2263" s="28" t="s">
        <v>1721</v>
      </c>
      <c r="C2263" s="85" t="s">
        <v>168</v>
      </c>
      <c r="D2263" s="28" t="s">
        <v>1722</v>
      </c>
      <c r="E2263" s="431">
        <v>1800</v>
      </c>
      <c r="F2263" s="418" t="s">
        <v>2016</v>
      </c>
      <c r="G2263" s="418" t="s">
        <v>2017</v>
      </c>
      <c r="H2263" s="418" t="s">
        <v>1725</v>
      </c>
      <c r="I2263" s="234" t="s">
        <v>1726</v>
      </c>
      <c r="J2263" s="28" t="s">
        <v>1727</v>
      </c>
      <c r="K2263" s="429"/>
      <c r="L2263" s="401"/>
      <c r="M2263" s="28"/>
      <c r="N2263" s="28"/>
      <c r="O2263" s="28"/>
      <c r="P2263" s="28"/>
      <c r="Q2263" s="28">
        <v>12</v>
      </c>
      <c r="R2263" s="28">
        <v>12</v>
      </c>
    </row>
    <row r="2264" spans="1:18" ht="12.75" x14ac:dyDescent="0.35">
      <c r="A2264" s="28" t="s">
        <v>1720</v>
      </c>
      <c r="B2264" s="28" t="s">
        <v>1721</v>
      </c>
      <c r="C2264" s="85" t="s">
        <v>168</v>
      </c>
      <c r="D2264" s="28" t="s">
        <v>1722</v>
      </c>
      <c r="E2264" s="431">
        <v>2900</v>
      </c>
      <c r="F2264" s="418" t="s">
        <v>2026</v>
      </c>
      <c r="G2264" s="418" t="s">
        <v>2027</v>
      </c>
      <c r="H2264" s="418" t="s">
        <v>1737</v>
      </c>
      <c r="I2264" s="234" t="s">
        <v>1726</v>
      </c>
      <c r="J2264" s="28" t="s">
        <v>1734</v>
      </c>
      <c r="K2264" s="429"/>
      <c r="L2264" s="401"/>
      <c r="M2264" s="28"/>
      <c r="N2264" s="28"/>
      <c r="O2264" s="28"/>
      <c r="P2264" s="28"/>
      <c r="Q2264" s="28">
        <v>12</v>
      </c>
      <c r="R2264" s="28">
        <v>12</v>
      </c>
    </row>
    <row r="2265" spans="1:18" ht="12.75" x14ac:dyDescent="0.35">
      <c r="A2265" s="28" t="s">
        <v>1720</v>
      </c>
      <c r="B2265" s="28" t="s">
        <v>1721</v>
      </c>
      <c r="C2265" s="85" t="s">
        <v>168</v>
      </c>
      <c r="D2265" s="28" t="s">
        <v>1722</v>
      </c>
      <c r="E2265" s="431">
        <v>2900</v>
      </c>
      <c r="F2265" s="418" t="s">
        <v>2057</v>
      </c>
      <c r="G2265" s="418" t="s">
        <v>2058</v>
      </c>
      <c r="H2265" s="418" t="s">
        <v>1737</v>
      </c>
      <c r="I2265" s="234" t="s">
        <v>1726</v>
      </c>
      <c r="J2265" s="28" t="s">
        <v>1734</v>
      </c>
      <c r="K2265" s="429"/>
      <c r="L2265" s="401"/>
      <c r="M2265" s="28"/>
      <c r="N2265" s="28"/>
      <c r="O2265" s="28"/>
      <c r="P2265" s="28"/>
      <c r="Q2265" s="28">
        <v>12</v>
      </c>
      <c r="R2265" s="28">
        <v>12</v>
      </c>
    </row>
    <row r="2266" spans="1:18" ht="12.75" x14ac:dyDescent="0.35">
      <c r="A2266" s="28" t="s">
        <v>1720</v>
      </c>
      <c r="B2266" s="28" t="s">
        <v>1721</v>
      </c>
      <c r="C2266" s="85" t="s">
        <v>168</v>
      </c>
      <c r="D2266" s="28" t="s">
        <v>1722</v>
      </c>
      <c r="E2266" s="431">
        <v>5200</v>
      </c>
      <c r="F2266" s="418" t="s">
        <v>3261</v>
      </c>
      <c r="G2266" s="418" t="s">
        <v>3262</v>
      </c>
      <c r="H2266" s="418" t="s">
        <v>1751</v>
      </c>
      <c r="I2266" s="234" t="s">
        <v>1726</v>
      </c>
      <c r="J2266" s="28" t="s">
        <v>1734</v>
      </c>
      <c r="K2266" s="429"/>
      <c r="L2266" s="401"/>
      <c r="M2266" s="28"/>
      <c r="N2266" s="28"/>
      <c r="O2266" s="28"/>
      <c r="P2266" s="28"/>
      <c r="Q2266" s="28">
        <v>12</v>
      </c>
      <c r="R2266" s="28">
        <v>12</v>
      </c>
    </row>
    <row r="2267" spans="1:18" ht="12.75" x14ac:dyDescent="0.35">
      <c r="A2267" s="28" t="s">
        <v>1720</v>
      </c>
      <c r="B2267" s="28" t="s">
        <v>1721</v>
      </c>
      <c r="C2267" s="85" t="s">
        <v>168</v>
      </c>
      <c r="D2267" s="28" t="s">
        <v>1722</v>
      </c>
      <c r="E2267" s="431">
        <v>2900</v>
      </c>
      <c r="F2267" s="418" t="s">
        <v>2081</v>
      </c>
      <c r="G2267" s="418" t="s">
        <v>2082</v>
      </c>
      <c r="H2267" s="418" t="s">
        <v>1783</v>
      </c>
      <c r="I2267" s="234" t="s">
        <v>1726</v>
      </c>
      <c r="J2267" s="28" t="s">
        <v>1734</v>
      </c>
      <c r="K2267" s="429"/>
      <c r="L2267" s="401"/>
      <c r="M2267" s="28"/>
      <c r="N2267" s="28"/>
      <c r="O2267" s="28"/>
      <c r="P2267" s="28"/>
      <c r="Q2267" s="28">
        <v>12</v>
      </c>
      <c r="R2267" s="28">
        <v>12</v>
      </c>
    </row>
    <row r="2268" spans="1:18" ht="12.75" x14ac:dyDescent="0.35">
      <c r="A2268" s="28" t="s">
        <v>1720</v>
      </c>
      <c r="B2268" s="28" t="s">
        <v>1721</v>
      </c>
      <c r="C2268" s="85" t="s">
        <v>168</v>
      </c>
      <c r="D2268" s="28" t="s">
        <v>1722</v>
      </c>
      <c r="E2268" s="431">
        <v>5200</v>
      </c>
      <c r="F2268" s="418" t="s">
        <v>2141</v>
      </c>
      <c r="G2268" s="418" t="s">
        <v>2142</v>
      </c>
      <c r="H2268" s="418" t="s">
        <v>1751</v>
      </c>
      <c r="I2268" s="234" t="s">
        <v>1726</v>
      </c>
      <c r="J2268" s="28" t="s">
        <v>1734</v>
      </c>
      <c r="K2268" s="429"/>
      <c r="L2268" s="401"/>
      <c r="M2268" s="28"/>
      <c r="N2268" s="28"/>
      <c r="O2268" s="28"/>
      <c r="P2268" s="28"/>
      <c r="Q2268" s="28">
        <v>12</v>
      </c>
      <c r="R2268" s="28">
        <v>12</v>
      </c>
    </row>
    <row r="2269" spans="1:18" ht="12.75" x14ac:dyDescent="0.35">
      <c r="A2269" s="28" t="s">
        <v>1720</v>
      </c>
      <c r="B2269" s="28" t="s">
        <v>1721</v>
      </c>
      <c r="C2269" s="85" t="s">
        <v>168</v>
      </c>
      <c r="D2269" s="28" t="s">
        <v>1722</v>
      </c>
      <c r="E2269" s="431">
        <v>2900</v>
      </c>
      <c r="F2269" s="418" t="s">
        <v>2194</v>
      </c>
      <c r="G2269" s="418" t="s">
        <v>2195</v>
      </c>
      <c r="H2269" s="418" t="s">
        <v>1783</v>
      </c>
      <c r="I2269" s="234" t="s">
        <v>1726</v>
      </c>
      <c r="J2269" s="28" t="s">
        <v>1734</v>
      </c>
      <c r="K2269" s="429"/>
      <c r="L2269" s="401"/>
      <c r="M2269" s="28"/>
      <c r="N2269" s="28"/>
      <c r="O2269" s="28"/>
      <c r="P2269" s="28"/>
      <c r="Q2269" s="28">
        <v>12</v>
      </c>
      <c r="R2269" s="28">
        <v>12</v>
      </c>
    </row>
    <row r="2270" spans="1:18" ht="12.75" x14ac:dyDescent="0.35">
      <c r="A2270" s="28" t="s">
        <v>1720</v>
      </c>
      <c r="B2270" s="28" t="s">
        <v>1721</v>
      </c>
      <c r="C2270" s="85" t="s">
        <v>168</v>
      </c>
      <c r="D2270" s="28" t="s">
        <v>1722</v>
      </c>
      <c r="E2270" s="431">
        <v>2900</v>
      </c>
      <c r="F2270" s="418" t="s">
        <v>2210</v>
      </c>
      <c r="G2270" s="418" t="s">
        <v>2211</v>
      </c>
      <c r="H2270" s="418" t="s">
        <v>1737</v>
      </c>
      <c r="I2270" s="234" t="s">
        <v>1726</v>
      </c>
      <c r="J2270" s="28" t="s">
        <v>1734</v>
      </c>
      <c r="K2270" s="429"/>
      <c r="L2270" s="401"/>
      <c r="M2270" s="28"/>
      <c r="N2270" s="28"/>
      <c r="O2270" s="28"/>
      <c r="P2270" s="28"/>
      <c r="Q2270" s="28">
        <v>12</v>
      </c>
      <c r="R2270" s="28">
        <v>12</v>
      </c>
    </row>
    <row r="2271" spans="1:18" ht="12.75" x14ac:dyDescent="0.35">
      <c r="A2271" s="28" t="s">
        <v>1720</v>
      </c>
      <c r="B2271" s="28" t="s">
        <v>1721</v>
      </c>
      <c r="C2271" s="85" t="s">
        <v>168</v>
      </c>
      <c r="D2271" s="28" t="s">
        <v>1722</v>
      </c>
      <c r="E2271" s="431">
        <v>2900</v>
      </c>
      <c r="F2271" s="418" t="s">
        <v>2999</v>
      </c>
      <c r="G2271" s="418" t="s">
        <v>2997</v>
      </c>
      <c r="H2271" s="418" t="s">
        <v>1737</v>
      </c>
      <c r="I2271" s="234" t="s">
        <v>1726</v>
      </c>
      <c r="J2271" s="28" t="s">
        <v>1734</v>
      </c>
      <c r="K2271" s="429"/>
      <c r="L2271" s="401"/>
      <c r="M2271" s="28"/>
      <c r="N2271" s="28"/>
      <c r="O2271" s="28"/>
      <c r="P2271" s="28"/>
      <c r="Q2271" s="28">
        <v>12</v>
      </c>
      <c r="R2271" s="28">
        <v>12</v>
      </c>
    </row>
    <row r="2272" spans="1:18" ht="12.75" x14ac:dyDescent="0.35">
      <c r="A2272" s="28" t="s">
        <v>1720</v>
      </c>
      <c r="B2272" s="28" t="s">
        <v>1721</v>
      </c>
      <c r="C2272" s="85" t="s">
        <v>168</v>
      </c>
      <c r="D2272" s="28" t="s">
        <v>1722</v>
      </c>
      <c r="E2272" s="431">
        <v>2900</v>
      </c>
      <c r="F2272" s="418" t="s">
        <v>2367</v>
      </c>
      <c r="G2272" s="418" t="s">
        <v>2368</v>
      </c>
      <c r="H2272" s="418" t="s">
        <v>1756</v>
      </c>
      <c r="I2272" s="234" t="s">
        <v>1726</v>
      </c>
      <c r="J2272" s="28" t="s">
        <v>1734</v>
      </c>
      <c r="K2272" s="429"/>
      <c r="L2272" s="401"/>
      <c r="M2272" s="28"/>
      <c r="N2272" s="28"/>
      <c r="O2272" s="28"/>
      <c r="P2272" s="28"/>
      <c r="Q2272" s="28">
        <v>12</v>
      </c>
      <c r="R2272" s="28">
        <v>12</v>
      </c>
    </row>
    <row r="2273" spans="1:18" ht="12.75" x14ac:dyDescent="0.35">
      <c r="A2273" s="28" t="s">
        <v>1720</v>
      </c>
      <c r="B2273" s="28" t="s">
        <v>1721</v>
      </c>
      <c r="C2273" s="85" t="s">
        <v>168</v>
      </c>
      <c r="D2273" s="28" t="s">
        <v>1722</v>
      </c>
      <c r="E2273" s="431">
        <v>2900</v>
      </c>
      <c r="F2273" s="418" t="s">
        <v>2442</v>
      </c>
      <c r="G2273" s="418" t="s">
        <v>2443</v>
      </c>
      <c r="H2273" s="418" t="s">
        <v>1737</v>
      </c>
      <c r="I2273" s="234" t="s">
        <v>1726</v>
      </c>
      <c r="J2273" s="28" t="s">
        <v>1734</v>
      </c>
      <c r="K2273" s="429"/>
      <c r="L2273" s="401"/>
      <c r="M2273" s="28"/>
      <c r="N2273" s="28"/>
      <c r="O2273" s="28"/>
      <c r="P2273" s="28"/>
      <c r="Q2273" s="28">
        <v>12</v>
      </c>
      <c r="R2273" s="28">
        <v>12</v>
      </c>
    </row>
    <row r="2274" spans="1:18" ht="12.75" x14ac:dyDescent="0.35">
      <c r="A2274" s="28" t="s">
        <v>1720</v>
      </c>
      <c r="B2274" s="28" t="s">
        <v>1721</v>
      </c>
      <c r="C2274" s="85" t="s">
        <v>168</v>
      </c>
      <c r="D2274" s="28" t="s">
        <v>1722</v>
      </c>
      <c r="E2274" s="431">
        <v>2900</v>
      </c>
      <c r="F2274" s="418" t="s">
        <v>2450</v>
      </c>
      <c r="G2274" s="418" t="s">
        <v>2451</v>
      </c>
      <c r="H2274" s="418" t="s">
        <v>1737</v>
      </c>
      <c r="I2274" s="234" t="s">
        <v>1726</v>
      </c>
      <c r="J2274" s="28" t="s">
        <v>1734</v>
      </c>
      <c r="K2274" s="429"/>
      <c r="L2274" s="401"/>
      <c r="M2274" s="28"/>
      <c r="N2274" s="28"/>
      <c r="O2274" s="28"/>
      <c r="P2274" s="28"/>
      <c r="Q2274" s="28">
        <v>12</v>
      </c>
      <c r="R2274" s="28">
        <v>12</v>
      </c>
    </row>
    <row r="2275" spans="1:18" ht="12.75" x14ac:dyDescent="0.35">
      <c r="A2275" s="28" t="s">
        <v>1720</v>
      </c>
      <c r="B2275" s="28" t="s">
        <v>1721</v>
      </c>
      <c r="C2275" s="85" t="s">
        <v>168</v>
      </c>
      <c r="D2275" s="28" t="s">
        <v>1722</v>
      </c>
      <c r="E2275" s="431">
        <v>5200</v>
      </c>
      <c r="F2275" s="418" t="s">
        <v>2452</v>
      </c>
      <c r="G2275" s="418" t="s">
        <v>2453</v>
      </c>
      <c r="H2275" s="418" t="s">
        <v>1751</v>
      </c>
      <c r="I2275" s="234" t="s">
        <v>1726</v>
      </c>
      <c r="J2275" s="28" t="s">
        <v>1734</v>
      </c>
      <c r="K2275" s="429"/>
      <c r="L2275" s="401"/>
      <c r="M2275" s="28"/>
      <c r="N2275" s="28"/>
      <c r="O2275" s="28"/>
      <c r="P2275" s="28"/>
      <c r="Q2275" s="28">
        <v>12</v>
      </c>
      <c r="R2275" s="28">
        <v>12</v>
      </c>
    </row>
    <row r="2276" spans="1:18" ht="12.75" x14ac:dyDescent="0.35">
      <c r="A2276" s="28" t="s">
        <v>1720</v>
      </c>
      <c r="B2276" s="28" t="s">
        <v>1721</v>
      </c>
      <c r="C2276" s="85" t="s">
        <v>168</v>
      </c>
      <c r="D2276" s="28" t="s">
        <v>1722</v>
      </c>
      <c r="E2276" s="431">
        <v>2900</v>
      </c>
      <c r="F2276" s="418" t="s">
        <v>3056</v>
      </c>
      <c r="G2276" s="418" t="s">
        <v>3055</v>
      </c>
      <c r="H2276" s="418" t="s">
        <v>1737</v>
      </c>
      <c r="I2276" s="234" t="s">
        <v>1726</v>
      </c>
      <c r="J2276" s="28" t="s">
        <v>1734</v>
      </c>
      <c r="K2276" s="429"/>
      <c r="L2276" s="401"/>
      <c r="M2276" s="28"/>
      <c r="N2276" s="28"/>
      <c r="O2276" s="28"/>
      <c r="P2276" s="28"/>
      <c r="Q2276" s="28">
        <v>12</v>
      </c>
      <c r="R2276" s="28">
        <v>12</v>
      </c>
    </row>
    <row r="2277" spans="1:18" ht="12.75" x14ac:dyDescent="0.35">
      <c r="A2277" s="28" t="s">
        <v>1720</v>
      </c>
      <c r="B2277" s="28" t="s">
        <v>1721</v>
      </c>
      <c r="C2277" s="85" t="s">
        <v>168</v>
      </c>
      <c r="D2277" s="28" t="s">
        <v>1722</v>
      </c>
      <c r="E2277" s="431">
        <v>2900</v>
      </c>
      <c r="F2277" s="418" t="s">
        <v>2468</v>
      </c>
      <c r="G2277" s="418" t="s">
        <v>2469</v>
      </c>
      <c r="H2277" s="418" t="s">
        <v>1756</v>
      </c>
      <c r="I2277" s="234" t="s">
        <v>1726</v>
      </c>
      <c r="J2277" s="28" t="s">
        <v>1734</v>
      </c>
      <c r="K2277" s="429"/>
      <c r="L2277" s="401"/>
      <c r="M2277" s="28"/>
      <c r="N2277" s="28"/>
      <c r="O2277" s="28"/>
      <c r="P2277" s="28"/>
      <c r="Q2277" s="28">
        <v>12</v>
      </c>
      <c r="R2277" s="28">
        <v>12</v>
      </c>
    </row>
    <row r="2278" spans="1:18" ht="12.75" x14ac:dyDescent="0.35">
      <c r="A2278" s="28" t="s">
        <v>1720</v>
      </c>
      <c r="B2278" s="28" t="s">
        <v>1721</v>
      </c>
      <c r="C2278" s="85" t="s">
        <v>168</v>
      </c>
      <c r="D2278" s="28" t="s">
        <v>1722</v>
      </c>
      <c r="E2278" s="431">
        <v>2900</v>
      </c>
      <c r="F2278" s="418" t="s">
        <v>2470</v>
      </c>
      <c r="G2278" s="418" t="s">
        <v>2471</v>
      </c>
      <c r="H2278" s="418" t="s">
        <v>1882</v>
      </c>
      <c r="I2278" s="234" t="s">
        <v>1726</v>
      </c>
      <c r="J2278" s="28" t="s">
        <v>1734</v>
      </c>
      <c r="K2278" s="429"/>
      <c r="L2278" s="401"/>
      <c r="M2278" s="28"/>
      <c r="N2278" s="28"/>
      <c r="O2278" s="28"/>
      <c r="P2278" s="28"/>
      <c r="Q2278" s="28">
        <v>12</v>
      </c>
      <c r="R2278" s="28">
        <v>12</v>
      </c>
    </row>
    <row r="2279" spans="1:18" ht="12.75" x14ac:dyDescent="0.35">
      <c r="A2279" s="28" t="s">
        <v>1720</v>
      </c>
      <c r="B2279" s="28" t="s">
        <v>1721</v>
      </c>
      <c r="C2279" s="85" t="s">
        <v>168</v>
      </c>
      <c r="D2279" s="28" t="s">
        <v>1722</v>
      </c>
      <c r="E2279" s="431">
        <v>5200</v>
      </c>
      <c r="F2279" s="418" t="s">
        <v>3263</v>
      </c>
      <c r="G2279" s="418" t="s">
        <v>3264</v>
      </c>
      <c r="H2279" s="418" t="s">
        <v>1751</v>
      </c>
      <c r="I2279" s="234" t="s">
        <v>1726</v>
      </c>
      <c r="J2279" s="28" t="s">
        <v>1734</v>
      </c>
      <c r="K2279" s="429"/>
      <c r="L2279" s="401"/>
      <c r="M2279" s="28"/>
      <c r="N2279" s="28"/>
      <c r="O2279" s="28"/>
      <c r="P2279" s="28"/>
      <c r="Q2279" s="28">
        <v>12</v>
      </c>
      <c r="R2279" s="28">
        <v>12</v>
      </c>
    </row>
    <row r="2280" spans="1:18" ht="12.75" x14ac:dyDescent="0.35">
      <c r="A2280" s="28" t="s">
        <v>1720</v>
      </c>
      <c r="B2280" s="28" t="s">
        <v>1721</v>
      </c>
      <c r="C2280" s="85" t="s">
        <v>168</v>
      </c>
      <c r="D2280" s="28" t="s">
        <v>1722</v>
      </c>
      <c r="E2280" s="431">
        <v>7300</v>
      </c>
      <c r="F2280" s="418" t="s">
        <v>3265</v>
      </c>
      <c r="G2280" s="418" t="s">
        <v>3266</v>
      </c>
      <c r="H2280" s="418" t="s">
        <v>2393</v>
      </c>
      <c r="I2280" s="234" t="s">
        <v>1726</v>
      </c>
      <c r="J2280" s="28" t="s">
        <v>1734</v>
      </c>
      <c r="K2280" s="429"/>
      <c r="L2280" s="401"/>
      <c r="M2280" s="28"/>
      <c r="N2280" s="28"/>
      <c r="O2280" s="28"/>
      <c r="P2280" s="28"/>
      <c r="Q2280" s="28">
        <v>12</v>
      </c>
      <c r="R2280" s="28">
        <v>12</v>
      </c>
    </row>
    <row r="2281" spans="1:18" ht="12.75" x14ac:dyDescent="0.35">
      <c r="A2281" s="28" t="s">
        <v>1720</v>
      </c>
      <c r="B2281" s="28" t="s">
        <v>1721</v>
      </c>
      <c r="C2281" s="85" t="s">
        <v>168</v>
      </c>
      <c r="D2281" s="28" t="s">
        <v>1722</v>
      </c>
      <c r="E2281" s="431">
        <v>5200</v>
      </c>
      <c r="F2281" s="418" t="s">
        <v>3267</v>
      </c>
      <c r="G2281" s="418" t="s">
        <v>3268</v>
      </c>
      <c r="H2281" s="418" t="s">
        <v>1751</v>
      </c>
      <c r="I2281" s="234" t="s">
        <v>1726</v>
      </c>
      <c r="J2281" s="28" t="s">
        <v>1734</v>
      </c>
      <c r="K2281" s="429"/>
      <c r="L2281" s="401"/>
      <c r="M2281" s="28"/>
      <c r="N2281" s="28"/>
      <c r="O2281" s="28"/>
      <c r="P2281" s="28"/>
      <c r="Q2281" s="28">
        <v>12</v>
      </c>
      <c r="R2281" s="28">
        <v>12</v>
      </c>
    </row>
    <row r="2282" spans="1:18" ht="12.75" x14ac:dyDescent="0.35">
      <c r="A2282" s="28" t="s">
        <v>1720</v>
      </c>
      <c r="B2282" s="28" t="s">
        <v>1721</v>
      </c>
      <c r="C2282" s="85" t="s">
        <v>168</v>
      </c>
      <c r="D2282" s="28" t="s">
        <v>1722</v>
      </c>
      <c r="E2282" s="431">
        <v>5200</v>
      </c>
      <c r="F2282" s="418" t="s">
        <v>2580</v>
      </c>
      <c r="G2282" s="418" t="s">
        <v>3057</v>
      </c>
      <c r="H2282" s="418" t="s">
        <v>1751</v>
      </c>
      <c r="I2282" s="234" t="s">
        <v>1726</v>
      </c>
      <c r="J2282" s="28" t="s">
        <v>1734</v>
      </c>
      <c r="K2282" s="429"/>
      <c r="L2282" s="401"/>
      <c r="M2282" s="28"/>
      <c r="N2282" s="28"/>
      <c r="O2282" s="28"/>
      <c r="P2282" s="28"/>
      <c r="Q2282" s="28">
        <v>12</v>
      </c>
      <c r="R2282" s="28">
        <v>12</v>
      </c>
    </row>
    <row r="2283" spans="1:18" ht="12.75" x14ac:dyDescent="0.35">
      <c r="A2283" s="28" t="s">
        <v>1720</v>
      </c>
      <c r="B2283" s="28" t="s">
        <v>1721</v>
      </c>
      <c r="C2283" s="85" t="s">
        <v>168</v>
      </c>
      <c r="D2283" s="28" t="s">
        <v>1722</v>
      </c>
      <c r="E2283" s="431">
        <v>7300</v>
      </c>
      <c r="F2283" s="418" t="s">
        <v>3060</v>
      </c>
      <c r="G2283" s="418" t="s">
        <v>3059</v>
      </c>
      <c r="H2283" s="418" t="s">
        <v>1803</v>
      </c>
      <c r="I2283" s="234" t="s">
        <v>1726</v>
      </c>
      <c r="J2283" s="28" t="s">
        <v>1734</v>
      </c>
      <c r="K2283" s="429"/>
      <c r="L2283" s="401"/>
      <c r="M2283" s="28"/>
      <c r="N2283" s="28"/>
      <c r="O2283" s="28"/>
      <c r="P2283" s="28"/>
      <c r="Q2283" s="28">
        <v>12</v>
      </c>
      <c r="R2283" s="28">
        <v>12</v>
      </c>
    </row>
    <row r="2284" spans="1:18" ht="12.75" x14ac:dyDescent="0.35">
      <c r="A2284" s="28" t="s">
        <v>1720</v>
      </c>
      <c r="B2284" s="28" t="s">
        <v>1721</v>
      </c>
      <c r="C2284" s="85" t="s">
        <v>168</v>
      </c>
      <c r="D2284" s="28" t="s">
        <v>1722</v>
      </c>
      <c r="E2284" s="431">
        <v>2900</v>
      </c>
      <c r="F2284" s="418" t="s">
        <v>3269</v>
      </c>
      <c r="G2284" s="418" t="s">
        <v>3270</v>
      </c>
      <c r="H2284" s="418" t="s">
        <v>1756</v>
      </c>
      <c r="I2284" s="234" t="s">
        <v>1726</v>
      </c>
      <c r="J2284" s="28" t="s">
        <v>1734</v>
      </c>
      <c r="K2284" s="429"/>
      <c r="L2284" s="401"/>
      <c r="M2284" s="28"/>
      <c r="N2284" s="28"/>
      <c r="O2284" s="28"/>
      <c r="P2284" s="28"/>
      <c r="Q2284" s="28">
        <v>12</v>
      </c>
      <c r="R2284" s="28">
        <v>12</v>
      </c>
    </row>
    <row r="2285" spans="1:18" ht="12.75" x14ac:dyDescent="0.35">
      <c r="A2285" s="28" t="s">
        <v>1720</v>
      </c>
      <c r="B2285" s="28" t="s">
        <v>1721</v>
      </c>
      <c r="C2285" s="85" t="s">
        <v>168</v>
      </c>
      <c r="D2285" s="28" t="s">
        <v>1722</v>
      </c>
      <c r="E2285" s="431">
        <v>2900</v>
      </c>
      <c r="F2285" s="418" t="s">
        <v>2736</v>
      </c>
      <c r="G2285" s="418" t="s">
        <v>2737</v>
      </c>
      <c r="H2285" s="418" t="s">
        <v>1783</v>
      </c>
      <c r="I2285" s="234" t="s">
        <v>1726</v>
      </c>
      <c r="J2285" s="28" t="s">
        <v>1734</v>
      </c>
      <c r="K2285" s="429"/>
      <c r="L2285" s="401"/>
      <c r="M2285" s="28"/>
      <c r="N2285" s="28"/>
      <c r="O2285" s="28"/>
      <c r="P2285" s="28"/>
      <c r="Q2285" s="28">
        <v>12</v>
      </c>
      <c r="R2285" s="28">
        <v>12</v>
      </c>
    </row>
    <row r="2286" spans="1:18" ht="12.75" x14ac:dyDescent="0.35">
      <c r="A2286" s="28" t="s">
        <v>1720</v>
      </c>
      <c r="B2286" s="28" t="s">
        <v>1721</v>
      </c>
      <c r="C2286" s="85" t="s">
        <v>168</v>
      </c>
      <c r="D2286" s="28" t="s">
        <v>1722</v>
      </c>
      <c r="E2286" s="431">
        <v>2900</v>
      </c>
      <c r="F2286" s="418" t="s">
        <v>2780</v>
      </c>
      <c r="G2286" s="418" t="s">
        <v>2781</v>
      </c>
      <c r="H2286" s="418" t="s">
        <v>1745</v>
      </c>
      <c r="I2286" s="234" t="s">
        <v>1726</v>
      </c>
      <c r="J2286" s="28" t="s">
        <v>1734</v>
      </c>
      <c r="K2286" s="429"/>
      <c r="L2286" s="401"/>
      <c r="M2286" s="28"/>
      <c r="N2286" s="28"/>
      <c r="O2286" s="28"/>
      <c r="P2286" s="28"/>
      <c r="Q2286" s="28">
        <v>12</v>
      </c>
      <c r="R2286" s="28">
        <v>12</v>
      </c>
    </row>
    <row r="2287" spans="1:18" ht="12.75" x14ac:dyDescent="0.35">
      <c r="A2287" s="28" t="s">
        <v>1720</v>
      </c>
      <c r="B2287" s="28" t="s">
        <v>1721</v>
      </c>
      <c r="C2287" s="85" t="s">
        <v>168</v>
      </c>
      <c r="D2287" s="28" t="s">
        <v>1722</v>
      </c>
      <c r="E2287" s="431">
        <v>2900</v>
      </c>
      <c r="F2287" s="418" t="s">
        <v>2796</v>
      </c>
      <c r="G2287" s="418" t="s">
        <v>2797</v>
      </c>
      <c r="H2287" s="418" t="s">
        <v>1810</v>
      </c>
      <c r="I2287" s="234" t="s">
        <v>1726</v>
      </c>
      <c r="J2287" s="28" t="s">
        <v>1727</v>
      </c>
      <c r="K2287" s="429"/>
      <c r="L2287" s="401"/>
      <c r="M2287" s="28"/>
      <c r="N2287" s="28"/>
      <c r="O2287" s="28"/>
      <c r="P2287" s="28"/>
      <c r="Q2287" s="28">
        <v>12</v>
      </c>
      <c r="R2287" s="28">
        <v>12</v>
      </c>
    </row>
    <row r="2288" spans="1:18" ht="12.75" x14ac:dyDescent="0.35">
      <c r="A2288" s="28" t="s">
        <v>1720</v>
      </c>
      <c r="B2288" s="28" t="s">
        <v>1721</v>
      </c>
      <c r="C2288" s="85" t="s">
        <v>168</v>
      </c>
      <c r="D2288" s="28" t="s">
        <v>1722</v>
      </c>
      <c r="E2288" s="431">
        <v>5200</v>
      </c>
      <c r="F2288" s="418" t="s">
        <v>3065</v>
      </c>
      <c r="G2288" s="418" t="s">
        <v>3063</v>
      </c>
      <c r="H2288" s="418" t="s">
        <v>1751</v>
      </c>
      <c r="I2288" s="234" t="s">
        <v>1726</v>
      </c>
      <c r="J2288" s="28" t="s">
        <v>1734</v>
      </c>
      <c r="K2288" s="429"/>
      <c r="L2288" s="401"/>
      <c r="M2288" s="28"/>
      <c r="N2288" s="28"/>
      <c r="O2288" s="28"/>
      <c r="P2288" s="28"/>
      <c r="Q2288" s="28">
        <v>12</v>
      </c>
      <c r="R2288" s="28">
        <v>12</v>
      </c>
    </row>
    <row r="2289" spans="1:18" ht="12.75" x14ac:dyDescent="0.35">
      <c r="A2289" s="28" t="s">
        <v>1720</v>
      </c>
      <c r="B2289" s="28" t="s">
        <v>1721</v>
      </c>
      <c r="C2289" s="85" t="s">
        <v>168</v>
      </c>
      <c r="D2289" s="28" t="s">
        <v>1722</v>
      </c>
      <c r="E2289" s="431">
        <v>2900</v>
      </c>
      <c r="F2289" s="418" t="s">
        <v>3066</v>
      </c>
      <c r="G2289" s="418" t="s">
        <v>3064</v>
      </c>
      <c r="H2289" s="418" t="s">
        <v>1737</v>
      </c>
      <c r="I2289" s="234" t="s">
        <v>1726</v>
      </c>
      <c r="J2289" s="28" t="s">
        <v>1734</v>
      </c>
      <c r="K2289" s="429"/>
      <c r="L2289" s="401"/>
      <c r="M2289" s="28"/>
      <c r="N2289" s="28"/>
      <c r="O2289" s="28"/>
      <c r="P2289" s="28"/>
      <c r="Q2289" s="28">
        <v>12</v>
      </c>
      <c r="R2289" s="28">
        <v>12</v>
      </c>
    </row>
    <row r="2290" spans="1:18" ht="12.75" x14ac:dyDescent="0.35">
      <c r="A2290" s="28" t="s">
        <v>1720</v>
      </c>
      <c r="B2290" s="28" t="s">
        <v>1721</v>
      </c>
      <c r="C2290" s="85" t="s">
        <v>168</v>
      </c>
      <c r="D2290" s="28" t="s">
        <v>1722</v>
      </c>
      <c r="E2290" s="431">
        <v>2900</v>
      </c>
      <c r="F2290" s="418" t="s">
        <v>2853</v>
      </c>
      <c r="G2290" s="418" t="s">
        <v>2854</v>
      </c>
      <c r="H2290" s="418" t="s">
        <v>1882</v>
      </c>
      <c r="I2290" s="234" t="s">
        <v>1726</v>
      </c>
      <c r="J2290" s="28" t="s">
        <v>1734</v>
      </c>
      <c r="K2290" s="429"/>
      <c r="L2290" s="401"/>
      <c r="M2290" s="28"/>
      <c r="N2290" s="28"/>
      <c r="O2290" s="28"/>
      <c r="P2290" s="28"/>
      <c r="Q2290" s="28">
        <v>12</v>
      </c>
      <c r="R2290" s="28">
        <v>12</v>
      </c>
    </row>
    <row r="2291" spans="1:18" ht="12.75" x14ac:dyDescent="0.35">
      <c r="A2291" s="28" t="s">
        <v>1720</v>
      </c>
      <c r="B2291" s="28" t="s">
        <v>1721</v>
      </c>
      <c r="C2291" s="85" t="s">
        <v>168</v>
      </c>
      <c r="D2291" s="28" t="s">
        <v>1722</v>
      </c>
      <c r="E2291" s="431">
        <v>1800</v>
      </c>
      <c r="F2291" s="418" t="s">
        <v>1723</v>
      </c>
      <c r="G2291" s="418" t="s">
        <v>1724</v>
      </c>
      <c r="H2291" s="418" t="s">
        <v>1725</v>
      </c>
      <c r="I2291" s="234" t="s">
        <v>1726</v>
      </c>
      <c r="J2291" s="28" t="s">
        <v>1727</v>
      </c>
      <c r="K2291" s="429"/>
      <c r="L2291" s="401"/>
      <c r="M2291" s="28"/>
      <c r="N2291" s="28"/>
      <c r="O2291" s="28"/>
      <c r="P2291" s="28"/>
      <c r="Q2291" s="28">
        <v>12</v>
      </c>
      <c r="R2291" s="28">
        <v>12</v>
      </c>
    </row>
    <row r="2292" spans="1:18" ht="12.75" x14ac:dyDescent="0.35">
      <c r="A2292" s="28" t="s">
        <v>1720</v>
      </c>
      <c r="B2292" s="28" t="s">
        <v>1721</v>
      </c>
      <c r="C2292" s="85" t="s">
        <v>168</v>
      </c>
      <c r="D2292" s="28" t="s">
        <v>1722</v>
      </c>
      <c r="E2292" s="431">
        <v>1800</v>
      </c>
      <c r="F2292" s="418" t="s">
        <v>1779</v>
      </c>
      <c r="G2292" s="418" t="s">
        <v>1780</v>
      </c>
      <c r="H2292" s="418" t="s">
        <v>1725</v>
      </c>
      <c r="I2292" s="234" t="s">
        <v>1726</v>
      </c>
      <c r="J2292" s="28" t="s">
        <v>1727</v>
      </c>
      <c r="K2292" s="429"/>
      <c r="L2292" s="401"/>
      <c r="M2292" s="28"/>
      <c r="N2292" s="28"/>
      <c r="O2292" s="28"/>
      <c r="P2292" s="28"/>
      <c r="Q2292" s="28">
        <v>12</v>
      </c>
      <c r="R2292" s="28">
        <v>12</v>
      </c>
    </row>
    <row r="2293" spans="1:18" ht="12.75" x14ac:dyDescent="0.35">
      <c r="A2293" s="28" t="s">
        <v>1720</v>
      </c>
      <c r="B2293" s="28" t="s">
        <v>1721</v>
      </c>
      <c r="C2293" s="85" t="s">
        <v>168</v>
      </c>
      <c r="D2293" s="28" t="s">
        <v>1722</v>
      </c>
      <c r="E2293" s="431">
        <v>1800</v>
      </c>
      <c r="F2293" s="418" t="s">
        <v>1786</v>
      </c>
      <c r="G2293" s="418" t="s">
        <v>1787</v>
      </c>
      <c r="H2293" s="418" t="s">
        <v>1725</v>
      </c>
      <c r="I2293" s="234" t="s">
        <v>1726</v>
      </c>
      <c r="J2293" s="28" t="s">
        <v>1727</v>
      </c>
      <c r="K2293" s="429"/>
      <c r="L2293" s="401"/>
      <c r="M2293" s="28"/>
      <c r="N2293" s="28"/>
      <c r="O2293" s="28"/>
      <c r="P2293" s="28"/>
      <c r="Q2293" s="28">
        <v>12</v>
      </c>
      <c r="R2293" s="28">
        <v>12</v>
      </c>
    </row>
    <row r="2294" spans="1:18" ht="12.75" x14ac:dyDescent="0.35">
      <c r="A2294" s="28" t="s">
        <v>1720</v>
      </c>
      <c r="B2294" s="28" t="s">
        <v>1721</v>
      </c>
      <c r="C2294" s="85" t="s">
        <v>168</v>
      </c>
      <c r="D2294" s="28" t="s">
        <v>1730</v>
      </c>
      <c r="E2294" s="431">
        <v>1800</v>
      </c>
      <c r="F2294" s="418" t="s">
        <v>1946</v>
      </c>
      <c r="G2294" s="418" t="s">
        <v>1947</v>
      </c>
      <c r="H2294" s="418" t="s">
        <v>1855</v>
      </c>
      <c r="I2294" s="234" t="s">
        <v>1726</v>
      </c>
      <c r="J2294" s="28" t="s">
        <v>1760</v>
      </c>
      <c r="K2294" s="429"/>
      <c r="L2294" s="401"/>
      <c r="M2294" s="28"/>
      <c r="N2294" s="28"/>
      <c r="O2294" s="28"/>
      <c r="P2294" s="28"/>
      <c r="Q2294" s="28">
        <v>12</v>
      </c>
      <c r="R2294" s="28">
        <v>12</v>
      </c>
    </row>
    <row r="2295" spans="1:18" ht="12.75" x14ac:dyDescent="0.35">
      <c r="A2295" s="28" t="s">
        <v>1720</v>
      </c>
      <c r="B2295" s="28" t="s">
        <v>1721</v>
      </c>
      <c r="C2295" s="85" t="s">
        <v>168</v>
      </c>
      <c r="D2295" s="28" t="s">
        <v>1730</v>
      </c>
      <c r="E2295" s="431">
        <v>1800</v>
      </c>
      <c r="F2295" s="418" t="s">
        <v>2012</v>
      </c>
      <c r="G2295" s="418" t="s">
        <v>2013</v>
      </c>
      <c r="H2295" s="418" t="s">
        <v>1855</v>
      </c>
      <c r="I2295" s="234" t="s">
        <v>1726</v>
      </c>
      <c r="J2295" s="28" t="s">
        <v>1760</v>
      </c>
      <c r="K2295" s="429"/>
      <c r="L2295" s="401"/>
      <c r="M2295" s="28"/>
      <c r="N2295" s="28"/>
      <c r="O2295" s="28"/>
      <c r="P2295" s="28"/>
      <c r="Q2295" s="28">
        <v>12</v>
      </c>
      <c r="R2295" s="28">
        <v>12</v>
      </c>
    </row>
    <row r="2296" spans="1:18" ht="12.75" x14ac:dyDescent="0.35">
      <c r="A2296" s="28" t="s">
        <v>1720</v>
      </c>
      <c r="B2296" s="28" t="s">
        <v>1721</v>
      </c>
      <c r="C2296" s="85" t="s">
        <v>168</v>
      </c>
      <c r="D2296" s="28" t="s">
        <v>1730</v>
      </c>
      <c r="E2296" s="431">
        <v>1800</v>
      </c>
      <c r="F2296" s="418" t="s">
        <v>2020</v>
      </c>
      <c r="G2296" s="418" t="s">
        <v>2021</v>
      </c>
      <c r="H2296" s="418" t="s">
        <v>1794</v>
      </c>
      <c r="I2296" s="234" t="s">
        <v>1726</v>
      </c>
      <c r="J2296" s="28" t="s">
        <v>1727</v>
      </c>
      <c r="K2296" s="429"/>
      <c r="L2296" s="401"/>
      <c r="M2296" s="28"/>
      <c r="N2296" s="28"/>
      <c r="O2296" s="28"/>
      <c r="P2296" s="28"/>
      <c r="Q2296" s="28">
        <v>12</v>
      </c>
      <c r="R2296" s="28">
        <v>12</v>
      </c>
    </row>
    <row r="2297" spans="1:18" ht="12.75" x14ac:dyDescent="0.35">
      <c r="A2297" s="28" t="s">
        <v>1720</v>
      </c>
      <c r="B2297" s="28" t="s">
        <v>1721</v>
      </c>
      <c r="C2297" s="85" t="s">
        <v>168</v>
      </c>
      <c r="D2297" s="28" t="s">
        <v>1722</v>
      </c>
      <c r="E2297" s="431">
        <v>1800</v>
      </c>
      <c r="F2297" s="418" t="s">
        <v>2018</v>
      </c>
      <c r="G2297" s="418" t="s">
        <v>2019</v>
      </c>
      <c r="H2297" s="418" t="s">
        <v>1725</v>
      </c>
      <c r="I2297" s="234" t="s">
        <v>1726</v>
      </c>
      <c r="J2297" s="28" t="s">
        <v>1727</v>
      </c>
      <c r="K2297" s="429"/>
      <c r="L2297" s="401"/>
      <c r="M2297" s="28"/>
      <c r="N2297" s="28"/>
      <c r="O2297" s="28"/>
      <c r="P2297" s="28"/>
      <c r="Q2297" s="28">
        <v>12</v>
      </c>
      <c r="R2297" s="28">
        <v>12</v>
      </c>
    </row>
    <row r="2298" spans="1:18" ht="12.75" x14ac:dyDescent="0.35">
      <c r="A2298" s="28" t="s">
        <v>1720</v>
      </c>
      <c r="B2298" s="28" t="s">
        <v>1721</v>
      </c>
      <c r="C2298" s="85" t="s">
        <v>168</v>
      </c>
      <c r="D2298" s="28" t="s">
        <v>1722</v>
      </c>
      <c r="E2298" s="431">
        <v>1800</v>
      </c>
      <c r="F2298" s="418" t="s">
        <v>2022</v>
      </c>
      <c r="G2298" s="418" t="s">
        <v>2023</v>
      </c>
      <c r="H2298" s="418" t="s">
        <v>1725</v>
      </c>
      <c r="I2298" s="234" t="s">
        <v>1726</v>
      </c>
      <c r="J2298" s="28" t="s">
        <v>1727</v>
      </c>
      <c r="K2298" s="429"/>
      <c r="L2298" s="401"/>
      <c r="M2298" s="28"/>
      <c r="N2298" s="28"/>
      <c r="O2298" s="28"/>
      <c r="P2298" s="28"/>
      <c r="Q2298" s="28">
        <v>12</v>
      </c>
      <c r="R2298" s="28">
        <v>12</v>
      </c>
    </row>
    <row r="2299" spans="1:18" ht="12.75" x14ac:dyDescent="0.35">
      <c r="A2299" s="28" t="s">
        <v>1720</v>
      </c>
      <c r="B2299" s="28" t="s">
        <v>1721</v>
      </c>
      <c r="C2299" s="85" t="s">
        <v>168</v>
      </c>
      <c r="D2299" s="28" t="s">
        <v>1722</v>
      </c>
      <c r="E2299" s="431">
        <v>1800</v>
      </c>
      <c r="F2299" s="418" t="s">
        <v>2059</v>
      </c>
      <c r="G2299" s="418" t="s">
        <v>2060</v>
      </c>
      <c r="H2299" s="418" t="s">
        <v>1725</v>
      </c>
      <c r="I2299" s="234" t="s">
        <v>1726</v>
      </c>
      <c r="J2299" s="28" t="s">
        <v>1727</v>
      </c>
      <c r="K2299" s="429"/>
      <c r="L2299" s="401"/>
      <c r="M2299" s="28"/>
      <c r="N2299" s="28"/>
      <c r="O2299" s="28"/>
      <c r="P2299" s="28"/>
      <c r="Q2299" s="28">
        <v>12</v>
      </c>
      <c r="R2299" s="28">
        <v>12</v>
      </c>
    </row>
    <row r="2300" spans="1:18" ht="12.75" x14ac:dyDescent="0.35">
      <c r="A2300" s="28" t="s">
        <v>1720</v>
      </c>
      <c r="B2300" s="28" t="s">
        <v>1721</v>
      </c>
      <c r="C2300" s="85" t="s">
        <v>168</v>
      </c>
      <c r="D2300" s="28" t="s">
        <v>1722</v>
      </c>
      <c r="E2300" s="431">
        <v>1800</v>
      </c>
      <c r="F2300" s="418" t="s">
        <v>2106</v>
      </c>
      <c r="G2300" s="418" t="s">
        <v>2107</v>
      </c>
      <c r="H2300" s="418" t="s">
        <v>1725</v>
      </c>
      <c r="I2300" s="234" t="s">
        <v>1726</v>
      </c>
      <c r="J2300" s="28" t="s">
        <v>1727</v>
      </c>
      <c r="K2300" s="429"/>
      <c r="L2300" s="401"/>
      <c r="M2300" s="28"/>
      <c r="N2300" s="28"/>
      <c r="O2300" s="28"/>
      <c r="P2300" s="28"/>
      <c r="Q2300" s="28">
        <v>12</v>
      </c>
      <c r="R2300" s="28">
        <v>12</v>
      </c>
    </row>
    <row r="2301" spans="1:18" ht="12.75" x14ac:dyDescent="0.35">
      <c r="A2301" s="28" t="s">
        <v>1720</v>
      </c>
      <c r="B2301" s="28" t="s">
        <v>1721</v>
      </c>
      <c r="C2301" s="85" t="s">
        <v>168</v>
      </c>
      <c r="D2301" s="28" t="s">
        <v>1722</v>
      </c>
      <c r="E2301" s="431">
        <v>1650</v>
      </c>
      <c r="F2301" s="418" t="s">
        <v>2150</v>
      </c>
      <c r="G2301" s="418" t="s">
        <v>2151</v>
      </c>
      <c r="H2301" s="418" t="s">
        <v>1325</v>
      </c>
      <c r="I2301" s="234" t="s">
        <v>1726</v>
      </c>
      <c r="J2301" s="28" t="s">
        <v>1760</v>
      </c>
      <c r="K2301" s="429"/>
      <c r="L2301" s="401"/>
      <c r="M2301" s="28"/>
      <c r="N2301" s="28"/>
      <c r="O2301" s="28"/>
      <c r="P2301" s="28"/>
      <c r="Q2301" s="28">
        <v>12</v>
      </c>
      <c r="R2301" s="28">
        <v>12</v>
      </c>
    </row>
    <row r="2302" spans="1:18" ht="12.75" x14ac:dyDescent="0.35">
      <c r="A2302" s="28" t="s">
        <v>1720</v>
      </c>
      <c r="B2302" s="28" t="s">
        <v>1721</v>
      </c>
      <c r="C2302" s="85" t="s">
        <v>168</v>
      </c>
      <c r="D2302" s="28" t="s">
        <v>1722</v>
      </c>
      <c r="E2302" s="431">
        <v>1800</v>
      </c>
      <c r="F2302" s="418" t="s">
        <v>3070</v>
      </c>
      <c r="G2302" s="418" t="s">
        <v>3069</v>
      </c>
      <c r="H2302" s="418" t="s">
        <v>1725</v>
      </c>
      <c r="I2302" s="234" t="s">
        <v>1726</v>
      </c>
      <c r="J2302" s="28" t="s">
        <v>1727</v>
      </c>
      <c r="K2302" s="429"/>
      <c r="L2302" s="401"/>
      <c r="M2302" s="28"/>
      <c r="N2302" s="28"/>
      <c r="O2302" s="28"/>
      <c r="P2302" s="28"/>
      <c r="Q2302" s="28">
        <v>12</v>
      </c>
      <c r="R2302" s="28">
        <v>12</v>
      </c>
    </row>
    <row r="2303" spans="1:18" ht="12.75" x14ac:dyDescent="0.35">
      <c r="A2303" s="28" t="s">
        <v>1720</v>
      </c>
      <c r="B2303" s="28" t="s">
        <v>1721</v>
      </c>
      <c r="C2303" s="85" t="s">
        <v>168</v>
      </c>
      <c r="D2303" s="28" t="s">
        <v>1722</v>
      </c>
      <c r="E2303" s="431">
        <v>1800</v>
      </c>
      <c r="F2303" s="418" t="s">
        <v>3071</v>
      </c>
      <c r="G2303" s="418" t="s">
        <v>2165</v>
      </c>
      <c r="H2303" s="418" t="s">
        <v>1725</v>
      </c>
      <c r="I2303" s="234" t="s">
        <v>1726</v>
      </c>
      <c r="J2303" s="28" t="s">
        <v>1727</v>
      </c>
      <c r="K2303" s="429"/>
      <c r="L2303" s="401"/>
      <c r="M2303" s="28"/>
      <c r="N2303" s="28"/>
      <c r="O2303" s="28"/>
      <c r="P2303" s="28"/>
      <c r="Q2303" s="28">
        <v>12</v>
      </c>
      <c r="R2303" s="28">
        <v>12</v>
      </c>
    </row>
    <row r="2304" spans="1:18" ht="12.75" x14ac:dyDescent="0.35">
      <c r="A2304" s="28" t="s">
        <v>1720</v>
      </c>
      <c r="B2304" s="28" t="s">
        <v>1721</v>
      </c>
      <c r="C2304" s="85" t="s">
        <v>168</v>
      </c>
      <c r="D2304" s="28" t="s">
        <v>1722</v>
      </c>
      <c r="E2304" s="431">
        <v>1800</v>
      </c>
      <c r="F2304" s="418" t="s">
        <v>2168</v>
      </c>
      <c r="G2304" s="418" t="s">
        <v>2169</v>
      </c>
      <c r="H2304" s="418" t="s">
        <v>1725</v>
      </c>
      <c r="I2304" s="234" t="s">
        <v>1726</v>
      </c>
      <c r="J2304" s="28" t="s">
        <v>1727</v>
      </c>
      <c r="K2304" s="429"/>
      <c r="L2304" s="401"/>
      <c r="M2304" s="28"/>
      <c r="N2304" s="28"/>
      <c r="O2304" s="28"/>
      <c r="P2304" s="28"/>
      <c r="Q2304" s="28">
        <v>12</v>
      </c>
      <c r="R2304" s="28">
        <v>12</v>
      </c>
    </row>
    <row r="2305" spans="1:18" ht="12.75" x14ac:dyDescent="0.35">
      <c r="A2305" s="28" t="s">
        <v>1720</v>
      </c>
      <c r="B2305" s="28" t="s">
        <v>1721</v>
      </c>
      <c r="C2305" s="85" t="s">
        <v>168</v>
      </c>
      <c r="D2305" s="28" t="s">
        <v>1722</v>
      </c>
      <c r="E2305" s="431">
        <v>1800</v>
      </c>
      <c r="F2305" s="418" t="s">
        <v>3271</v>
      </c>
      <c r="G2305" s="418" t="s">
        <v>3272</v>
      </c>
      <c r="H2305" s="418" t="s">
        <v>1725</v>
      </c>
      <c r="I2305" s="234" t="s">
        <v>1726</v>
      </c>
      <c r="J2305" s="28" t="s">
        <v>1727</v>
      </c>
      <c r="K2305" s="429"/>
      <c r="L2305" s="401"/>
      <c r="M2305" s="28"/>
      <c r="N2305" s="28"/>
      <c r="O2305" s="28"/>
      <c r="P2305" s="28"/>
      <c r="Q2305" s="28">
        <v>12</v>
      </c>
      <c r="R2305" s="28">
        <v>12</v>
      </c>
    </row>
    <row r="2306" spans="1:18" ht="12.75" x14ac:dyDescent="0.35">
      <c r="A2306" s="28" t="s">
        <v>1720</v>
      </c>
      <c r="B2306" s="28" t="s">
        <v>1721</v>
      </c>
      <c r="C2306" s="85" t="s">
        <v>168</v>
      </c>
      <c r="D2306" s="28" t="s">
        <v>1722</v>
      </c>
      <c r="E2306" s="431">
        <v>1800</v>
      </c>
      <c r="F2306" s="418" t="s">
        <v>2282</v>
      </c>
      <c r="G2306" s="418" t="s">
        <v>2283</v>
      </c>
      <c r="H2306" s="418" t="s">
        <v>1725</v>
      </c>
      <c r="I2306" s="234" t="s">
        <v>1726</v>
      </c>
      <c r="J2306" s="28" t="s">
        <v>1727</v>
      </c>
      <c r="K2306" s="429"/>
      <c r="L2306" s="401"/>
      <c r="M2306" s="28"/>
      <c r="N2306" s="28"/>
      <c r="O2306" s="28"/>
      <c r="P2306" s="28"/>
      <c r="Q2306" s="28">
        <v>12</v>
      </c>
      <c r="R2306" s="28">
        <v>12</v>
      </c>
    </row>
    <row r="2307" spans="1:18" ht="12.75" x14ac:dyDescent="0.35">
      <c r="A2307" s="28" t="s">
        <v>1720</v>
      </c>
      <c r="B2307" s="28" t="s">
        <v>1721</v>
      </c>
      <c r="C2307" s="85" t="s">
        <v>168</v>
      </c>
      <c r="D2307" s="28" t="s">
        <v>1722</v>
      </c>
      <c r="E2307" s="431">
        <v>1800</v>
      </c>
      <c r="F2307" s="418" t="s">
        <v>2337</v>
      </c>
      <c r="G2307" s="418" t="s">
        <v>2338</v>
      </c>
      <c r="H2307" s="418" t="s">
        <v>1725</v>
      </c>
      <c r="I2307" s="234" t="s">
        <v>1726</v>
      </c>
      <c r="J2307" s="28" t="s">
        <v>1727</v>
      </c>
      <c r="K2307" s="429"/>
      <c r="L2307" s="401"/>
      <c r="M2307" s="28"/>
      <c r="N2307" s="28"/>
      <c r="O2307" s="28"/>
      <c r="P2307" s="28"/>
      <c r="Q2307" s="28">
        <v>12</v>
      </c>
      <c r="R2307" s="28">
        <v>12</v>
      </c>
    </row>
    <row r="2308" spans="1:18" ht="12.75" x14ac:dyDescent="0.35">
      <c r="A2308" s="28" t="s">
        <v>1720</v>
      </c>
      <c r="B2308" s="28" t="s">
        <v>1721</v>
      </c>
      <c r="C2308" s="85" t="s">
        <v>168</v>
      </c>
      <c r="D2308" s="28" t="s">
        <v>1722</v>
      </c>
      <c r="E2308" s="431">
        <v>1800</v>
      </c>
      <c r="F2308" s="418" t="s">
        <v>2387</v>
      </c>
      <c r="G2308" s="418" t="s">
        <v>2388</v>
      </c>
      <c r="H2308" s="418" t="s">
        <v>1725</v>
      </c>
      <c r="I2308" s="234" t="s">
        <v>1726</v>
      </c>
      <c r="J2308" s="28" t="s">
        <v>1727</v>
      </c>
      <c r="K2308" s="429"/>
      <c r="L2308" s="401"/>
      <c r="M2308" s="28"/>
      <c r="N2308" s="28"/>
      <c r="O2308" s="28"/>
      <c r="P2308" s="28"/>
      <c r="Q2308" s="28">
        <v>12</v>
      </c>
      <c r="R2308" s="28">
        <v>12</v>
      </c>
    </row>
    <row r="2309" spans="1:18" ht="12.75" x14ac:dyDescent="0.35">
      <c r="A2309" s="28" t="s">
        <v>1720</v>
      </c>
      <c r="B2309" s="28" t="s">
        <v>1721</v>
      </c>
      <c r="C2309" s="85" t="s">
        <v>168</v>
      </c>
      <c r="D2309" s="28" t="s">
        <v>1722</v>
      </c>
      <c r="E2309" s="431">
        <v>1800</v>
      </c>
      <c r="F2309" s="418" t="s">
        <v>2394</v>
      </c>
      <c r="G2309" s="418" t="s">
        <v>2395</v>
      </c>
      <c r="H2309" s="418" t="s">
        <v>1725</v>
      </c>
      <c r="I2309" s="234" t="s">
        <v>1726</v>
      </c>
      <c r="J2309" s="28" t="s">
        <v>1727</v>
      </c>
      <c r="K2309" s="429"/>
      <c r="L2309" s="401"/>
      <c r="M2309" s="28"/>
      <c r="N2309" s="28"/>
      <c r="O2309" s="28"/>
      <c r="P2309" s="28"/>
      <c r="Q2309" s="28">
        <v>12</v>
      </c>
      <c r="R2309" s="28">
        <v>12</v>
      </c>
    </row>
    <row r="2310" spans="1:18" ht="12.75" x14ac:dyDescent="0.35">
      <c r="A2310" s="28" t="s">
        <v>1720</v>
      </c>
      <c r="B2310" s="28" t="s">
        <v>1721</v>
      </c>
      <c r="C2310" s="85" t="s">
        <v>168</v>
      </c>
      <c r="D2310" s="28" t="s">
        <v>1722</v>
      </c>
      <c r="E2310" s="431">
        <v>1800</v>
      </c>
      <c r="F2310" s="418" t="s">
        <v>2438</v>
      </c>
      <c r="G2310" s="418" t="s">
        <v>2439</v>
      </c>
      <c r="H2310" s="418" t="s">
        <v>1774</v>
      </c>
      <c r="I2310" s="234" t="s">
        <v>1726</v>
      </c>
      <c r="J2310" s="28" t="s">
        <v>1760</v>
      </c>
      <c r="K2310" s="429"/>
      <c r="L2310" s="401"/>
      <c r="M2310" s="28"/>
      <c r="N2310" s="28"/>
      <c r="O2310" s="28"/>
      <c r="P2310" s="28"/>
      <c r="Q2310" s="28">
        <v>12</v>
      </c>
      <c r="R2310" s="28">
        <v>12</v>
      </c>
    </row>
    <row r="2311" spans="1:18" ht="12.75" x14ac:dyDescent="0.35">
      <c r="A2311" s="28" t="s">
        <v>1720</v>
      </c>
      <c r="B2311" s="28" t="s">
        <v>1721</v>
      </c>
      <c r="C2311" s="85" t="s">
        <v>168</v>
      </c>
      <c r="D2311" s="28" t="s">
        <v>1722</v>
      </c>
      <c r="E2311" s="431">
        <v>1800</v>
      </c>
      <c r="F2311" s="418" t="s">
        <v>2486</v>
      </c>
      <c r="G2311" s="418" t="s">
        <v>2487</v>
      </c>
      <c r="H2311" s="418" t="s">
        <v>1725</v>
      </c>
      <c r="I2311" s="234" t="s">
        <v>1726</v>
      </c>
      <c r="J2311" s="28" t="s">
        <v>1727</v>
      </c>
      <c r="K2311" s="429"/>
      <c r="L2311" s="401"/>
      <c r="M2311" s="28"/>
      <c r="N2311" s="28"/>
      <c r="O2311" s="28"/>
      <c r="P2311" s="28"/>
      <c r="Q2311" s="28">
        <v>12</v>
      </c>
      <c r="R2311" s="28">
        <v>12</v>
      </c>
    </row>
    <row r="2312" spans="1:18" ht="12.75" x14ac:dyDescent="0.35">
      <c r="A2312" s="28" t="s">
        <v>1720</v>
      </c>
      <c r="B2312" s="28" t="s">
        <v>1721</v>
      </c>
      <c r="C2312" s="85" t="s">
        <v>168</v>
      </c>
      <c r="D2312" s="28" t="s">
        <v>1730</v>
      </c>
      <c r="E2312" s="431">
        <v>1800</v>
      </c>
      <c r="F2312" s="418" t="s">
        <v>3075</v>
      </c>
      <c r="G2312" s="418" t="s">
        <v>3074</v>
      </c>
      <c r="H2312" s="418" t="s">
        <v>1794</v>
      </c>
      <c r="I2312" s="234" t="s">
        <v>1726</v>
      </c>
      <c r="J2312" s="28" t="s">
        <v>1727</v>
      </c>
      <c r="K2312" s="429"/>
      <c r="L2312" s="401"/>
      <c r="M2312" s="28"/>
      <c r="N2312" s="28"/>
      <c r="O2312" s="28"/>
      <c r="P2312" s="28"/>
      <c r="Q2312" s="28">
        <v>12</v>
      </c>
      <c r="R2312" s="28">
        <v>12</v>
      </c>
    </row>
    <row r="2313" spans="1:18" ht="12.75" x14ac:dyDescent="0.35">
      <c r="A2313" s="28" t="s">
        <v>1720</v>
      </c>
      <c r="B2313" s="28" t="s">
        <v>1721</v>
      </c>
      <c r="C2313" s="85" t="s">
        <v>168</v>
      </c>
      <c r="D2313" s="28" t="s">
        <v>1722</v>
      </c>
      <c r="E2313" s="431">
        <v>1650</v>
      </c>
      <c r="F2313" s="418" t="s">
        <v>2520</v>
      </c>
      <c r="G2313" s="418" t="s">
        <v>2521</v>
      </c>
      <c r="H2313" s="418" t="s">
        <v>1325</v>
      </c>
      <c r="I2313" s="234" t="s">
        <v>1726</v>
      </c>
      <c r="J2313" s="28" t="s">
        <v>1760</v>
      </c>
      <c r="K2313" s="429"/>
      <c r="L2313" s="401"/>
      <c r="M2313" s="28"/>
      <c r="N2313" s="28"/>
      <c r="O2313" s="28"/>
      <c r="P2313" s="28"/>
      <c r="Q2313" s="28">
        <v>12</v>
      </c>
      <c r="R2313" s="28">
        <v>12</v>
      </c>
    </row>
    <row r="2314" spans="1:18" ht="12.75" x14ac:dyDescent="0.35">
      <c r="A2314" s="28" t="s">
        <v>1720</v>
      </c>
      <c r="B2314" s="28" t="s">
        <v>1721</v>
      </c>
      <c r="C2314" s="85" t="s">
        <v>168</v>
      </c>
      <c r="D2314" s="28" t="s">
        <v>1722</v>
      </c>
      <c r="E2314" s="431">
        <v>1800</v>
      </c>
      <c r="F2314" s="418" t="s">
        <v>2542</v>
      </c>
      <c r="G2314" s="418" t="s">
        <v>2543</v>
      </c>
      <c r="H2314" s="418" t="s">
        <v>1725</v>
      </c>
      <c r="I2314" s="234" t="s">
        <v>1726</v>
      </c>
      <c r="J2314" s="28" t="s">
        <v>1727</v>
      </c>
      <c r="K2314" s="429"/>
      <c r="L2314" s="401"/>
      <c r="M2314" s="28"/>
      <c r="N2314" s="28"/>
      <c r="O2314" s="28"/>
      <c r="P2314" s="28"/>
      <c r="Q2314" s="28">
        <v>12</v>
      </c>
      <c r="R2314" s="28">
        <v>12</v>
      </c>
    </row>
    <row r="2315" spans="1:18" ht="12.75" x14ac:dyDescent="0.35">
      <c r="A2315" s="28" t="s">
        <v>1720</v>
      </c>
      <c r="B2315" s="28" t="s">
        <v>1721</v>
      </c>
      <c r="C2315" s="85" t="s">
        <v>168</v>
      </c>
      <c r="D2315" s="28" t="s">
        <v>1722</v>
      </c>
      <c r="E2315" s="431">
        <v>1800</v>
      </c>
      <c r="F2315" s="418" t="s">
        <v>2631</v>
      </c>
      <c r="G2315" s="418" t="s">
        <v>2632</v>
      </c>
      <c r="H2315" s="418" t="s">
        <v>1725</v>
      </c>
      <c r="I2315" s="234" t="s">
        <v>1726</v>
      </c>
      <c r="J2315" s="28" t="s">
        <v>1727</v>
      </c>
      <c r="K2315" s="429"/>
      <c r="L2315" s="401"/>
      <c r="M2315" s="28"/>
      <c r="N2315" s="28"/>
      <c r="O2315" s="28"/>
      <c r="P2315" s="28"/>
      <c r="Q2315" s="28">
        <v>12</v>
      </c>
      <c r="R2315" s="28">
        <v>12</v>
      </c>
    </row>
    <row r="2316" spans="1:18" ht="12.75" x14ac:dyDescent="0.35">
      <c r="A2316" s="28" t="s">
        <v>1720</v>
      </c>
      <c r="B2316" s="28" t="s">
        <v>1721</v>
      </c>
      <c r="C2316" s="85" t="s">
        <v>168</v>
      </c>
      <c r="D2316" s="28" t="s">
        <v>1722</v>
      </c>
      <c r="E2316" s="431">
        <v>1800</v>
      </c>
      <c r="F2316" s="418" t="s">
        <v>2633</v>
      </c>
      <c r="G2316" s="418" t="s">
        <v>2634</v>
      </c>
      <c r="H2316" s="418" t="s">
        <v>1325</v>
      </c>
      <c r="I2316" s="234" t="s">
        <v>1726</v>
      </c>
      <c r="J2316" s="28" t="s">
        <v>1760</v>
      </c>
      <c r="K2316" s="429"/>
      <c r="L2316" s="401"/>
      <c r="M2316" s="28"/>
      <c r="N2316" s="28"/>
      <c r="O2316" s="28"/>
      <c r="P2316" s="28"/>
      <c r="Q2316" s="28">
        <v>12</v>
      </c>
      <c r="R2316" s="28">
        <v>12</v>
      </c>
    </row>
    <row r="2317" spans="1:18" ht="12.75" x14ac:dyDescent="0.35">
      <c r="A2317" s="28" t="s">
        <v>1720</v>
      </c>
      <c r="B2317" s="28" t="s">
        <v>1721</v>
      </c>
      <c r="C2317" s="85" t="s">
        <v>168</v>
      </c>
      <c r="D2317" s="28" t="s">
        <v>1722</v>
      </c>
      <c r="E2317" s="431">
        <v>1800</v>
      </c>
      <c r="F2317" s="418" t="s">
        <v>2651</v>
      </c>
      <c r="G2317" s="418" t="s">
        <v>2652</v>
      </c>
      <c r="H2317" s="418" t="s">
        <v>1725</v>
      </c>
      <c r="I2317" s="234" t="s">
        <v>1726</v>
      </c>
      <c r="J2317" s="28" t="s">
        <v>1727</v>
      </c>
      <c r="K2317" s="429"/>
      <c r="L2317" s="401"/>
      <c r="M2317" s="28"/>
      <c r="N2317" s="28"/>
      <c r="O2317" s="28"/>
      <c r="P2317" s="28"/>
      <c r="Q2317" s="28">
        <v>12</v>
      </c>
      <c r="R2317" s="28">
        <v>12</v>
      </c>
    </row>
    <row r="2318" spans="1:18" ht="12.75" x14ac:dyDescent="0.35">
      <c r="A2318" s="28" t="s">
        <v>1720</v>
      </c>
      <c r="B2318" s="28" t="s">
        <v>1721</v>
      </c>
      <c r="C2318" s="85" t="s">
        <v>168</v>
      </c>
      <c r="D2318" s="28" t="s">
        <v>1722</v>
      </c>
      <c r="E2318" s="431">
        <v>1800</v>
      </c>
      <c r="F2318" s="418" t="s">
        <v>3079</v>
      </c>
      <c r="G2318" s="418" t="s">
        <v>3078</v>
      </c>
      <c r="H2318" s="418" t="s">
        <v>1774</v>
      </c>
      <c r="I2318" s="234" t="s">
        <v>1726</v>
      </c>
      <c r="J2318" s="28" t="s">
        <v>1760</v>
      </c>
      <c r="K2318" s="429"/>
      <c r="L2318" s="401"/>
      <c r="M2318" s="28"/>
      <c r="N2318" s="28"/>
      <c r="O2318" s="28"/>
      <c r="P2318" s="28"/>
      <c r="Q2318" s="28">
        <v>12</v>
      </c>
      <c r="R2318" s="28">
        <v>12</v>
      </c>
    </row>
    <row r="2319" spans="1:18" ht="12.75" x14ac:dyDescent="0.35">
      <c r="A2319" s="28" t="s">
        <v>1720</v>
      </c>
      <c r="B2319" s="28" t="s">
        <v>1721</v>
      </c>
      <c r="C2319" s="85" t="s">
        <v>168</v>
      </c>
      <c r="D2319" s="28" t="s">
        <v>1722</v>
      </c>
      <c r="E2319" s="431">
        <v>7300</v>
      </c>
      <c r="F2319" s="418" t="s">
        <v>2836</v>
      </c>
      <c r="G2319" s="418" t="s">
        <v>2837</v>
      </c>
      <c r="H2319" s="418" t="s">
        <v>1829</v>
      </c>
      <c r="I2319" s="234" t="s">
        <v>1726</v>
      </c>
      <c r="J2319" s="28" t="s">
        <v>1734</v>
      </c>
      <c r="K2319" s="429"/>
      <c r="L2319" s="401"/>
      <c r="M2319" s="28"/>
      <c r="N2319" s="28"/>
      <c r="O2319" s="28"/>
      <c r="P2319" s="28"/>
      <c r="Q2319" s="28">
        <v>12</v>
      </c>
      <c r="R2319" s="28">
        <v>12</v>
      </c>
    </row>
    <row r="2320" spans="1:18" ht="12.75" x14ac:dyDescent="0.35">
      <c r="A2320" s="28" t="s">
        <v>1720</v>
      </c>
      <c r="B2320" s="28" t="s">
        <v>1721</v>
      </c>
      <c r="C2320" s="85" t="s">
        <v>168</v>
      </c>
      <c r="D2320" s="28" t="s">
        <v>1722</v>
      </c>
      <c r="E2320" s="431">
        <v>1800</v>
      </c>
      <c r="F2320" s="418" t="s">
        <v>2846</v>
      </c>
      <c r="G2320" s="418" t="s">
        <v>2847</v>
      </c>
      <c r="H2320" s="418" t="s">
        <v>1725</v>
      </c>
      <c r="I2320" s="234" t="s">
        <v>1726</v>
      </c>
      <c r="J2320" s="28" t="s">
        <v>1727</v>
      </c>
      <c r="K2320" s="429"/>
      <c r="L2320" s="401"/>
      <c r="M2320" s="28"/>
      <c r="N2320" s="28"/>
      <c r="O2320" s="28"/>
      <c r="P2320" s="28"/>
      <c r="Q2320" s="28">
        <v>12</v>
      </c>
      <c r="R2320" s="28">
        <v>12</v>
      </c>
    </row>
    <row r="2321" spans="1:18" ht="12.75" x14ac:dyDescent="0.35">
      <c r="A2321" s="28" t="s">
        <v>1720</v>
      </c>
      <c r="B2321" s="28" t="s">
        <v>1721</v>
      </c>
      <c r="C2321" s="85" t="s">
        <v>168</v>
      </c>
      <c r="D2321" s="28" t="s">
        <v>1722</v>
      </c>
      <c r="E2321" s="431">
        <v>2900</v>
      </c>
      <c r="F2321" s="418" t="s">
        <v>3081</v>
      </c>
      <c r="G2321" s="418" t="s">
        <v>3080</v>
      </c>
      <c r="H2321" s="418" t="s">
        <v>2093</v>
      </c>
      <c r="I2321" s="234" t="s">
        <v>1726</v>
      </c>
      <c r="J2321" s="28" t="s">
        <v>1734</v>
      </c>
      <c r="K2321" s="429"/>
      <c r="L2321" s="401"/>
      <c r="M2321" s="28"/>
      <c r="N2321" s="28"/>
      <c r="O2321" s="28"/>
      <c r="P2321" s="28"/>
      <c r="Q2321" s="28">
        <v>12</v>
      </c>
      <c r="R2321" s="28">
        <v>12</v>
      </c>
    </row>
    <row r="2322" spans="1:18" ht="12.75" x14ac:dyDescent="0.35">
      <c r="A2322" s="28" t="s">
        <v>1720</v>
      </c>
      <c r="B2322" s="28" t="s">
        <v>1721</v>
      </c>
      <c r="C2322" s="85" t="s">
        <v>168</v>
      </c>
      <c r="D2322" s="28" t="s">
        <v>1722</v>
      </c>
      <c r="E2322" s="431">
        <v>1800</v>
      </c>
      <c r="F2322" s="418" t="s">
        <v>2290</v>
      </c>
      <c r="G2322" s="418" t="s">
        <v>3273</v>
      </c>
      <c r="H2322" s="418" t="s">
        <v>1725</v>
      </c>
      <c r="I2322" s="234" t="s">
        <v>1726</v>
      </c>
      <c r="J2322" s="28" t="s">
        <v>1727</v>
      </c>
      <c r="K2322" s="429"/>
      <c r="L2322" s="401"/>
      <c r="M2322" s="28"/>
      <c r="N2322" s="28"/>
      <c r="O2322" s="28"/>
      <c r="P2322" s="28"/>
      <c r="Q2322" s="28">
        <v>12</v>
      </c>
      <c r="R2322" s="28">
        <v>12</v>
      </c>
    </row>
    <row r="2323" spans="1:18" ht="12.75" x14ac:dyDescent="0.35">
      <c r="A2323" s="28" t="s">
        <v>1720</v>
      </c>
      <c r="B2323" s="28" t="s">
        <v>1721</v>
      </c>
      <c r="C2323" s="85" t="s">
        <v>168</v>
      </c>
      <c r="D2323" s="28" t="s">
        <v>1722</v>
      </c>
      <c r="E2323" s="431">
        <v>1800</v>
      </c>
      <c r="F2323" s="418" t="s">
        <v>2578</v>
      </c>
      <c r="G2323" s="418" t="s">
        <v>2579</v>
      </c>
      <c r="H2323" s="418" t="s">
        <v>1725</v>
      </c>
      <c r="I2323" s="234" t="s">
        <v>1726</v>
      </c>
      <c r="J2323" s="28" t="s">
        <v>1727</v>
      </c>
      <c r="K2323" s="429"/>
      <c r="L2323" s="401"/>
      <c r="M2323" s="28"/>
      <c r="N2323" s="28"/>
      <c r="O2323" s="28"/>
      <c r="P2323" s="28"/>
      <c r="Q2323" s="28">
        <v>12</v>
      </c>
      <c r="R2323" s="28">
        <v>12</v>
      </c>
    </row>
    <row r="2324" spans="1:18" ht="12.75" x14ac:dyDescent="0.35">
      <c r="A2324" s="28" t="s">
        <v>1720</v>
      </c>
      <c r="B2324" s="28" t="s">
        <v>2147</v>
      </c>
      <c r="C2324" s="85" t="s">
        <v>168</v>
      </c>
      <c r="D2324" s="28" t="s">
        <v>1730</v>
      </c>
      <c r="E2324" s="431">
        <v>2000</v>
      </c>
      <c r="F2324" s="418" t="s">
        <v>2850</v>
      </c>
      <c r="G2324" s="418" t="s">
        <v>2851</v>
      </c>
      <c r="H2324" s="418" t="s">
        <v>2852</v>
      </c>
      <c r="I2324" s="234" t="s">
        <v>1726</v>
      </c>
      <c r="J2324" s="28" t="s">
        <v>1734</v>
      </c>
      <c r="K2324" s="429"/>
      <c r="L2324" s="401"/>
      <c r="M2324" s="28"/>
      <c r="N2324" s="28"/>
      <c r="O2324" s="28"/>
      <c r="P2324" s="28"/>
      <c r="Q2324" s="28">
        <v>12</v>
      </c>
      <c r="R2324" s="28">
        <v>12</v>
      </c>
    </row>
    <row r="2325" spans="1:18" ht="12.75" x14ac:dyDescent="0.35">
      <c r="A2325" s="28" t="s">
        <v>1720</v>
      </c>
      <c r="B2325" s="28" t="s">
        <v>2147</v>
      </c>
      <c r="C2325" s="85" t="s">
        <v>168</v>
      </c>
      <c r="D2325" s="28" t="s">
        <v>1730</v>
      </c>
      <c r="E2325" s="431">
        <v>1500</v>
      </c>
      <c r="F2325" s="418" t="s">
        <v>2148</v>
      </c>
      <c r="G2325" s="418" t="s">
        <v>2149</v>
      </c>
      <c r="H2325" s="418" t="s">
        <v>1794</v>
      </c>
      <c r="I2325" s="234" t="s">
        <v>1726</v>
      </c>
      <c r="J2325" s="28" t="s">
        <v>1727</v>
      </c>
      <c r="K2325" s="429"/>
      <c r="L2325" s="401"/>
      <c r="M2325" s="28"/>
      <c r="N2325" s="28"/>
      <c r="O2325" s="28"/>
      <c r="P2325" s="28"/>
      <c r="Q2325" s="28">
        <v>12</v>
      </c>
      <c r="R2325" s="28">
        <v>12</v>
      </c>
    </row>
    <row r="2326" spans="1:18" ht="12.75" x14ac:dyDescent="0.35">
      <c r="A2326" s="28" t="s">
        <v>1720</v>
      </c>
      <c r="B2326" s="28" t="s">
        <v>2147</v>
      </c>
      <c r="C2326" s="85" t="s">
        <v>168</v>
      </c>
      <c r="D2326" s="28" t="s">
        <v>1722</v>
      </c>
      <c r="E2326" s="431">
        <v>1500</v>
      </c>
      <c r="F2326" s="418" t="s">
        <v>2503</v>
      </c>
      <c r="G2326" s="418" t="s">
        <v>2504</v>
      </c>
      <c r="H2326" s="418" t="s">
        <v>2505</v>
      </c>
      <c r="I2326" s="234" t="s">
        <v>1726</v>
      </c>
      <c r="J2326" s="28" t="s">
        <v>1727</v>
      </c>
      <c r="K2326" s="429"/>
      <c r="L2326" s="401"/>
      <c r="M2326" s="28"/>
      <c r="N2326" s="28"/>
      <c r="O2326" s="28"/>
      <c r="P2326" s="28"/>
      <c r="Q2326" s="28">
        <v>12</v>
      </c>
      <c r="R2326" s="28">
        <v>12</v>
      </c>
    </row>
    <row r="2327" spans="1:18" ht="12.75" x14ac:dyDescent="0.35">
      <c r="A2327" s="28" t="s">
        <v>1720</v>
      </c>
      <c r="B2327" s="28" t="s">
        <v>2147</v>
      </c>
      <c r="C2327" s="85" t="s">
        <v>168</v>
      </c>
      <c r="D2327" s="28" t="s">
        <v>1722</v>
      </c>
      <c r="E2327" s="431">
        <v>2000</v>
      </c>
      <c r="F2327" s="418" t="s">
        <v>2643</v>
      </c>
      <c r="G2327" s="418" t="s">
        <v>2644</v>
      </c>
      <c r="H2327" s="418" t="s">
        <v>1745</v>
      </c>
      <c r="I2327" s="234" t="s">
        <v>1726</v>
      </c>
      <c r="J2327" s="28" t="s">
        <v>1734</v>
      </c>
      <c r="K2327" s="429"/>
      <c r="L2327" s="401"/>
      <c r="M2327" s="28"/>
      <c r="N2327" s="28"/>
      <c r="O2327" s="28"/>
      <c r="P2327" s="28"/>
      <c r="Q2327" s="28">
        <v>12</v>
      </c>
      <c r="R2327" s="28">
        <v>12</v>
      </c>
    </row>
    <row r="2328" spans="1:18" ht="12.75" x14ac:dyDescent="0.35">
      <c r="A2328" s="403"/>
      <c r="B2328" s="403"/>
      <c r="C2328" s="432"/>
      <c r="D2328" s="403"/>
      <c r="E2328" s="403"/>
      <c r="F2328" s="432"/>
      <c r="G2328" s="403"/>
      <c r="H2328" s="403"/>
      <c r="I2328" s="403"/>
      <c r="J2328" s="403"/>
      <c r="K2328" s="403"/>
      <c r="L2328" s="403"/>
      <c r="M2328" s="403"/>
      <c r="N2328" s="403"/>
      <c r="O2328" s="403"/>
      <c r="P2328" s="403"/>
      <c r="Q2328" s="403"/>
      <c r="R2328" s="403"/>
    </row>
  </sheetData>
  <mergeCells count="104">
    <mergeCell ref="A770:R770"/>
    <mergeCell ref="A771:B771"/>
    <mergeCell ref="C771:R771"/>
    <mergeCell ref="A773:E773"/>
    <mergeCell ref="K773:M773"/>
    <mergeCell ref="N773:P773"/>
    <mergeCell ref="Q773:R773"/>
    <mergeCell ref="F793:J793"/>
    <mergeCell ref="A791:R791"/>
    <mergeCell ref="A792:B792"/>
    <mergeCell ref="C792:R792"/>
    <mergeCell ref="A793:E793"/>
    <mergeCell ref="K793:M793"/>
    <mergeCell ref="N793:P793"/>
    <mergeCell ref="Q793:R793"/>
    <mergeCell ref="F773:J773"/>
    <mergeCell ref="F526:J526"/>
    <mergeCell ref="A524:R524"/>
    <mergeCell ref="A525:B525"/>
    <mergeCell ref="C525:R525"/>
    <mergeCell ref="A526:E526"/>
    <mergeCell ref="K526:M526"/>
    <mergeCell ref="N526:P526"/>
    <mergeCell ref="Q526:R526"/>
    <mergeCell ref="F508:J508"/>
    <mergeCell ref="A506:R506"/>
    <mergeCell ref="A507:B507"/>
    <mergeCell ref="C507:R507"/>
    <mergeCell ref="A508:E508"/>
    <mergeCell ref="K508:M508"/>
    <mergeCell ref="N508:P508"/>
    <mergeCell ref="Q508:R508"/>
    <mergeCell ref="F486:J486"/>
    <mergeCell ref="A484:R484"/>
    <mergeCell ref="A485:B485"/>
    <mergeCell ref="C485:R485"/>
    <mergeCell ref="A486:E486"/>
    <mergeCell ref="K486:M486"/>
    <mergeCell ref="N486:P486"/>
    <mergeCell ref="Q486:R486"/>
    <mergeCell ref="F472:J472"/>
    <mergeCell ref="A470:R470"/>
    <mergeCell ref="A471:B471"/>
    <mergeCell ref="C471:R471"/>
    <mergeCell ref="A472:E472"/>
    <mergeCell ref="K472:M472"/>
    <mergeCell ref="N472:P472"/>
    <mergeCell ref="Q472:R472"/>
    <mergeCell ref="F445:J445"/>
    <mergeCell ref="A443:R443"/>
    <mergeCell ref="A444:B444"/>
    <mergeCell ref="C444:R444"/>
    <mergeCell ref="A445:E445"/>
    <mergeCell ref="K445:M445"/>
    <mergeCell ref="N445:P445"/>
    <mergeCell ref="Q445:R445"/>
    <mergeCell ref="F361:J361"/>
    <mergeCell ref="A359:R359"/>
    <mergeCell ref="A360:B360"/>
    <mergeCell ref="C360:R360"/>
    <mergeCell ref="A361:E361"/>
    <mergeCell ref="K361:M361"/>
    <mergeCell ref="N361:P361"/>
    <mergeCell ref="Q361:R361"/>
    <mergeCell ref="A279:R279"/>
    <mergeCell ref="A280:B280"/>
    <mergeCell ref="C280:R280"/>
    <mergeCell ref="A281:E281"/>
    <mergeCell ref="F281:J281"/>
    <mergeCell ref="K281:M281"/>
    <mergeCell ref="N281:P281"/>
    <mergeCell ref="Q281:R281"/>
    <mergeCell ref="A179:R179"/>
    <mergeCell ref="A180:B180"/>
    <mergeCell ref="C180:R180"/>
    <mergeCell ref="A181:E181"/>
    <mergeCell ref="F181:J181"/>
    <mergeCell ref="K181:M181"/>
    <mergeCell ref="N181:P181"/>
    <mergeCell ref="Q181:R181"/>
    <mergeCell ref="A217:E217"/>
    <mergeCell ref="F217:J217"/>
    <mergeCell ref="K217:M217"/>
    <mergeCell ref="N217:P217"/>
    <mergeCell ref="Q217:R217"/>
    <mergeCell ref="A215:R215"/>
    <mergeCell ref="A216:B216"/>
    <mergeCell ref="C216:R216"/>
    <mergeCell ref="A140:E140"/>
    <mergeCell ref="F140:J140"/>
    <mergeCell ref="K140:M140"/>
    <mergeCell ref="N140:P140"/>
    <mergeCell ref="Q140:R140"/>
    <mergeCell ref="Q3:R3"/>
    <mergeCell ref="C2:R2"/>
    <mergeCell ref="A1:R1"/>
    <mergeCell ref="A3:E3"/>
    <mergeCell ref="F3:J3"/>
    <mergeCell ref="K3:M3"/>
    <mergeCell ref="N3:P3"/>
    <mergeCell ref="A2:B2"/>
    <mergeCell ref="A138:R138"/>
    <mergeCell ref="A139:B139"/>
    <mergeCell ref="C139:R13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V330"/>
  <sheetViews>
    <sheetView workbookViewId="0">
      <selection activeCell="I73" sqref="I73"/>
    </sheetView>
  </sheetViews>
  <sheetFormatPr baseColWidth="10" defaultColWidth="11.3984375" defaultRowHeight="11.65" x14ac:dyDescent="0.35"/>
  <cols>
    <col min="1" max="1" width="46.265625" style="19" customWidth="1"/>
    <col min="2" max="2" width="23.59765625" style="19" customWidth="1"/>
    <col min="3" max="3" width="35.3984375" style="19" customWidth="1"/>
    <col min="4" max="6" width="15.59765625" style="19" customWidth="1"/>
    <col min="7" max="7" width="17.3984375" style="19" customWidth="1"/>
    <col min="8" max="8" width="16.1328125" style="19" customWidth="1"/>
    <col min="9" max="9" width="11.3984375" style="19"/>
    <col min="10" max="10" width="14.3984375" style="19" bestFit="1" customWidth="1"/>
    <col min="11" max="11" width="15.3984375" style="19" bestFit="1" customWidth="1"/>
    <col min="12" max="12" width="18" style="19" customWidth="1"/>
    <col min="13" max="14" width="15.3984375" style="19" bestFit="1" customWidth="1"/>
    <col min="15" max="16384" width="11.3984375" style="19"/>
  </cols>
  <sheetData>
    <row r="1" spans="1:22" s="16" customFormat="1" ht="15" x14ac:dyDescent="0.4">
      <c r="A1" s="1081" t="s">
        <v>264</v>
      </c>
      <c r="B1" s="1081"/>
      <c r="C1" s="1081"/>
      <c r="D1" s="1081"/>
      <c r="E1" s="1081"/>
      <c r="F1" s="1081"/>
      <c r="G1" s="1081"/>
      <c r="H1" s="1081"/>
    </row>
    <row r="2" spans="1:22" s="18" customFormat="1" ht="30.75" customHeight="1" x14ac:dyDescent="0.4">
      <c r="A2" s="78" t="s">
        <v>242</v>
      </c>
      <c r="B2" s="988" t="s">
        <v>1075</v>
      </c>
      <c r="C2" s="988"/>
      <c r="D2" s="988"/>
      <c r="E2" s="988"/>
      <c r="F2" s="988"/>
      <c r="G2" s="988"/>
      <c r="H2" s="988"/>
      <c r="I2" s="17"/>
      <c r="J2" s="17"/>
      <c r="K2" s="17"/>
      <c r="L2" s="17"/>
      <c r="M2" s="17"/>
      <c r="N2" s="17"/>
      <c r="O2" s="17"/>
      <c r="P2" s="17"/>
      <c r="Q2" s="17"/>
      <c r="R2" s="17"/>
      <c r="S2" s="17"/>
      <c r="T2" s="17"/>
      <c r="U2" s="17"/>
      <c r="V2" s="17"/>
    </row>
    <row r="3" spans="1:22" ht="12.75" x14ac:dyDescent="0.35">
      <c r="A3" s="1079" t="s">
        <v>245</v>
      </c>
      <c r="B3" s="1079" t="s">
        <v>145</v>
      </c>
      <c r="C3" s="1081" t="s">
        <v>244</v>
      </c>
      <c r="D3" s="1081"/>
      <c r="E3" s="1081"/>
      <c r="F3" s="1081"/>
      <c r="G3" s="1081"/>
      <c r="H3" s="1081"/>
    </row>
    <row r="4" spans="1:22" s="20" customFormat="1" ht="36.75" customHeight="1" x14ac:dyDescent="0.35">
      <c r="A4" s="1080"/>
      <c r="B4" s="1080"/>
      <c r="C4" s="440" t="s">
        <v>146</v>
      </c>
      <c r="D4" s="440" t="s">
        <v>243</v>
      </c>
      <c r="E4" s="441" t="s">
        <v>147</v>
      </c>
      <c r="F4" s="440" t="s">
        <v>148</v>
      </c>
      <c r="G4" s="440" t="s">
        <v>149</v>
      </c>
      <c r="H4" s="440" t="s">
        <v>246</v>
      </c>
    </row>
    <row r="5" spans="1:22" ht="12.75" x14ac:dyDescent="0.35">
      <c r="A5" s="36"/>
      <c r="B5" s="442"/>
      <c r="C5" s="438"/>
      <c r="D5" s="443"/>
      <c r="E5" s="443"/>
      <c r="F5" s="443"/>
      <c r="G5" s="443"/>
      <c r="H5" s="443"/>
    </row>
    <row r="6" spans="1:22" ht="12.75" x14ac:dyDescent="0.35">
      <c r="A6" s="36" t="s">
        <v>74</v>
      </c>
      <c r="B6" s="442">
        <v>885</v>
      </c>
      <c r="C6" s="438" t="s">
        <v>289</v>
      </c>
      <c r="D6" s="442" t="s">
        <v>3658</v>
      </c>
      <c r="E6" s="443"/>
      <c r="F6" s="443" t="s">
        <v>290</v>
      </c>
      <c r="G6" s="444">
        <v>0</v>
      </c>
      <c r="H6" s="445">
        <v>0</v>
      </c>
    </row>
    <row r="7" spans="1:22" ht="12.75" x14ac:dyDescent="0.35">
      <c r="A7" s="36"/>
      <c r="B7" s="442"/>
      <c r="C7" s="438"/>
      <c r="D7" s="443"/>
      <c r="E7" s="443"/>
      <c r="F7" s="443"/>
      <c r="G7" s="443"/>
      <c r="H7" s="443"/>
    </row>
    <row r="8" spans="1:22" ht="12.75" x14ac:dyDescent="0.35">
      <c r="A8" s="36" t="s">
        <v>75</v>
      </c>
      <c r="B8" s="442"/>
      <c r="C8" s="438"/>
      <c r="D8" s="443"/>
      <c r="E8" s="443"/>
      <c r="F8" s="443"/>
      <c r="G8" s="443"/>
      <c r="H8" s="443"/>
      <c r="I8" s="26"/>
    </row>
    <row r="9" spans="1:22" ht="12.75" x14ac:dyDescent="0.35">
      <c r="A9" s="36"/>
      <c r="B9" s="442">
        <v>885</v>
      </c>
      <c r="C9" s="438" t="s">
        <v>289</v>
      </c>
      <c r="D9" s="442" t="s">
        <v>3658</v>
      </c>
      <c r="E9" s="443"/>
      <c r="F9" s="443" t="s">
        <v>290</v>
      </c>
      <c r="G9" s="444">
        <v>2377.7800000000002</v>
      </c>
      <c r="H9" s="445">
        <v>55587.55</v>
      </c>
      <c r="I9" s="26"/>
    </row>
    <row r="10" spans="1:22" ht="12.75" x14ac:dyDescent="0.35">
      <c r="A10" s="36"/>
      <c r="B10" s="442">
        <v>885</v>
      </c>
      <c r="C10" s="438" t="s">
        <v>289</v>
      </c>
      <c r="D10" s="442" t="s">
        <v>3659</v>
      </c>
      <c r="E10" s="443"/>
      <c r="F10" s="443" t="s">
        <v>290</v>
      </c>
      <c r="G10" s="444">
        <v>3607178.39</v>
      </c>
      <c r="H10" s="445">
        <v>4675119.7</v>
      </c>
      <c r="I10" s="26"/>
    </row>
    <row r="11" spans="1:22" ht="12.75" x14ac:dyDescent="0.35">
      <c r="A11" s="36" t="s">
        <v>76</v>
      </c>
      <c r="B11" s="442"/>
      <c r="C11" s="438"/>
      <c r="D11" s="442"/>
      <c r="E11" s="443"/>
      <c r="F11" s="443"/>
      <c r="G11" s="444"/>
      <c r="H11" s="445"/>
      <c r="I11" s="26"/>
    </row>
    <row r="12" spans="1:22" ht="12.75" x14ac:dyDescent="0.35">
      <c r="A12" s="36" t="s">
        <v>150</v>
      </c>
      <c r="B12" s="442">
        <v>885</v>
      </c>
      <c r="C12" s="438" t="s">
        <v>289</v>
      </c>
      <c r="D12" s="442" t="s">
        <v>3658</v>
      </c>
      <c r="E12" s="443"/>
      <c r="F12" s="443" t="s">
        <v>290</v>
      </c>
      <c r="G12" s="444">
        <v>579841.16</v>
      </c>
      <c r="H12" s="445">
        <v>579841.16</v>
      </c>
      <c r="I12" s="26"/>
    </row>
    <row r="13" spans="1:22" ht="12.75" x14ac:dyDescent="0.35">
      <c r="A13" s="36"/>
      <c r="B13" s="442"/>
      <c r="C13" s="438"/>
      <c r="D13" s="443"/>
      <c r="E13" s="443"/>
      <c r="F13" s="443"/>
      <c r="G13" s="443"/>
      <c r="H13" s="443"/>
      <c r="I13" s="26"/>
    </row>
    <row r="14" spans="1:22" ht="12.75" x14ac:dyDescent="0.35">
      <c r="A14" s="36" t="s">
        <v>78</v>
      </c>
      <c r="B14" s="442">
        <v>885</v>
      </c>
      <c r="C14" s="438" t="s">
        <v>289</v>
      </c>
      <c r="D14" s="442" t="s">
        <v>3658</v>
      </c>
      <c r="E14" s="443"/>
      <c r="F14" s="443" t="s">
        <v>290</v>
      </c>
      <c r="G14" s="444">
        <v>59871377.18</v>
      </c>
      <c r="H14" s="445">
        <v>71637263.530000001</v>
      </c>
      <c r="I14" s="26"/>
    </row>
    <row r="15" spans="1:22" ht="12.75" x14ac:dyDescent="0.35">
      <c r="A15" s="36"/>
      <c r="B15" s="442"/>
      <c r="C15" s="438"/>
      <c r="D15" s="443"/>
      <c r="E15" s="443"/>
      <c r="F15" s="443"/>
      <c r="G15" s="443"/>
      <c r="H15" s="443"/>
      <c r="I15" s="26"/>
    </row>
    <row r="16" spans="1:22" ht="12.75" x14ac:dyDescent="0.35">
      <c r="A16" s="36" t="s">
        <v>79</v>
      </c>
      <c r="B16" s="442"/>
      <c r="C16" s="438"/>
      <c r="D16" s="443"/>
      <c r="E16" s="443"/>
      <c r="F16" s="443"/>
      <c r="G16" s="443"/>
      <c r="H16" s="443"/>
    </row>
    <row r="17" spans="1:8" ht="12.75" x14ac:dyDescent="0.35">
      <c r="A17" s="36"/>
      <c r="B17" s="442"/>
      <c r="C17" s="438"/>
      <c r="D17" s="443"/>
      <c r="E17" s="443"/>
      <c r="F17" s="443"/>
      <c r="G17" s="443"/>
      <c r="H17" s="443"/>
    </row>
    <row r="18" spans="1:8" ht="12.75" x14ac:dyDescent="0.35">
      <c r="A18" s="36" t="s">
        <v>80</v>
      </c>
      <c r="B18" s="442">
        <v>885</v>
      </c>
      <c r="C18" s="438" t="s">
        <v>289</v>
      </c>
      <c r="D18" s="442" t="s">
        <v>3658</v>
      </c>
      <c r="E18" s="443"/>
      <c r="F18" s="443" t="s">
        <v>290</v>
      </c>
      <c r="G18" s="444">
        <v>28419586.98</v>
      </c>
      <c r="H18" s="445">
        <v>47274258.649999999</v>
      </c>
    </row>
    <row r="19" spans="1:8" ht="12.75" x14ac:dyDescent="0.35">
      <c r="A19" s="36" t="s">
        <v>81</v>
      </c>
      <c r="B19" s="442"/>
      <c r="C19" s="438"/>
      <c r="D19" s="36"/>
      <c r="E19" s="443"/>
      <c r="F19" s="443"/>
      <c r="G19" s="443"/>
      <c r="H19" s="443"/>
    </row>
    <row r="20" spans="1:8" ht="12.75" x14ac:dyDescent="0.35">
      <c r="A20" s="36" t="s">
        <v>82</v>
      </c>
      <c r="B20" s="442"/>
      <c r="C20" s="438"/>
      <c r="D20" s="36"/>
      <c r="E20" s="443"/>
      <c r="F20" s="443"/>
      <c r="G20" s="443"/>
      <c r="H20" s="443"/>
    </row>
    <row r="21" spans="1:8" ht="12.75" x14ac:dyDescent="0.35">
      <c r="A21" s="36" t="s">
        <v>83</v>
      </c>
      <c r="B21" s="442">
        <v>885</v>
      </c>
      <c r="C21" s="438" t="s">
        <v>289</v>
      </c>
      <c r="D21" s="442" t="s">
        <v>3658</v>
      </c>
      <c r="E21" s="443"/>
      <c r="F21" s="443" t="s">
        <v>290</v>
      </c>
      <c r="G21" s="444">
        <v>29315118.25</v>
      </c>
      <c r="H21" s="445">
        <v>22173474.030000001</v>
      </c>
    </row>
    <row r="22" spans="1:8" ht="12.75" x14ac:dyDescent="0.35">
      <c r="A22" s="36" t="s">
        <v>84</v>
      </c>
      <c r="B22" s="442"/>
      <c r="C22" s="438"/>
      <c r="D22" s="443"/>
      <c r="E22" s="443"/>
      <c r="F22" s="443"/>
      <c r="G22" s="443"/>
      <c r="H22" s="443"/>
    </row>
    <row r="23" spans="1:8" ht="12.75" x14ac:dyDescent="0.35">
      <c r="A23" s="36" t="s">
        <v>151</v>
      </c>
      <c r="B23" s="442"/>
      <c r="C23" s="438"/>
      <c r="D23" s="443"/>
      <c r="E23" s="443"/>
      <c r="F23" s="443"/>
      <c r="G23" s="443"/>
      <c r="H23" s="443"/>
    </row>
    <row r="24" spans="1:8" ht="12.75" x14ac:dyDescent="0.35">
      <c r="A24" s="36"/>
      <c r="B24" s="442"/>
      <c r="C24" s="442"/>
      <c r="D24" s="36"/>
      <c r="E24" s="36"/>
      <c r="F24" s="36"/>
      <c r="G24" s="36"/>
      <c r="H24" s="36"/>
    </row>
    <row r="25" spans="1:8" ht="12.75" x14ac:dyDescent="0.35">
      <c r="A25" s="446" t="s">
        <v>11</v>
      </c>
      <c r="B25" s="446"/>
      <c r="C25" s="447"/>
      <c r="D25" s="447"/>
      <c r="E25" s="447"/>
      <c r="F25" s="447"/>
      <c r="G25" s="448">
        <f>SUM(G5:G24)</f>
        <v>121795479.73999999</v>
      </c>
      <c r="H25" s="448">
        <f>SUM(H5:H24)</f>
        <v>146395544.62</v>
      </c>
    </row>
    <row r="26" spans="1:8" ht="12.75" x14ac:dyDescent="0.35">
      <c r="A26" s="449"/>
      <c r="B26" s="449"/>
      <c r="C26" s="449"/>
      <c r="D26" s="449"/>
      <c r="E26" s="449"/>
      <c r="F26" s="449"/>
      <c r="G26" s="449"/>
      <c r="H26" s="449"/>
    </row>
    <row r="27" spans="1:8" ht="12.75" x14ac:dyDescent="0.35">
      <c r="A27" s="1081" t="s">
        <v>264</v>
      </c>
      <c r="B27" s="1081"/>
      <c r="C27" s="1081"/>
      <c r="D27" s="1081"/>
      <c r="E27" s="1081"/>
      <c r="F27" s="1081"/>
      <c r="G27" s="1081"/>
      <c r="H27" s="1081"/>
    </row>
    <row r="28" spans="1:8" ht="12.75" x14ac:dyDescent="0.35">
      <c r="A28" s="78" t="s">
        <v>242</v>
      </c>
      <c r="B28" s="988" t="s">
        <v>1077</v>
      </c>
      <c r="C28" s="988"/>
      <c r="D28" s="988"/>
      <c r="E28" s="988"/>
      <c r="F28" s="988"/>
      <c r="G28" s="988"/>
      <c r="H28" s="988"/>
    </row>
    <row r="29" spans="1:8" ht="12.75" x14ac:dyDescent="0.35">
      <c r="A29" s="1079" t="s">
        <v>245</v>
      </c>
      <c r="B29" s="1079" t="s">
        <v>145</v>
      </c>
      <c r="C29" s="1081" t="s">
        <v>244</v>
      </c>
      <c r="D29" s="1081"/>
      <c r="E29" s="1081"/>
      <c r="F29" s="1081"/>
      <c r="G29" s="1081"/>
      <c r="H29" s="1081"/>
    </row>
    <row r="30" spans="1:8" ht="25.5" x14ac:dyDescent="0.35">
      <c r="A30" s="1080"/>
      <c r="B30" s="1080"/>
      <c r="C30" s="440" t="s">
        <v>146</v>
      </c>
      <c r="D30" s="440" t="s">
        <v>243</v>
      </c>
      <c r="E30" s="441" t="s">
        <v>147</v>
      </c>
      <c r="F30" s="440" t="s">
        <v>148</v>
      </c>
      <c r="G30" s="440" t="s">
        <v>149</v>
      </c>
      <c r="H30" s="440" t="s">
        <v>246</v>
      </c>
    </row>
    <row r="31" spans="1:8" ht="12.75" x14ac:dyDescent="0.35">
      <c r="A31" s="36"/>
      <c r="B31" s="36"/>
      <c r="C31" s="443"/>
      <c r="D31" s="443"/>
      <c r="E31" s="443"/>
      <c r="F31" s="443"/>
      <c r="G31" s="443"/>
      <c r="H31" s="443"/>
    </row>
    <row r="32" spans="1:8" ht="12.75" x14ac:dyDescent="0.35">
      <c r="A32" s="36" t="s">
        <v>74</v>
      </c>
      <c r="B32" s="36"/>
      <c r="C32" s="443"/>
      <c r="D32" s="443"/>
      <c r="E32" s="443"/>
      <c r="F32" s="443"/>
      <c r="G32" s="443"/>
      <c r="H32" s="443"/>
    </row>
    <row r="33" spans="1:8" ht="12.75" x14ac:dyDescent="0.35">
      <c r="A33" s="36"/>
      <c r="B33" s="36"/>
      <c r="C33" s="443"/>
      <c r="D33" s="443"/>
      <c r="E33" s="443"/>
      <c r="F33" s="443"/>
      <c r="G33" s="443"/>
      <c r="H33" s="443"/>
    </row>
    <row r="34" spans="1:8" ht="12.75" x14ac:dyDescent="0.35">
      <c r="A34" s="36" t="s">
        <v>75</v>
      </c>
      <c r="B34" s="36"/>
      <c r="C34" s="443"/>
      <c r="D34" s="443"/>
      <c r="E34" s="443"/>
      <c r="F34" s="443"/>
      <c r="G34" s="443"/>
      <c r="H34" s="443"/>
    </row>
    <row r="35" spans="1:8" ht="12.75" x14ac:dyDescent="0.35">
      <c r="A35" s="36"/>
      <c r="B35" s="36"/>
      <c r="C35" s="443"/>
      <c r="D35" s="443"/>
      <c r="E35" s="443"/>
      <c r="F35" s="443"/>
      <c r="G35" s="443"/>
      <c r="H35" s="443"/>
    </row>
    <row r="36" spans="1:8" ht="12.75" x14ac:dyDescent="0.35">
      <c r="A36" s="36" t="s">
        <v>76</v>
      </c>
      <c r="B36" s="36"/>
      <c r="C36" s="443"/>
      <c r="D36" s="443"/>
      <c r="E36" s="443"/>
      <c r="F36" s="443"/>
      <c r="G36" s="443"/>
      <c r="H36" s="443"/>
    </row>
    <row r="37" spans="1:8" ht="12.75" x14ac:dyDescent="0.35">
      <c r="A37" s="36" t="s">
        <v>150</v>
      </c>
      <c r="B37" s="36"/>
      <c r="C37" s="443"/>
      <c r="D37" s="443"/>
      <c r="E37" s="443"/>
      <c r="F37" s="443"/>
      <c r="G37" s="443"/>
      <c r="H37" s="443"/>
    </row>
    <row r="38" spans="1:8" ht="12.75" x14ac:dyDescent="0.35">
      <c r="A38" s="36"/>
      <c r="B38" s="36"/>
      <c r="C38" s="443"/>
      <c r="D38" s="443"/>
      <c r="E38" s="443"/>
      <c r="F38" s="443"/>
      <c r="G38" s="443"/>
      <c r="H38" s="443"/>
    </row>
    <row r="39" spans="1:8" ht="12.75" x14ac:dyDescent="0.35">
      <c r="A39" s="36" t="s">
        <v>78</v>
      </c>
      <c r="B39" s="36"/>
      <c r="C39" s="443"/>
      <c r="D39" s="443"/>
      <c r="E39" s="443"/>
      <c r="F39" s="443"/>
      <c r="G39" s="443"/>
      <c r="H39" s="443"/>
    </row>
    <row r="40" spans="1:8" ht="12.75" x14ac:dyDescent="0.35">
      <c r="A40" s="36"/>
      <c r="B40" s="36"/>
      <c r="C40" s="443"/>
      <c r="D40" s="443"/>
      <c r="E40" s="443"/>
      <c r="F40" s="443"/>
      <c r="G40" s="443"/>
      <c r="H40" s="443"/>
    </row>
    <row r="41" spans="1:8" ht="12.75" x14ac:dyDescent="0.35">
      <c r="A41" s="36" t="s">
        <v>79</v>
      </c>
      <c r="B41" s="36"/>
      <c r="C41" s="443"/>
      <c r="D41" s="443"/>
      <c r="E41" s="443"/>
      <c r="F41" s="443"/>
      <c r="G41" s="443"/>
      <c r="H41" s="443"/>
    </row>
    <row r="42" spans="1:8" ht="12.75" x14ac:dyDescent="0.35">
      <c r="A42" s="36"/>
      <c r="B42" s="36"/>
      <c r="C42" s="443"/>
      <c r="D42" s="443"/>
      <c r="E42" s="443"/>
      <c r="F42" s="443"/>
      <c r="G42" s="443"/>
      <c r="H42" s="443"/>
    </row>
    <row r="43" spans="1:8" ht="12.75" x14ac:dyDescent="0.35">
      <c r="A43" s="36" t="s">
        <v>80</v>
      </c>
      <c r="B43" s="36"/>
      <c r="C43" s="443"/>
      <c r="D43" s="443"/>
      <c r="E43" s="443"/>
      <c r="F43" s="443"/>
      <c r="G43" s="443"/>
      <c r="H43" s="443"/>
    </row>
    <row r="44" spans="1:8" ht="12.75" x14ac:dyDescent="0.35">
      <c r="A44" s="36" t="s">
        <v>81</v>
      </c>
      <c r="B44" s="36"/>
      <c r="C44" s="443"/>
      <c r="D44" s="443"/>
      <c r="E44" s="443"/>
      <c r="F44" s="443"/>
      <c r="G44" s="443"/>
      <c r="H44" s="443"/>
    </row>
    <row r="45" spans="1:8" ht="12.75" x14ac:dyDescent="0.35">
      <c r="A45" s="36" t="s">
        <v>82</v>
      </c>
      <c r="B45" s="36"/>
      <c r="C45" s="443"/>
      <c r="D45" s="443"/>
      <c r="E45" s="443"/>
      <c r="F45" s="443"/>
      <c r="G45" s="443"/>
      <c r="H45" s="443"/>
    </row>
    <row r="46" spans="1:8" ht="12.75" x14ac:dyDescent="0.35">
      <c r="A46" s="36" t="s">
        <v>83</v>
      </c>
      <c r="B46" s="36"/>
      <c r="C46" s="443"/>
      <c r="D46" s="443"/>
      <c r="E46" s="443"/>
      <c r="F46" s="443"/>
      <c r="G46" s="443"/>
      <c r="H46" s="443"/>
    </row>
    <row r="47" spans="1:8" ht="12.75" x14ac:dyDescent="0.35">
      <c r="A47" s="36" t="s">
        <v>84</v>
      </c>
      <c r="B47" s="36"/>
      <c r="C47" s="443"/>
      <c r="D47" s="443"/>
      <c r="E47" s="443"/>
      <c r="F47" s="443"/>
      <c r="G47" s="443"/>
      <c r="H47" s="443"/>
    </row>
    <row r="48" spans="1:8" ht="12.75" x14ac:dyDescent="0.35">
      <c r="A48" s="36" t="s">
        <v>151</v>
      </c>
      <c r="B48" s="36"/>
      <c r="C48" s="443"/>
      <c r="D48" s="443"/>
      <c r="E48" s="443"/>
      <c r="F48" s="443"/>
      <c r="G48" s="443"/>
      <c r="H48" s="443"/>
    </row>
    <row r="49" spans="1:8" ht="12.75" x14ac:dyDescent="0.35">
      <c r="A49" s="36"/>
      <c r="B49" s="36"/>
      <c r="C49" s="36"/>
      <c r="D49" s="36"/>
      <c r="E49" s="36"/>
      <c r="F49" s="36"/>
      <c r="G49" s="36"/>
      <c r="H49" s="36"/>
    </row>
    <row r="50" spans="1:8" ht="12.75" x14ac:dyDescent="0.35">
      <c r="A50" s="446" t="s">
        <v>11</v>
      </c>
      <c r="B50" s="446"/>
      <c r="C50" s="447"/>
      <c r="D50" s="447"/>
      <c r="E50" s="447"/>
      <c r="F50" s="447"/>
      <c r="G50" s="447"/>
      <c r="H50" s="447"/>
    </row>
    <row r="51" spans="1:8" ht="12.75" x14ac:dyDescent="0.35">
      <c r="A51" s="449"/>
      <c r="B51" s="449"/>
      <c r="C51" s="449"/>
      <c r="D51" s="449"/>
      <c r="E51" s="449"/>
      <c r="F51" s="449"/>
      <c r="G51" s="449"/>
      <c r="H51" s="449"/>
    </row>
    <row r="52" spans="1:8" ht="12.75" x14ac:dyDescent="0.35">
      <c r="A52" s="1081" t="s">
        <v>264</v>
      </c>
      <c r="B52" s="1081"/>
      <c r="C52" s="1081"/>
      <c r="D52" s="1081"/>
      <c r="E52" s="1081"/>
      <c r="F52" s="1081"/>
      <c r="G52" s="1081"/>
      <c r="H52" s="1081"/>
    </row>
    <row r="53" spans="1:8" ht="12.75" x14ac:dyDescent="0.35">
      <c r="A53" s="78" t="s">
        <v>242</v>
      </c>
      <c r="B53" s="988" t="s">
        <v>1178</v>
      </c>
      <c r="C53" s="988"/>
      <c r="D53" s="988"/>
      <c r="E53" s="988"/>
      <c r="F53" s="988"/>
      <c r="G53" s="988"/>
      <c r="H53" s="988"/>
    </row>
    <row r="54" spans="1:8" ht="12.75" x14ac:dyDescent="0.35">
      <c r="A54" s="1079" t="s">
        <v>245</v>
      </c>
      <c r="B54" s="1079" t="s">
        <v>145</v>
      </c>
      <c r="C54" s="1081" t="s">
        <v>244</v>
      </c>
      <c r="D54" s="1081"/>
      <c r="E54" s="1081"/>
      <c r="F54" s="1081"/>
      <c r="G54" s="1081"/>
      <c r="H54" s="1081"/>
    </row>
    <row r="55" spans="1:8" ht="25.5" x14ac:dyDescent="0.35">
      <c r="A55" s="1080"/>
      <c r="B55" s="1080"/>
      <c r="C55" s="440" t="s">
        <v>146</v>
      </c>
      <c r="D55" s="440" t="s">
        <v>243</v>
      </c>
      <c r="E55" s="441" t="s">
        <v>147</v>
      </c>
      <c r="F55" s="440" t="s">
        <v>148</v>
      </c>
      <c r="G55" s="440" t="s">
        <v>149</v>
      </c>
      <c r="H55" s="440" t="s">
        <v>246</v>
      </c>
    </row>
    <row r="56" spans="1:8" ht="12.75" x14ac:dyDescent="0.35">
      <c r="A56" s="36"/>
      <c r="B56" s="36"/>
      <c r="C56" s="443"/>
      <c r="D56" s="443"/>
      <c r="E56" s="443"/>
      <c r="F56" s="443"/>
      <c r="G56" s="443"/>
      <c r="H56" s="443"/>
    </row>
    <row r="57" spans="1:8" ht="12.75" x14ac:dyDescent="0.35">
      <c r="A57" s="36" t="s">
        <v>74</v>
      </c>
      <c r="B57" s="495">
        <v>1620</v>
      </c>
      <c r="C57" s="438" t="s">
        <v>1195</v>
      </c>
      <c r="D57" s="438" t="s">
        <v>3781</v>
      </c>
      <c r="E57" s="496">
        <v>42125</v>
      </c>
      <c r="F57" s="438" t="s">
        <v>290</v>
      </c>
      <c r="G57" s="497">
        <v>396779.43</v>
      </c>
      <c r="H57" s="497">
        <v>826166.5</v>
      </c>
    </row>
    <row r="58" spans="1:8" ht="12.75" x14ac:dyDescent="0.35">
      <c r="A58" s="36"/>
      <c r="B58" s="495"/>
      <c r="C58" s="438"/>
      <c r="D58" s="438"/>
      <c r="E58" s="496"/>
      <c r="F58" s="438"/>
      <c r="G58" s="498"/>
      <c r="H58" s="498"/>
    </row>
    <row r="59" spans="1:8" ht="12.75" x14ac:dyDescent="0.35">
      <c r="A59" s="36" t="s">
        <v>75</v>
      </c>
      <c r="B59" s="495">
        <v>1620</v>
      </c>
      <c r="C59" s="438" t="s">
        <v>1195</v>
      </c>
      <c r="D59" s="438" t="s">
        <v>3782</v>
      </c>
      <c r="E59" s="496">
        <v>42125</v>
      </c>
      <c r="F59" s="438" t="s">
        <v>290</v>
      </c>
      <c r="G59" s="497">
        <v>2.33</v>
      </c>
      <c r="H59" s="497">
        <v>2.34</v>
      </c>
    </row>
    <row r="60" spans="1:8" ht="12.75" x14ac:dyDescent="0.35">
      <c r="A60" s="36"/>
      <c r="B60" s="495"/>
      <c r="C60" s="438"/>
      <c r="D60" s="438"/>
      <c r="E60" s="496"/>
      <c r="F60" s="438"/>
      <c r="G60" s="498"/>
      <c r="H60" s="498"/>
    </row>
    <row r="61" spans="1:8" ht="12.75" x14ac:dyDescent="0.35">
      <c r="A61" s="36" t="s">
        <v>76</v>
      </c>
      <c r="B61" s="495">
        <v>1620</v>
      </c>
      <c r="C61" s="438" t="s">
        <v>1195</v>
      </c>
      <c r="D61" s="438" t="s">
        <v>3781</v>
      </c>
      <c r="E61" s="496">
        <v>44166</v>
      </c>
      <c r="F61" s="438" t="s">
        <v>290</v>
      </c>
      <c r="G61" s="497">
        <v>436101.65</v>
      </c>
      <c r="H61" s="497">
        <v>100722.02</v>
      </c>
    </row>
    <row r="62" spans="1:8" ht="12.75" x14ac:dyDescent="0.35">
      <c r="A62" s="36" t="s">
        <v>150</v>
      </c>
      <c r="B62" s="495"/>
      <c r="C62" s="438"/>
      <c r="D62" s="438"/>
      <c r="E62" s="496"/>
      <c r="F62" s="438"/>
      <c r="G62" s="498"/>
      <c r="H62" s="498"/>
    </row>
    <row r="63" spans="1:8" ht="12.75" x14ac:dyDescent="0.35">
      <c r="A63" s="36"/>
      <c r="B63" s="495"/>
      <c r="C63" s="438"/>
      <c r="D63" s="438"/>
      <c r="E63" s="496"/>
      <c r="F63" s="438"/>
      <c r="G63" s="498"/>
      <c r="H63" s="498"/>
    </row>
    <row r="64" spans="1:8" ht="12.75" x14ac:dyDescent="0.35">
      <c r="A64" s="36" t="s">
        <v>78</v>
      </c>
      <c r="B64" s="495">
        <v>1620</v>
      </c>
      <c r="C64" s="438" t="s">
        <v>1195</v>
      </c>
      <c r="D64" s="438" t="s">
        <v>3781</v>
      </c>
      <c r="E64" s="496">
        <v>44256</v>
      </c>
      <c r="F64" s="438" t="s">
        <v>290</v>
      </c>
      <c r="G64" s="497">
        <v>429.81</v>
      </c>
      <c r="H64" s="497">
        <v>1533861.39</v>
      </c>
    </row>
    <row r="65" spans="1:8" ht="12.75" x14ac:dyDescent="0.35">
      <c r="A65" s="36"/>
      <c r="B65" s="495"/>
      <c r="C65" s="438"/>
      <c r="D65" s="438"/>
      <c r="E65" s="496"/>
      <c r="F65" s="438"/>
      <c r="G65" s="498"/>
      <c r="H65" s="498"/>
    </row>
    <row r="66" spans="1:8" ht="12.75" x14ac:dyDescent="0.35">
      <c r="A66" s="36" t="s">
        <v>79</v>
      </c>
      <c r="B66" s="495"/>
      <c r="C66" s="438"/>
      <c r="D66" s="438"/>
      <c r="E66" s="496"/>
      <c r="F66" s="438"/>
      <c r="G66" s="498"/>
      <c r="H66" s="498"/>
    </row>
    <row r="67" spans="1:8" ht="12.75" x14ac:dyDescent="0.35">
      <c r="A67" s="36"/>
      <c r="B67" s="495"/>
      <c r="C67" s="438"/>
      <c r="D67" s="438"/>
      <c r="E67" s="496"/>
      <c r="F67" s="438"/>
      <c r="G67" s="498"/>
      <c r="H67" s="498"/>
    </row>
    <row r="68" spans="1:8" ht="12.75" x14ac:dyDescent="0.35">
      <c r="A68" s="36" t="s">
        <v>80</v>
      </c>
      <c r="B68" s="495">
        <v>1620</v>
      </c>
      <c r="C68" s="438" t="s">
        <v>1195</v>
      </c>
      <c r="D68" s="438" t="s">
        <v>3781</v>
      </c>
      <c r="E68" s="496">
        <v>44105</v>
      </c>
      <c r="F68" s="438" t="s">
        <v>290</v>
      </c>
      <c r="G68" s="497">
        <v>85491.46</v>
      </c>
      <c r="H68" s="497">
        <v>50848.52</v>
      </c>
    </row>
    <row r="69" spans="1:8" ht="12.75" x14ac:dyDescent="0.35">
      <c r="A69" s="36" t="s">
        <v>81</v>
      </c>
      <c r="B69" s="495"/>
      <c r="C69" s="443"/>
      <c r="D69" s="443"/>
      <c r="E69" s="496"/>
      <c r="F69" s="438"/>
      <c r="G69" s="443"/>
      <c r="H69" s="443"/>
    </row>
    <row r="70" spans="1:8" ht="12.75" x14ac:dyDescent="0.35">
      <c r="A70" s="36" t="s">
        <v>82</v>
      </c>
      <c r="B70" s="495"/>
      <c r="C70" s="443"/>
      <c r="D70" s="443"/>
      <c r="E70" s="496"/>
      <c r="F70" s="438"/>
      <c r="G70" s="443"/>
      <c r="H70" s="443"/>
    </row>
    <row r="71" spans="1:8" ht="12.75" x14ac:dyDescent="0.35">
      <c r="A71" s="36" t="s">
        <v>83</v>
      </c>
      <c r="B71" s="36"/>
      <c r="C71" s="443"/>
      <c r="D71" s="443"/>
      <c r="E71" s="496"/>
      <c r="F71" s="438"/>
      <c r="G71" s="443"/>
      <c r="H71" s="443"/>
    </row>
    <row r="72" spans="1:8" ht="12.75" x14ac:dyDescent="0.35">
      <c r="A72" s="36" t="s">
        <v>84</v>
      </c>
      <c r="B72" s="36"/>
      <c r="C72" s="443"/>
      <c r="D72" s="443"/>
      <c r="E72" s="496"/>
      <c r="F72" s="438"/>
      <c r="G72" s="443"/>
      <c r="H72" s="443"/>
    </row>
    <row r="73" spans="1:8" ht="12.75" x14ac:dyDescent="0.35">
      <c r="A73" s="36" t="s">
        <v>151</v>
      </c>
      <c r="B73" s="36"/>
      <c r="C73" s="443"/>
      <c r="D73" s="443"/>
      <c r="E73" s="496"/>
      <c r="F73" s="438"/>
      <c r="G73" s="443"/>
      <c r="H73" s="443"/>
    </row>
    <row r="74" spans="1:8" ht="12.75" x14ac:dyDescent="0.35">
      <c r="A74" s="36"/>
      <c r="B74" s="36"/>
      <c r="C74" s="36"/>
      <c r="D74" s="36"/>
      <c r="E74" s="454"/>
      <c r="F74" s="36"/>
      <c r="G74" s="36"/>
      <c r="H74" s="36"/>
    </row>
    <row r="75" spans="1:8" ht="12.75" x14ac:dyDescent="0.35">
      <c r="A75" s="446" t="s">
        <v>11</v>
      </c>
      <c r="B75" s="446"/>
      <c r="C75" s="447"/>
      <c r="D75" s="447"/>
      <c r="E75" s="447"/>
      <c r="F75" s="447"/>
      <c r="G75" s="447"/>
      <c r="H75" s="447"/>
    </row>
    <row r="76" spans="1:8" ht="12.75" x14ac:dyDescent="0.35">
      <c r="A76" s="449"/>
      <c r="B76" s="449"/>
      <c r="C76" s="449"/>
      <c r="D76" s="449"/>
      <c r="E76" s="449"/>
      <c r="F76" s="449"/>
      <c r="G76" s="449"/>
      <c r="H76" s="449"/>
    </row>
    <row r="77" spans="1:8" ht="12.75" x14ac:dyDescent="0.35">
      <c r="A77" s="1081" t="s">
        <v>264</v>
      </c>
      <c r="B77" s="1081"/>
      <c r="C77" s="1081"/>
      <c r="D77" s="1081"/>
      <c r="E77" s="1081"/>
      <c r="F77" s="1081"/>
      <c r="G77" s="1081"/>
      <c r="H77" s="1081"/>
    </row>
    <row r="78" spans="1:8" ht="12.75" x14ac:dyDescent="0.35">
      <c r="A78" s="78" t="s">
        <v>242</v>
      </c>
      <c r="B78" s="988" t="s">
        <v>1182</v>
      </c>
      <c r="C78" s="988"/>
      <c r="D78" s="988"/>
      <c r="E78" s="988"/>
      <c r="F78" s="988"/>
      <c r="G78" s="988"/>
      <c r="H78" s="988"/>
    </row>
    <row r="79" spans="1:8" ht="12.75" x14ac:dyDescent="0.35">
      <c r="A79" s="1079" t="s">
        <v>245</v>
      </c>
      <c r="B79" s="1079" t="s">
        <v>145</v>
      </c>
      <c r="C79" s="1081" t="s">
        <v>244</v>
      </c>
      <c r="D79" s="1081"/>
      <c r="E79" s="1081"/>
      <c r="F79" s="1081"/>
      <c r="G79" s="1081"/>
      <c r="H79" s="1081"/>
    </row>
    <row r="80" spans="1:8" ht="25.5" x14ac:dyDescent="0.35">
      <c r="A80" s="1080"/>
      <c r="B80" s="1080"/>
      <c r="C80" s="440" t="s">
        <v>146</v>
      </c>
      <c r="D80" s="440" t="s">
        <v>243</v>
      </c>
      <c r="E80" s="441" t="s">
        <v>147</v>
      </c>
      <c r="F80" s="440" t="s">
        <v>148</v>
      </c>
      <c r="G80" s="440" t="s">
        <v>149</v>
      </c>
      <c r="H80" s="440" t="s">
        <v>246</v>
      </c>
    </row>
    <row r="81" spans="1:8" ht="23.25" x14ac:dyDescent="0.35">
      <c r="A81" s="356" t="s">
        <v>74</v>
      </c>
      <c r="B81" s="354" t="s">
        <v>4415</v>
      </c>
      <c r="C81" s="492" t="s">
        <v>4416</v>
      </c>
      <c r="D81" s="656" t="s">
        <v>4417</v>
      </c>
      <c r="E81" s="493" t="s">
        <v>4418</v>
      </c>
      <c r="F81" s="662" t="s">
        <v>1707</v>
      </c>
      <c r="G81" s="663">
        <v>0</v>
      </c>
      <c r="H81" s="657">
        <v>0</v>
      </c>
    </row>
    <row r="82" spans="1:8" x14ac:dyDescent="0.35">
      <c r="A82" s="356"/>
      <c r="B82" s="356"/>
      <c r="C82" s="492"/>
      <c r="D82" s="656"/>
      <c r="E82" s="493"/>
      <c r="F82" s="492"/>
      <c r="G82" s="658"/>
      <c r="H82" s="657"/>
    </row>
    <row r="83" spans="1:8" ht="23.25" x14ac:dyDescent="0.35">
      <c r="A83" s="356" t="s">
        <v>75</v>
      </c>
      <c r="B83" s="354" t="s">
        <v>4415</v>
      </c>
      <c r="C83" s="492" t="s">
        <v>4416</v>
      </c>
      <c r="D83" s="659" t="s">
        <v>4419</v>
      </c>
      <c r="E83" s="493" t="s">
        <v>4418</v>
      </c>
      <c r="F83" s="662" t="s">
        <v>1707</v>
      </c>
      <c r="G83" s="663">
        <v>7205.32</v>
      </c>
      <c r="H83" s="664">
        <v>9677.81</v>
      </c>
    </row>
    <row r="84" spans="1:8" x14ac:dyDescent="0.35">
      <c r="A84" s="356"/>
      <c r="B84" s="356"/>
      <c r="C84" s="492"/>
      <c r="D84" s="656"/>
      <c r="E84" s="493"/>
      <c r="F84" s="492"/>
      <c r="G84" s="658"/>
      <c r="H84" s="657"/>
    </row>
    <row r="85" spans="1:8" ht="23.25" x14ac:dyDescent="0.35">
      <c r="A85" s="356" t="s">
        <v>76</v>
      </c>
      <c r="B85" s="354" t="s">
        <v>4415</v>
      </c>
      <c r="C85" s="492" t="s">
        <v>4416</v>
      </c>
      <c r="D85" s="656" t="s">
        <v>4420</v>
      </c>
      <c r="E85" s="493" t="s">
        <v>4418</v>
      </c>
      <c r="F85" s="662" t="s">
        <v>1707</v>
      </c>
      <c r="G85" s="663">
        <v>32555.5</v>
      </c>
      <c r="H85" s="664">
        <v>22235.5</v>
      </c>
    </row>
    <row r="86" spans="1:8" x14ac:dyDescent="0.35">
      <c r="A86" s="356" t="s">
        <v>150</v>
      </c>
      <c r="B86" s="356"/>
      <c r="C86" s="492"/>
      <c r="D86" s="656"/>
      <c r="E86" s="493"/>
      <c r="F86" s="492"/>
      <c r="G86" s="658"/>
      <c r="H86" s="657"/>
    </row>
    <row r="87" spans="1:8" x14ac:dyDescent="0.35">
      <c r="A87" s="356"/>
      <c r="B87" s="356"/>
      <c r="C87" s="492"/>
      <c r="D87" s="656"/>
      <c r="E87" s="493"/>
      <c r="F87" s="492"/>
      <c r="G87" s="658"/>
      <c r="H87" s="657"/>
    </row>
    <row r="88" spans="1:8" ht="23.25" x14ac:dyDescent="0.35">
      <c r="A88" s="356" t="s">
        <v>78</v>
      </c>
      <c r="B88" s="354" t="s">
        <v>4415</v>
      </c>
      <c r="C88" s="492" t="s">
        <v>4416</v>
      </c>
      <c r="D88" s="656" t="s">
        <v>4421</v>
      </c>
      <c r="E88" s="493" t="s">
        <v>4418</v>
      </c>
      <c r="F88" s="662" t="s">
        <v>1707</v>
      </c>
      <c r="G88" s="663">
        <v>997.01</v>
      </c>
      <c r="H88" s="657">
        <v>0</v>
      </c>
    </row>
    <row r="89" spans="1:8" x14ac:dyDescent="0.35">
      <c r="A89" s="356"/>
      <c r="B89" s="356"/>
      <c r="C89" s="492"/>
      <c r="D89" s="656"/>
      <c r="E89" s="493"/>
      <c r="F89" s="492"/>
      <c r="G89" s="658"/>
      <c r="H89" s="657"/>
    </row>
    <row r="90" spans="1:8" ht="23.25" x14ac:dyDescent="0.35">
      <c r="A90" s="356" t="s">
        <v>79</v>
      </c>
      <c r="B90" s="354" t="s">
        <v>4415</v>
      </c>
      <c r="C90" s="492" t="s">
        <v>4416</v>
      </c>
      <c r="D90" s="656" t="s">
        <v>4417</v>
      </c>
      <c r="E90" s="493" t="s">
        <v>4418</v>
      </c>
      <c r="F90" s="662" t="s">
        <v>1707</v>
      </c>
      <c r="G90" s="663">
        <v>0</v>
      </c>
      <c r="H90" s="657">
        <v>0</v>
      </c>
    </row>
    <row r="91" spans="1:8" x14ac:dyDescent="0.35">
      <c r="A91" s="356"/>
      <c r="B91" s="356"/>
      <c r="C91" s="492"/>
      <c r="D91" s="656"/>
      <c r="E91" s="493"/>
      <c r="F91" s="492"/>
      <c r="G91" s="658"/>
      <c r="H91" s="657"/>
    </row>
    <row r="92" spans="1:8" x14ac:dyDescent="0.35">
      <c r="A92" s="356" t="s">
        <v>80</v>
      </c>
      <c r="B92" s="356"/>
      <c r="C92" s="492"/>
      <c r="D92" s="656"/>
      <c r="E92" s="493"/>
      <c r="F92" s="492"/>
      <c r="G92" s="658"/>
      <c r="H92" s="657"/>
    </row>
    <row r="93" spans="1:8" x14ac:dyDescent="0.35">
      <c r="A93" s="356" t="s">
        <v>81</v>
      </c>
      <c r="B93" s="356"/>
      <c r="C93" s="492"/>
      <c r="D93" s="656"/>
      <c r="E93" s="493"/>
      <c r="F93" s="492"/>
      <c r="G93" s="658"/>
      <c r="H93" s="657"/>
    </row>
    <row r="94" spans="1:8" x14ac:dyDescent="0.35">
      <c r="A94" s="356" t="s">
        <v>82</v>
      </c>
      <c r="B94" s="356"/>
      <c r="C94" s="492"/>
      <c r="D94" s="656"/>
      <c r="E94" s="493"/>
      <c r="F94" s="492"/>
      <c r="G94" s="658"/>
      <c r="H94" s="657"/>
    </row>
    <row r="95" spans="1:8" x14ac:dyDescent="0.35">
      <c r="A95" s="356" t="s">
        <v>83</v>
      </c>
      <c r="B95" s="356"/>
      <c r="C95" s="492"/>
      <c r="D95" s="656"/>
      <c r="E95" s="493"/>
      <c r="F95" s="492"/>
      <c r="G95" s="657"/>
      <c r="H95" s="657"/>
    </row>
    <row r="96" spans="1:8" x14ac:dyDescent="0.35">
      <c r="A96" s="356" t="s">
        <v>84</v>
      </c>
      <c r="B96" s="356"/>
      <c r="C96" s="492"/>
      <c r="D96" s="656"/>
      <c r="E96" s="493"/>
      <c r="F96" s="492"/>
      <c r="G96" s="657"/>
      <c r="H96" s="657"/>
    </row>
    <row r="97" spans="1:8" x14ac:dyDescent="0.35">
      <c r="A97" s="356" t="s">
        <v>151</v>
      </c>
      <c r="B97" s="356"/>
      <c r="C97" s="492"/>
      <c r="D97" s="656"/>
      <c r="E97" s="493"/>
      <c r="F97" s="492"/>
      <c r="G97" s="657"/>
      <c r="H97" s="657"/>
    </row>
    <row r="98" spans="1:8" x14ac:dyDescent="0.35">
      <c r="A98" s="356"/>
      <c r="B98" s="356"/>
      <c r="C98" s="356"/>
      <c r="D98" s="656"/>
      <c r="E98" s="595"/>
      <c r="F98" s="356"/>
      <c r="G98" s="657"/>
      <c r="H98" s="657"/>
    </row>
    <row r="99" spans="1:8" x14ac:dyDescent="0.35">
      <c r="A99" s="597" t="s">
        <v>11</v>
      </c>
      <c r="B99" s="597"/>
      <c r="C99" s="598"/>
      <c r="D99" s="660"/>
      <c r="E99" s="661"/>
      <c r="F99" s="598"/>
      <c r="G99" s="665">
        <f>SUM(G80:G98)</f>
        <v>40757.83</v>
      </c>
      <c r="H99" s="665">
        <f>SUM(H80:H98)</f>
        <v>31913.309999999998</v>
      </c>
    </row>
    <row r="100" spans="1:8" ht="12.75" x14ac:dyDescent="0.35">
      <c r="A100" s="449"/>
      <c r="B100" s="449"/>
      <c r="C100" s="449"/>
      <c r="D100" s="449"/>
      <c r="E100" s="449"/>
      <c r="F100" s="449"/>
      <c r="G100" s="449"/>
      <c r="H100" s="449"/>
    </row>
    <row r="101" spans="1:8" ht="12.75" x14ac:dyDescent="0.35">
      <c r="A101" s="1081" t="s">
        <v>264</v>
      </c>
      <c r="B101" s="1081"/>
      <c r="C101" s="1081"/>
      <c r="D101" s="1081"/>
      <c r="E101" s="1081"/>
      <c r="F101" s="1081"/>
      <c r="G101" s="1081"/>
      <c r="H101" s="1081"/>
    </row>
    <row r="102" spans="1:8" ht="12.75" x14ac:dyDescent="0.35">
      <c r="A102" s="78" t="s">
        <v>242</v>
      </c>
      <c r="B102" s="988" t="s">
        <v>1183</v>
      </c>
      <c r="C102" s="988"/>
      <c r="D102" s="988"/>
      <c r="E102" s="988"/>
      <c r="F102" s="988"/>
      <c r="G102" s="988"/>
      <c r="H102" s="988"/>
    </row>
    <row r="103" spans="1:8" ht="12.75" x14ac:dyDescent="0.35">
      <c r="A103" s="1079" t="s">
        <v>245</v>
      </c>
      <c r="B103" s="1079" t="s">
        <v>145</v>
      </c>
      <c r="C103" s="1081" t="s">
        <v>244</v>
      </c>
      <c r="D103" s="1081"/>
      <c r="E103" s="1081"/>
      <c r="F103" s="1081"/>
      <c r="G103" s="1081"/>
      <c r="H103" s="1081"/>
    </row>
    <row r="104" spans="1:8" ht="25.5" x14ac:dyDescent="0.35">
      <c r="A104" s="1080"/>
      <c r="B104" s="1080"/>
      <c r="C104" s="440" t="s">
        <v>146</v>
      </c>
      <c r="D104" s="440" t="s">
        <v>243</v>
      </c>
      <c r="E104" s="441" t="s">
        <v>147</v>
      </c>
      <c r="F104" s="440" t="s">
        <v>148</v>
      </c>
      <c r="G104" s="440" t="s">
        <v>149</v>
      </c>
      <c r="H104" s="440" t="s">
        <v>246</v>
      </c>
    </row>
    <row r="105" spans="1:8" ht="12.75" x14ac:dyDescent="0.35">
      <c r="A105" s="36"/>
      <c r="B105" s="36"/>
      <c r="C105" s="443"/>
      <c r="D105" s="443"/>
      <c r="E105" s="443"/>
      <c r="F105" s="443"/>
      <c r="G105" s="443"/>
      <c r="H105" s="455"/>
    </row>
    <row r="106" spans="1:8" ht="12.75" x14ac:dyDescent="0.35">
      <c r="A106" s="599" t="s">
        <v>74</v>
      </c>
      <c r="B106" s="442">
        <v>887</v>
      </c>
      <c r="C106" s="438" t="s">
        <v>1195</v>
      </c>
      <c r="D106" s="600" t="s">
        <v>4168</v>
      </c>
      <c r="E106" s="601">
        <v>2005</v>
      </c>
      <c r="F106" s="438" t="s">
        <v>290</v>
      </c>
      <c r="G106" s="497">
        <v>0</v>
      </c>
      <c r="H106" s="497">
        <v>0</v>
      </c>
    </row>
    <row r="107" spans="1:8" ht="12.75" x14ac:dyDescent="0.35">
      <c r="A107" s="599"/>
      <c r="B107" s="36"/>
      <c r="C107" s="438"/>
      <c r="D107" s="36"/>
      <c r="E107" s="602"/>
      <c r="F107" s="443"/>
      <c r="G107" s="443"/>
      <c r="H107" s="455"/>
    </row>
    <row r="108" spans="1:8" ht="12.75" x14ac:dyDescent="0.35">
      <c r="A108" s="599" t="s">
        <v>4169</v>
      </c>
      <c r="B108" s="442">
        <v>887</v>
      </c>
      <c r="C108" s="438" t="s">
        <v>1195</v>
      </c>
      <c r="D108" s="600" t="s">
        <v>4170</v>
      </c>
      <c r="E108" s="601">
        <v>2001</v>
      </c>
      <c r="F108" s="438" t="s">
        <v>290</v>
      </c>
      <c r="G108" s="455">
        <v>110913.7</v>
      </c>
      <c r="H108" s="455">
        <v>7879.75</v>
      </c>
    </row>
    <row r="109" spans="1:8" ht="12.75" x14ac:dyDescent="0.35">
      <c r="A109" s="599"/>
      <c r="B109" s="36"/>
      <c r="C109" s="438"/>
      <c r="D109" s="36"/>
      <c r="E109" s="602"/>
      <c r="F109" s="443"/>
      <c r="G109" s="455"/>
      <c r="H109" s="455"/>
    </row>
    <row r="110" spans="1:8" ht="12.75" x14ac:dyDescent="0.35">
      <c r="A110" s="599" t="s">
        <v>4171</v>
      </c>
      <c r="B110" s="442">
        <v>887</v>
      </c>
      <c r="C110" s="438" t="s">
        <v>1195</v>
      </c>
      <c r="D110" s="600" t="s">
        <v>4168</v>
      </c>
      <c r="E110" s="601">
        <v>2017</v>
      </c>
      <c r="F110" s="438" t="s">
        <v>290</v>
      </c>
      <c r="G110" s="455">
        <v>450223.15</v>
      </c>
      <c r="H110" s="455">
        <v>47750</v>
      </c>
    </row>
    <row r="111" spans="1:8" ht="12.75" x14ac:dyDescent="0.35">
      <c r="A111" s="36" t="s">
        <v>4172</v>
      </c>
      <c r="B111" s="36"/>
      <c r="C111" s="438"/>
      <c r="D111" s="36"/>
      <c r="E111" s="602"/>
      <c r="F111" s="443"/>
      <c r="G111" s="455"/>
      <c r="H111" s="455"/>
    </row>
    <row r="112" spans="1:8" ht="12.75" x14ac:dyDescent="0.35">
      <c r="A112" s="599"/>
      <c r="B112" s="36"/>
      <c r="C112" s="438"/>
      <c r="D112" s="36"/>
      <c r="E112" s="602"/>
      <c r="F112" s="443"/>
      <c r="G112" s="455"/>
      <c r="H112" s="455"/>
    </row>
    <row r="113" spans="1:8" ht="12.75" x14ac:dyDescent="0.35">
      <c r="A113" s="599" t="s">
        <v>78</v>
      </c>
      <c r="B113" s="442">
        <v>887</v>
      </c>
      <c r="C113" s="438" t="s">
        <v>1195</v>
      </c>
      <c r="D113" s="600" t="s">
        <v>4168</v>
      </c>
      <c r="E113" s="601">
        <v>2020</v>
      </c>
      <c r="F113" s="438" t="s">
        <v>290</v>
      </c>
      <c r="G113" s="455">
        <v>3287.04</v>
      </c>
      <c r="H113" s="455">
        <v>539225.36</v>
      </c>
    </row>
    <row r="114" spans="1:8" ht="12.75" x14ac:dyDescent="0.35">
      <c r="A114" s="599"/>
      <c r="B114" s="36"/>
      <c r="C114" s="438"/>
      <c r="D114" s="36"/>
      <c r="E114" s="602"/>
      <c r="F114" s="443"/>
      <c r="G114" s="455"/>
      <c r="H114" s="455"/>
    </row>
    <row r="115" spans="1:8" ht="12.75" x14ac:dyDescent="0.35">
      <c r="A115" s="599" t="s">
        <v>79</v>
      </c>
      <c r="B115" s="442"/>
      <c r="C115" s="438"/>
      <c r="D115" s="600"/>
      <c r="E115" s="601"/>
      <c r="F115" s="443"/>
      <c r="G115" s="455"/>
      <c r="H115" s="455"/>
    </row>
    <row r="116" spans="1:8" ht="12.75" x14ac:dyDescent="0.35">
      <c r="A116" s="36" t="s">
        <v>4173</v>
      </c>
      <c r="B116" s="442">
        <v>887</v>
      </c>
      <c r="C116" s="438" t="s">
        <v>1195</v>
      </c>
      <c r="D116" s="600" t="s">
        <v>4168</v>
      </c>
      <c r="E116" s="601">
        <v>2008</v>
      </c>
      <c r="F116" s="438" t="s">
        <v>290</v>
      </c>
      <c r="G116" s="455">
        <v>1255.57</v>
      </c>
      <c r="H116" s="455">
        <v>86655.69</v>
      </c>
    </row>
    <row r="117" spans="1:8" ht="12.75" x14ac:dyDescent="0.35">
      <c r="A117" s="36" t="s">
        <v>4174</v>
      </c>
      <c r="B117" s="442">
        <v>887</v>
      </c>
      <c r="C117" s="438" t="s">
        <v>1195</v>
      </c>
      <c r="D117" s="600" t="s">
        <v>4168</v>
      </c>
      <c r="E117" s="601">
        <v>2012</v>
      </c>
      <c r="F117" s="438" t="s">
        <v>290</v>
      </c>
      <c r="G117" s="455">
        <v>148015.23000000001</v>
      </c>
      <c r="H117" s="455">
        <v>1274.17</v>
      </c>
    </row>
    <row r="118" spans="1:8" ht="12.75" x14ac:dyDescent="0.35">
      <c r="A118" s="36" t="s">
        <v>4175</v>
      </c>
      <c r="B118" s="442">
        <v>887</v>
      </c>
      <c r="C118" s="438" t="s">
        <v>1195</v>
      </c>
      <c r="D118" s="600" t="s">
        <v>4168</v>
      </c>
      <c r="E118" s="601">
        <v>2018</v>
      </c>
      <c r="F118" s="438" t="s">
        <v>290</v>
      </c>
      <c r="G118" s="455">
        <v>127089.89</v>
      </c>
      <c r="H118" s="455">
        <v>1528.19</v>
      </c>
    </row>
    <row r="119" spans="1:8" ht="12.75" x14ac:dyDescent="0.35">
      <c r="A119" s="603" t="s">
        <v>4176</v>
      </c>
      <c r="B119" s="36"/>
      <c r="C119" s="438"/>
      <c r="D119" s="443"/>
      <c r="E119" s="602"/>
      <c r="F119" s="443"/>
      <c r="G119" s="455"/>
      <c r="H119" s="455"/>
    </row>
    <row r="120" spans="1:8" ht="12.75" x14ac:dyDescent="0.35">
      <c r="A120" s="36" t="s">
        <v>4177</v>
      </c>
      <c r="B120" s="442">
        <v>887</v>
      </c>
      <c r="C120" s="438" t="s">
        <v>1195</v>
      </c>
      <c r="D120" s="604" t="s">
        <v>4178</v>
      </c>
      <c r="E120" s="601">
        <v>2013</v>
      </c>
      <c r="F120" s="438" t="s">
        <v>290</v>
      </c>
      <c r="G120" s="455">
        <v>579614.38</v>
      </c>
      <c r="H120" s="455">
        <v>562240.98</v>
      </c>
    </row>
    <row r="121" spans="1:8" ht="12.75" x14ac:dyDescent="0.35">
      <c r="A121" s="36" t="s">
        <v>4179</v>
      </c>
      <c r="B121" s="442">
        <v>887</v>
      </c>
      <c r="C121" s="438" t="s">
        <v>1195</v>
      </c>
      <c r="D121" s="604" t="s">
        <v>4180</v>
      </c>
      <c r="E121" s="442">
        <v>2018</v>
      </c>
      <c r="F121" s="438" t="s">
        <v>290</v>
      </c>
      <c r="G121" s="455">
        <v>921605.91</v>
      </c>
      <c r="H121" s="455">
        <v>921605.91</v>
      </c>
    </row>
    <row r="122" spans="1:8" ht="12.75" x14ac:dyDescent="0.35">
      <c r="A122" s="446" t="s">
        <v>11</v>
      </c>
      <c r="B122" s="446"/>
      <c r="C122" s="447"/>
      <c r="D122" s="447"/>
      <c r="E122" s="447"/>
      <c r="F122" s="447"/>
      <c r="G122" s="605">
        <v>2342004.87</v>
      </c>
      <c r="H122" s="605">
        <v>2168160.0500000003</v>
      </c>
    </row>
    <row r="123" spans="1:8" ht="12.75" x14ac:dyDescent="0.35">
      <c r="A123" s="449"/>
      <c r="B123" s="449"/>
      <c r="C123" s="449"/>
      <c r="D123" s="449"/>
      <c r="E123" s="449"/>
      <c r="F123" s="449"/>
      <c r="G123" s="449"/>
      <c r="H123" s="449"/>
    </row>
    <row r="124" spans="1:8" ht="12.75" x14ac:dyDescent="0.35">
      <c r="A124" s="1081" t="s">
        <v>264</v>
      </c>
      <c r="B124" s="1081"/>
      <c r="C124" s="1081"/>
      <c r="D124" s="1081"/>
      <c r="E124" s="1081"/>
      <c r="F124" s="1081"/>
      <c r="G124" s="1081"/>
      <c r="H124" s="1081"/>
    </row>
    <row r="125" spans="1:8" ht="12.75" x14ac:dyDescent="0.35">
      <c r="A125" s="78" t="s">
        <v>242</v>
      </c>
      <c r="B125" s="988" t="s">
        <v>1184</v>
      </c>
      <c r="C125" s="988"/>
      <c r="D125" s="988"/>
      <c r="E125" s="988"/>
      <c r="F125" s="988"/>
      <c r="G125" s="988"/>
      <c r="H125" s="988"/>
    </row>
    <row r="126" spans="1:8" ht="12.75" x14ac:dyDescent="0.35">
      <c r="A126" s="1079" t="s">
        <v>245</v>
      </c>
      <c r="B126" s="1079" t="s">
        <v>145</v>
      </c>
      <c r="C126" s="1081" t="s">
        <v>244</v>
      </c>
      <c r="D126" s="1081"/>
      <c r="E126" s="1081"/>
      <c r="F126" s="1081"/>
      <c r="G126" s="1081"/>
      <c r="H126" s="1081"/>
    </row>
    <row r="127" spans="1:8" ht="25.5" x14ac:dyDescent="0.35">
      <c r="A127" s="1080"/>
      <c r="B127" s="1080"/>
      <c r="C127" s="440" t="s">
        <v>146</v>
      </c>
      <c r="D127" s="440" t="s">
        <v>243</v>
      </c>
      <c r="E127" s="441" t="s">
        <v>147</v>
      </c>
      <c r="F127" s="440" t="s">
        <v>148</v>
      </c>
      <c r="G127" s="440" t="s">
        <v>149</v>
      </c>
      <c r="H127" s="440" t="s">
        <v>246</v>
      </c>
    </row>
    <row r="128" spans="1:8" x14ac:dyDescent="0.35">
      <c r="A128" s="356"/>
      <c r="B128" s="356"/>
      <c r="C128" s="492"/>
      <c r="D128" s="492"/>
      <c r="E128" s="492"/>
      <c r="F128" s="492"/>
      <c r="G128" s="492"/>
      <c r="H128" s="492"/>
    </row>
    <row r="129" spans="1:8" x14ac:dyDescent="0.35">
      <c r="A129" s="356" t="s">
        <v>74</v>
      </c>
      <c r="B129" s="716">
        <v>888</v>
      </c>
      <c r="C129" s="492" t="s">
        <v>289</v>
      </c>
      <c r="D129" s="717">
        <v>501019593</v>
      </c>
      <c r="E129" s="596">
        <v>2006</v>
      </c>
      <c r="F129" s="492" t="s">
        <v>290</v>
      </c>
      <c r="G129" s="594">
        <v>0</v>
      </c>
      <c r="H129" s="594">
        <v>0</v>
      </c>
    </row>
    <row r="130" spans="1:8" x14ac:dyDescent="0.35">
      <c r="A130" s="356"/>
      <c r="B130" s="716"/>
      <c r="C130" s="492"/>
      <c r="D130" s="717"/>
      <c r="E130" s="596"/>
      <c r="F130" s="492"/>
      <c r="G130" s="594"/>
      <c r="H130" s="594"/>
    </row>
    <row r="131" spans="1:8" x14ac:dyDescent="0.35">
      <c r="A131" s="356" t="s">
        <v>75</v>
      </c>
      <c r="B131" s="716">
        <v>888</v>
      </c>
      <c r="C131" s="492" t="s">
        <v>289</v>
      </c>
      <c r="D131" s="717">
        <v>501019593</v>
      </c>
      <c r="E131" s="596">
        <v>2013</v>
      </c>
      <c r="F131" s="492" t="s">
        <v>290</v>
      </c>
      <c r="G131" s="594">
        <v>44760.800000000003</v>
      </c>
      <c r="H131" s="594">
        <v>55301.89</v>
      </c>
    </row>
    <row r="132" spans="1:8" x14ac:dyDescent="0.35">
      <c r="A132" s="356"/>
      <c r="B132" s="716"/>
      <c r="C132" s="492"/>
      <c r="D132" s="717"/>
      <c r="E132" s="596"/>
      <c r="F132" s="492"/>
      <c r="G132" s="594"/>
      <c r="H132" s="594"/>
    </row>
    <row r="133" spans="1:8" x14ac:dyDescent="0.35">
      <c r="A133" s="356" t="s">
        <v>76</v>
      </c>
      <c r="B133" s="716"/>
      <c r="C133" s="492"/>
      <c r="D133" s="717"/>
      <c r="E133" s="596"/>
      <c r="F133" s="492"/>
      <c r="G133" s="594"/>
      <c r="H133" s="594"/>
    </row>
    <row r="134" spans="1:8" x14ac:dyDescent="0.35">
      <c r="A134" s="356" t="s">
        <v>150</v>
      </c>
      <c r="B134" s="716"/>
      <c r="C134" s="492"/>
      <c r="D134" s="717"/>
      <c r="E134" s="596"/>
      <c r="F134" s="492"/>
      <c r="G134" s="594"/>
      <c r="H134" s="594"/>
    </row>
    <row r="135" spans="1:8" x14ac:dyDescent="0.35">
      <c r="A135" s="356"/>
      <c r="B135" s="716"/>
      <c r="C135" s="492"/>
      <c r="D135" s="717"/>
      <c r="E135" s="596"/>
      <c r="F135" s="492"/>
      <c r="G135" s="594"/>
      <c r="H135" s="594"/>
    </row>
    <row r="136" spans="1:8" x14ac:dyDescent="0.35">
      <c r="A136" s="356" t="s">
        <v>78</v>
      </c>
      <c r="B136" s="716"/>
      <c r="C136" s="492"/>
      <c r="D136" s="717"/>
      <c r="E136" s="596"/>
      <c r="F136" s="492"/>
      <c r="G136" s="594"/>
      <c r="H136" s="594"/>
    </row>
    <row r="137" spans="1:8" x14ac:dyDescent="0.35">
      <c r="A137" s="356"/>
      <c r="B137" s="716"/>
      <c r="C137" s="492"/>
      <c r="D137" s="717"/>
      <c r="E137" s="596"/>
      <c r="F137" s="492"/>
      <c r="G137" s="594"/>
      <c r="H137" s="594"/>
    </row>
    <row r="138" spans="1:8" x14ac:dyDescent="0.35">
      <c r="A138" s="356" t="s">
        <v>79</v>
      </c>
      <c r="B138" s="716"/>
      <c r="C138" s="492"/>
      <c r="D138" s="717"/>
      <c r="E138" s="596"/>
      <c r="F138" s="492"/>
      <c r="G138" s="594"/>
      <c r="H138" s="594"/>
    </row>
    <row r="139" spans="1:8" x14ac:dyDescent="0.35">
      <c r="A139" s="356"/>
      <c r="B139" s="716"/>
      <c r="C139" s="492"/>
      <c r="D139" s="717"/>
      <c r="E139" s="596"/>
      <c r="F139" s="492"/>
      <c r="G139" s="594"/>
      <c r="H139" s="594"/>
    </row>
    <row r="140" spans="1:8" x14ac:dyDescent="0.35">
      <c r="A140" s="356" t="s">
        <v>80</v>
      </c>
      <c r="B140" s="716">
        <v>888</v>
      </c>
      <c r="C140" s="492" t="s">
        <v>289</v>
      </c>
      <c r="D140" s="717">
        <v>501019593</v>
      </c>
      <c r="E140" s="596">
        <v>2015</v>
      </c>
      <c r="F140" s="492" t="s">
        <v>290</v>
      </c>
      <c r="G140" s="594">
        <v>12899.08</v>
      </c>
      <c r="H140" s="594">
        <v>12899.08</v>
      </c>
    </row>
    <row r="141" spans="1:8" x14ac:dyDescent="0.35">
      <c r="A141" s="356" t="s">
        <v>81</v>
      </c>
      <c r="B141" s="716"/>
      <c r="C141" s="492"/>
      <c r="D141" s="492"/>
      <c r="E141" s="596"/>
      <c r="F141" s="492"/>
      <c r="G141" s="492"/>
      <c r="H141" s="492"/>
    </row>
    <row r="142" spans="1:8" x14ac:dyDescent="0.35">
      <c r="A142" s="356" t="s">
        <v>82</v>
      </c>
      <c r="B142" s="716"/>
      <c r="C142" s="492"/>
      <c r="D142" s="492"/>
      <c r="E142" s="492"/>
      <c r="F142" s="492"/>
      <c r="G142" s="492"/>
      <c r="H142" s="492"/>
    </row>
    <row r="143" spans="1:8" x14ac:dyDescent="0.35">
      <c r="A143" s="356" t="s">
        <v>83</v>
      </c>
      <c r="B143" s="716"/>
      <c r="C143" s="492"/>
      <c r="D143" s="492"/>
      <c r="E143" s="492"/>
      <c r="F143" s="492"/>
      <c r="G143" s="492"/>
      <c r="H143" s="492"/>
    </row>
    <row r="144" spans="1:8" x14ac:dyDescent="0.35">
      <c r="A144" s="356" t="s">
        <v>84</v>
      </c>
      <c r="B144" s="716"/>
      <c r="C144" s="492"/>
      <c r="D144" s="492"/>
      <c r="E144" s="492"/>
      <c r="F144" s="492"/>
      <c r="G144" s="492"/>
      <c r="H144" s="492"/>
    </row>
    <row r="145" spans="1:8" x14ac:dyDescent="0.35">
      <c r="A145" s="356" t="s">
        <v>151</v>
      </c>
      <c r="B145" s="716"/>
      <c r="C145" s="492"/>
      <c r="D145" s="492"/>
      <c r="E145" s="492"/>
      <c r="F145" s="492"/>
      <c r="G145" s="492"/>
      <c r="H145" s="492"/>
    </row>
    <row r="146" spans="1:8" x14ac:dyDescent="0.35">
      <c r="A146" s="356"/>
      <c r="B146" s="716"/>
      <c r="C146" s="356"/>
      <c r="D146" s="356"/>
      <c r="E146" s="356"/>
      <c r="F146" s="356"/>
      <c r="G146" s="356"/>
      <c r="H146" s="356"/>
    </row>
    <row r="147" spans="1:8" ht="12.75" x14ac:dyDescent="0.35">
      <c r="A147" s="446" t="s">
        <v>11</v>
      </c>
      <c r="B147" s="446"/>
      <c r="C147" s="447"/>
      <c r="D147" s="447"/>
      <c r="E147" s="447"/>
      <c r="F147" s="447"/>
      <c r="G147" s="447"/>
      <c r="H147" s="447"/>
    </row>
    <row r="148" spans="1:8" ht="12.75" x14ac:dyDescent="0.35">
      <c r="A148" s="449"/>
      <c r="B148" s="449"/>
      <c r="C148" s="449"/>
      <c r="D148" s="449"/>
      <c r="E148" s="449"/>
      <c r="F148" s="449"/>
      <c r="G148" s="449"/>
      <c r="H148" s="449"/>
    </row>
    <row r="149" spans="1:8" ht="12.75" x14ac:dyDescent="0.35">
      <c r="A149" s="1081" t="s">
        <v>264</v>
      </c>
      <c r="B149" s="1081"/>
      <c r="C149" s="1081"/>
      <c r="D149" s="1081"/>
      <c r="E149" s="1081"/>
      <c r="F149" s="1081"/>
      <c r="G149" s="1081"/>
      <c r="H149" s="1081"/>
    </row>
    <row r="150" spans="1:8" ht="12.75" x14ac:dyDescent="0.35">
      <c r="A150" s="78" t="s">
        <v>242</v>
      </c>
      <c r="B150" s="989" t="s">
        <v>1186</v>
      </c>
      <c r="C150" s="989"/>
      <c r="D150" s="989"/>
      <c r="E150" s="989"/>
      <c r="F150" s="989"/>
      <c r="G150" s="989"/>
      <c r="H150" s="989"/>
    </row>
    <row r="151" spans="1:8" ht="12.75" x14ac:dyDescent="0.35">
      <c r="A151" s="1079" t="s">
        <v>245</v>
      </c>
      <c r="B151" s="1079" t="s">
        <v>145</v>
      </c>
      <c r="C151" s="1081" t="s">
        <v>244</v>
      </c>
      <c r="D151" s="1081"/>
      <c r="E151" s="1081"/>
      <c r="F151" s="1081"/>
      <c r="G151" s="1081"/>
      <c r="H151" s="1081"/>
    </row>
    <row r="152" spans="1:8" ht="25.5" x14ac:dyDescent="0.35">
      <c r="A152" s="1080"/>
      <c r="B152" s="1080"/>
      <c r="C152" s="440" t="s">
        <v>146</v>
      </c>
      <c r="D152" s="440" t="s">
        <v>243</v>
      </c>
      <c r="E152" s="441" t="s">
        <v>147</v>
      </c>
      <c r="F152" s="440" t="s">
        <v>148</v>
      </c>
      <c r="G152" s="440" t="s">
        <v>149</v>
      </c>
      <c r="H152" s="440" t="s">
        <v>246</v>
      </c>
    </row>
    <row r="153" spans="1:8" ht="12.75" x14ac:dyDescent="0.35">
      <c r="A153" s="36"/>
      <c r="B153" s="36"/>
      <c r="C153" s="443"/>
      <c r="D153" s="443"/>
      <c r="E153" s="443"/>
      <c r="F153" s="443"/>
      <c r="G153" s="443"/>
      <c r="H153" s="443"/>
    </row>
    <row r="154" spans="1:8" ht="12.75" x14ac:dyDescent="0.35">
      <c r="A154" s="36" t="s">
        <v>74</v>
      </c>
      <c r="B154" s="36"/>
      <c r="C154" s="443"/>
      <c r="D154" s="443"/>
      <c r="E154" s="443"/>
      <c r="F154" s="443"/>
      <c r="G154" s="443"/>
      <c r="H154" s="443"/>
    </row>
    <row r="155" spans="1:8" ht="12.75" x14ac:dyDescent="0.35">
      <c r="A155" s="36"/>
      <c r="B155" s="36"/>
      <c r="C155" s="450" t="s">
        <v>1195</v>
      </c>
      <c r="D155" s="450" t="s">
        <v>1196</v>
      </c>
      <c r="E155" s="450">
        <v>2005</v>
      </c>
      <c r="F155" s="450" t="s">
        <v>290</v>
      </c>
      <c r="G155" s="443"/>
      <c r="H155" s="443"/>
    </row>
    <row r="156" spans="1:8" ht="12.75" x14ac:dyDescent="0.35">
      <c r="A156" s="36" t="s">
        <v>75</v>
      </c>
      <c r="B156" s="36"/>
      <c r="C156" s="443"/>
      <c r="D156" s="443"/>
      <c r="E156" s="443"/>
      <c r="F156" s="443"/>
      <c r="G156" s="443"/>
      <c r="H156" s="443"/>
    </row>
    <row r="157" spans="1:8" ht="12.75" x14ac:dyDescent="0.35">
      <c r="A157" s="442" t="s">
        <v>1197</v>
      </c>
      <c r="B157" s="442"/>
      <c r="C157" s="442" t="s">
        <v>1195</v>
      </c>
      <c r="D157" s="442" t="s">
        <v>1198</v>
      </c>
      <c r="E157" s="442">
        <v>2005</v>
      </c>
      <c r="F157" s="442" t="s">
        <v>290</v>
      </c>
      <c r="G157" s="451">
        <v>1483.86</v>
      </c>
      <c r="H157" s="451">
        <v>2146.66</v>
      </c>
    </row>
    <row r="158" spans="1:8" ht="12.75" x14ac:dyDescent="0.35">
      <c r="A158" s="442"/>
      <c r="B158" s="442"/>
      <c r="C158" s="442" t="s">
        <v>1195</v>
      </c>
      <c r="D158" s="442" t="s">
        <v>1199</v>
      </c>
      <c r="E158" s="442">
        <v>2003</v>
      </c>
      <c r="F158" s="442" t="s">
        <v>290</v>
      </c>
      <c r="G158" s="442">
        <v>6.05</v>
      </c>
      <c r="H158" s="442">
        <v>6.05</v>
      </c>
    </row>
    <row r="159" spans="1:8" ht="12.75" x14ac:dyDescent="0.35">
      <c r="A159" s="36"/>
      <c r="B159" s="36"/>
      <c r="C159" s="443"/>
      <c r="D159" s="443"/>
      <c r="E159" s="443"/>
      <c r="F159" s="443"/>
      <c r="G159" s="443"/>
      <c r="H159" s="443"/>
    </row>
    <row r="160" spans="1:8" ht="12.75" x14ac:dyDescent="0.35">
      <c r="A160" s="36" t="s">
        <v>76</v>
      </c>
      <c r="B160" s="36"/>
      <c r="C160" s="443"/>
      <c r="D160" s="443"/>
      <c r="E160" s="443"/>
      <c r="F160" s="443"/>
      <c r="G160" s="443"/>
      <c r="H160" s="443"/>
    </row>
    <row r="161" spans="1:8" ht="12.75" x14ac:dyDescent="0.35">
      <c r="A161" s="36" t="s">
        <v>150</v>
      </c>
      <c r="B161" s="36"/>
      <c r="C161" s="443"/>
      <c r="D161" s="443"/>
      <c r="E161" s="443"/>
      <c r="F161" s="443"/>
      <c r="G161" s="443"/>
      <c r="H161" s="443"/>
    </row>
    <row r="162" spans="1:8" ht="12.75" x14ac:dyDescent="0.35">
      <c r="A162" s="442"/>
      <c r="B162" s="36"/>
      <c r="C162" s="442"/>
      <c r="D162" s="442"/>
      <c r="E162" s="442"/>
      <c r="F162" s="442"/>
      <c r="G162" s="451"/>
      <c r="H162" s="451"/>
    </row>
    <row r="163" spans="1:8" ht="12.75" x14ac:dyDescent="0.35">
      <c r="A163" s="36" t="s">
        <v>78</v>
      </c>
      <c r="B163" s="36"/>
      <c r="C163" s="443"/>
      <c r="D163" s="443"/>
      <c r="E163" s="443"/>
      <c r="F163" s="443"/>
      <c r="G163" s="443"/>
      <c r="H163" s="443"/>
    </row>
    <row r="164" spans="1:8" ht="12.75" x14ac:dyDescent="0.35">
      <c r="A164" s="442" t="s">
        <v>1200</v>
      </c>
      <c r="B164" s="36"/>
      <c r="C164" s="442" t="s">
        <v>1195</v>
      </c>
      <c r="D164" s="442" t="s">
        <v>1201</v>
      </c>
      <c r="E164" s="442">
        <v>2016</v>
      </c>
      <c r="F164" s="442" t="s">
        <v>290</v>
      </c>
      <c r="G164" s="451">
        <v>7737.39</v>
      </c>
      <c r="H164" s="451">
        <v>7737.39</v>
      </c>
    </row>
    <row r="165" spans="1:8" ht="12.75" x14ac:dyDescent="0.35">
      <c r="A165" s="36"/>
      <c r="B165" s="36"/>
      <c r="C165" s="443"/>
      <c r="D165" s="443"/>
      <c r="E165" s="443"/>
      <c r="F165" s="443"/>
      <c r="G165" s="443"/>
      <c r="H165" s="443"/>
    </row>
    <row r="166" spans="1:8" ht="12.75" x14ac:dyDescent="0.35">
      <c r="A166" s="36" t="s">
        <v>79</v>
      </c>
      <c r="B166" s="36"/>
      <c r="C166" s="443"/>
      <c r="D166" s="443"/>
      <c r="E166" s="443"/>
      <c r="F166" s="443"/>
      <c r="G166" s="443"/>
      <c r="H166" s="443"/>
    </row>
    <row r="167" spans="1:8" ht="12.75" x14ac:dyDescent="0.35">
      <c r="A167" s="36"/>
      <c r="B167" s="36"/>
      <c r="C167" s="443"/>
      <c r="D167" s="443"/>
      <c r="E167" s="443"/>
      <c r="F167" s="443"/>
      <c r="G167" s="443"/>
      <c r="H167" s="443"/>
    </row>
    <row r="168" spans="1:8" ht="12.75" x14ac:dyDescent="0.35">
      <c r="A168" s="36" t="s">
        <v>80</v>
      </c>
      <c r="B168" s="36"/>
      <c r="C168" s="443"/>
      <c r="D168" s="443"/>
      <c r="E168" s="443"/>
      <c r="F168" s="443"/>
      <c r="G168" s="443"/>
      <c r="H168" s="443"/>
    </row>
    <row r="169" spans="1:8" ht="12.75" x14ac:dyDescent="0.35">
      <c r="A169" s="36" t="s">
        <v>81</v>
      </c>
      <c r="B169" s="36"/>
      <c r="C169" s="443"/>
      <c r="D169" s="443"/>
      <c r="E169" s="443"/>
      <c r="F169" s="443"/>
      <c r="G169" s="443"/>
      <c r="H169" s="443"/>
    </row>
    <row r="170" spans="1:8" ht="12.75" x14ac:dyDescent="0.35">
      <c r="A170" s="442" t="s">
        <v>1202</v>
      </c>
      <c r="B170" s="442"/>
      <c r="C170" s="442" t="s">
        <v>1195</v>
      </c>
      <c r="D170" s="442" t="s">
        <v>1203</v>
      </c>
      <c r="E170" s="442">
        <v>2007</v>
      </c>
      <c r="F170" s="442" t="s">
        <v>290</v>
      </c>
      <c r="G170" s="451">
        <v>2648.21</v>
      </c>
      <c r="H170" s="451">
        <v>2649.84</v>
      </c>
    </row>
    <row r="171" spans="1:8" ht="12.75" x14ac:dyDescent="0.35">
      <c r="A171" s="442" t="s">
        <v>1204</v>
      </c>
      <c r="B171" s="442"/>
      <c r="C171" s="442" t="s">
        <v>1195</v>
      </c>
      <c r="D171" s="442" t="s">
        <v>1205</v>
      </c>
      <c r="E171" s="442">
        <v>2018</v>
      </c>
      <c r="F171" s="442" t="s">
        <v>290</v>
      </c>
      <c r="G171" s="451">
        <v>20341</v>
      </c>
      <c r="H171" s="451">
        <v>0</v>
      </c>
    </row>
    <row r="172" spans="1:8" ht="12.75" x14ac:dyDescent="0.35">
      <c r="A172" s="36" t="s">
        <v>82</v>
      </c>
      <c r="B172" s="36"/>
      <c r="C172" s="443"/>
      <c r="D172" s="443"/>
      <c r="E172" s="443"/>
      <c r="F172" s="443"/>
      <c r="G172" s="443"/>
      <c r="H172" s="443"/>
    </row>
    <row r="173" spans="1:8" ht="12.75" x14ac:dyDescent="0.35">
      <c r="A173" s="36" t="s">
        <v>83</v>
      </c>
      <c r="B173" s="36"/>
      <c r="C173" s="443"/>
      <c r="D173" s="443"/>
      <c r="E173" s="443"/>
      <c r="F173" s="443"/>
      <c r="G173" s="443"/>
      <c r="H173" s="443"/>
    </row>
    <row r="174" spans="1:8" ht="12.75" x14ac:dyDescent="0.35">
      <c r="A174" s="36" t="s">
        <v>84</v>
      </c>
      <c r="B174" s="36"/>
      <c r="C174" s="443"/>
      <c r="D174" s="443"/>
      <c r="E174" s="443"/>
      <c r="F174" s="443"/>
      <c r="G174" s="443"/>
      <c r="H174" s="443"/>
    </row>
    <row r="175" spans="1:8" ht="12.75" x14ac:dyDescent="0.35">
      <c r="A175" s="36" t="s">
        <v>151</v>
      </c>
      <c r="B175" s="36"/>
      <c r="C175" s="443"/>
      <c r="D175" s="443"/>
      <c r="E175" s="443"/>
      <c r="F175" s="443"/>
      <c r="G175" s="443"/>
      <c r="H175" s="443"/>
    </row>
    <row r="176" spans="1:8" ht="12.75" x14ac:dyDescent="0.35">
      <c r="A176" s="36"/>
      <c r="B176" s="36"/>
      <c r="C176" s="36"/>
      <c r="D176" s="36"/>
      <c r="E176" s="36"/>
      <c r="F176" s="36"/>
      <c r="G176" s="36"/>
      <c r="H176" s="36"/>
    </row>
    <row r="177" spans="1:8" ht="12.75" x14ac:dyDescent="0.35">
      <c r="A177" s="446" t="s">
        <v>11</v>
      </c>
      <c r="B177" s="446"/>
      <c r="C177" s="447"/>
      <c r="D177" s="447"/>
      <c r="E177" s="447"/>
      <c r="F177" s="447"/>
      <c r="G177" s="447"/>
      <c r="H177" s="447"/>
    </row>
    <row r="178" spans="1:8" ht="12.75" x14ac:dyDescent="0.35">
      <c r="A178" s="449"/>
      <c r="B178" s="449"/>
      <c r="C178" s="449"/>
      <c r="D178" s="449"/>
      <c r="E178" s="449"/>
      <c r="F178" s="449"/>
      <c r="G178" s="449"/>
      <c r="H178" s="449"/>
    </row>
    <row r="179" spans="1:8" ht="12.75" x14ac:dyDescent="0.35">
      <c r="A179" s="1081" t="s">
        <v>264</v>
      </c>
      <c r="B179" s="1081"/>
      <c r="C179" s="1081"/>
      <c r="D179" s="1081"/>
      <c r="E179" s="1081"/>
      <c r="F179" s="1081"/>
      <c r="G179" s="1081"/>
      <c r="H179" s="1081"/>
    </row>
    <row r="180" spans="1:8" ht="12.75" x14ac:dyDescent="0.35">
      <c r="A180" s="78" t="s">
        <v>242</v>
      </c>
      <c r="B180" s="988" t="s">
        <v>1206</v>
      </c>
      <c r="C180" s="988"/>
      <c r="D180" s="988"/>
      <c r="E180" s="988"/>
      <c r="F180" s="988"/>
      <c r="G180" s="988"/>
      <c r="H180" s="988"/>
    </row>
    <row r="181" spans="1:8" ht="12.75" x14ac:dyDescent="0.35">
      <c r="A181" s="1079" t="s">
        <v>245</v>
      </c>
      <c r="B181" s="1079" t="s">
        <v>145</v>
      </c>
      <c r="C181" s="1081" t="s">
        <v>244</v>
      </c>
      <c r="D181" s="1081"/>
      <c r="E181" s="1081"/>
      <c r="F181" s="1081"/>
      <c r="G181" s="1081"/>
      <c r="H181" s="1081"/>
    </row>
    <row r="182" spans="1:8" ht="25.5" x14ac:dyDescent="0.35">
      <c r="A182" s="1080"/>
      <c r="B182" s="1080"/>
      <c r="C182" s="440" t="s">
        <v>146</v>
      </c>
      <c r="D182" s="440" t="s">
        <v>243</v>
      </c>
      <c r="E182" s="441" t="s">
        <v>147</v>
      </c>
      <c r="F182" s="440" t="s">
        <v>148</v>
      </c>
      <c r="G182" s="440" t="s">
        <v>149</v>
      </c>
      <c r="H182" s="440" t="s">
        <v>246</v>
      </c>
    </row>
    <row r="183" spans="1:8" ht="12.75" x14ac:dyDescent="0.35">
      <c r="A183" s="36"/>
      <c r="B183" s="36"/>
      <c r="C183" s="443"/>
      <c r="D183" s="443"/>
      <c r="E183" s="443"/>
      <c r="F183" s="443"/>
      <c r="G183" s="443"/>
      <c r="H183" s="443"/>
    </row>
    <row r="184" spans="1:8" ht="12.75" x14ac:dyDescent="0.35">
      <c r="A184" s="36" t="s">
        <v>74</v>
      </c>
      <c r="B184" s="36">
        <v>1227</v>
      </c>
      <c r="C184" s="443" t="s">
        <v>1195</v>
      </c>
      <c r="D184" s="452">
        <v>501020036</v>
      </c>
      <c r="E184" s="443">
        <v>2006</v>
      </c>
      <c r="F184" s="443" t="s">
        <v>1266</v>
      </c>
      <c r="G184" s="443">
        <v>0</v>
      </c>
      <c r="H184" s="443">
        <v>0</v>
      </c>
    </row>
    <row r="185" spans="1:8" ht="12.75" x14ac:dyDescent="0.35">
      <c r="A185" s="36"/>
      <c r="B185" s="36"/>
      <c r="C185" s="443"/>
      <c r="D185" s="443"/>
      <c r="E185" s="443"/>
      <c r="F185" s="443"/>
      <c r="G185" s="443"/>
      <c r="H185" s="443"/>
    </row>
    <row r="186" spans="1:8" ht="13.15" thickBot="1" x14ac:dyDescent="0.4">
      <c r="A186" s="36" t="s">
        <v>75</v>
      </c>
      <c r="B186" s="36">
        <v>1227</v>
      </c>
      <c r="C186" s="443" t="s">
        <v>1195</v>
      </c>
      <c r="D186" s="453">
        <v>501020044</v>
      </c>
      <c r="E186" s="443">
        <v>2006</v>
      </c>
      <c r="F186" s="443" t="s">
        <v>1266</v>
      </c>
      <c r="G186" s="443">
        <v>0</v>
      </c>
      <c r="H186" s="443">
        <v>0</v>
      </c>
    </row>
    <row r="187" spans="1:8" ht="12.75" x14ac:dyDescent="0.35">
      <c r="A187" s="36"/>
      <c r="B187" s="36"/>
      <c r="C187" s="443"/>
      <c r="D187" s="443"/>
      <c r="E187" s="443"/>
      <c r="F187" s="443"/>
      <c r="G187" s="443"/>
      <c r="H187" s="443"/>
    </row>
    <row r="188" spans="1:8" ht="12.75" x14ac:dyDescent="0.35">
      <c r="A188" s="36" t="s">
        <v>76</v>
      </c>
      <c r="B188" s="36" t="s">
        <v>1267</v>
      </c>
      <c r="C188" s="443" t="s">
        <v>1267</v>
      </c>
      <c r="D188" s="443"/>
      <c r="E188" s="443"/>
      <c r="F188" s="443"/>
      <c r="G188" s="443"/>
      <c r="H188" s="443"/>
    </row>
    <row r="189" spans="1:8" ht="12.75" x14ac:dyDescent="0.35">
      <c r="A189" s="36" t="s">
        <v>150</v>
      </c>
      <c r="B189" s="36"/>
      <c r="C189" s="443"/>
      <c r="D189" s="443"/>
      <c r="E189" s="443"/>
      <c r="F189" s="443"/>
      <c r="G189" s="443"/>
      <c r="H189" s="443"/>
    </row>
    <row r="190" spans="1:8" ht="12.75" x14ac:dyDescent="0.35">
      <c r="A190" s="36"/>
      <c r="B190" s="36"/>
      <c r="C190" s="443"/>
      <c r="D190" s="443"/>
      <c r="E190" s="443"/>
      <c r="F190" s="443"/>
      <c r="G190" s="443"/>
      <c r="H190" s="443"/>
    </row>
    <row r="191" spans="1:8" ht="12.75" x14ac:dyDescent="0.35">
      <c r="A191" s="36" t="s">
        <v>78</v>
      </c>
      <c r="B191" s="36">
        <v>1227</v>
      </c>
      <c r="C191" s="443" t="s">
        <v>1195</v>
      </c>
      <c r="D191" s="452">
        <v>501025038</v>
      </c>
      <c r="E191" s="443">
        <v>2007</v>
      </c>
      <c r="F191" s="443" t="s">
        <v>1266</v>
      </c>
      <c r="G191" s="443">
        <v>109691.93</v>
      </c>
      <c r="H191" s="443">
        <v>0</v>
      </c>
    </row>
    <row r="192" spans="1:8" ht="12.75" x14ac:dyDescent="0.35">
      <c r="A192" s="36"/>
      <c r="B192" s="36"/>
      <c r="C192" s="443"/>
      <c r="D192" s="443"/>
      <c r="E192" s="443"/>
      <c r="F192" s="443"/>
      <c r="G192" s="443"/>
      <c r="H192" s="443"/>
    </row>
    <row r="193" spans="1:8" ht="12.75" x14ac:dyDescent="0.35">
      <c r="A193" s="36" t="s">
        <v>79</v>
      </c>
      <c r="B193" s="36"/>
      <c r="C193" s="443"/>
      <c r="D193" s="443"/>
      <c r="E193" s="443"/>
      <c r="F193" s="443"/>
      <c r="G193" s="443"/>
      <c r="H193" s="443"/>
    </row>
    <row r="194" spans="1:8" ht="12.75" x14ac:dyDescent="0.35">
      <c r="A194" s="36"/>
      <c r="B194" s="36"/>
      <c r="C194" s="443"/>
      <c r="D194" s="443"/>
      <c r="E194" s="443"/>
      <c r="F194" s="443"/>
      <c r="G194" s="443"/>
      <c r="H194" s="443"/>
    </row>
    <row r="195" spans="1:8" ht="12.75" x14ac:dyDescent="0.35">
      <c r="A195" s="36" t="s">
        <v>80</v>
      </c>
      <c r="B195" s="36"/>
      <c r="C195" s="443"/>
      <c r="D195" s="443"/>
      <c r="E195" s="443"/>
      <c r="F195" s="443"/>
      <c r="G195" s="443"/>
      <c r="H195" s="443"/>
    </row>
    <row r="196" spans="1:8" ht="12.75" x14ac:dyDescent="0.35">
      <c r="A196" s="36" t="s">
        <v>81</v>
      </c>
      <c r="B196" s="36"/>
      <c r="C196" s="443"/>
      <c r="D196" s="443"/>
      <c r="E196" s="443"/>
      <c r="F196" s="443"/>
      <c r="G196" s="443"/>
      <c r="H196" s="443"/>
    </row>
    <row r="197" spans="1:8" ht="12.75" x14ac:dyDescent="0.35">
      <c r="A197" s="36" t="s">
        <v>82</v>
      </c>
      <c r="B197" s="36"/>
      <c r="C197" s="443"/>
      <c r="D197" s="443"/>
      <c r="E197" s="443"/>
      <c r="F197" s="443"/>
      <c r="G197" s="443"/>
      <c r="H197" s="443"/>
    </row>
    <row r="198" spans="1:8" ht="12.75" x14ac:dyDescent="0.35">
      <c r="A198" s="36" t="s">
        <v>83</v>
      </c>
      <c r="B198" s="36"/>
      <c r="C198" s="443"/>
      <c r="D198" s="443"/>
      <c r="E198" s="443"/>
      <c r="F198" s="443"/>
      <c r="G198" s="443"/>
      <c r="H198" s="443"/>
    </row>
    <row r="199" spans="1:8" ht="12.75" x14ac:dyDescent="0.35">
      <c r="A199" s="36" t="s">
        <v>84</v>
      </c>
      <c r="B199" s="36"/>
      <c r="C199" s="443"/>
      <c r="D199" s="443"/>
      <c r="E199" s="443"/>
      <c r="F199" s="443"/>
      <c r="G199" s="443"/>
      <c r="H199" s="443"/>
    </row>
    <row r="200" spans="1:8" ht="12.75" x14ac:dyDescent="0.35">
      <c r="A200" s="36" t="s">
        <v>151</v>
      </c>
      <c r="B200" s="36"/>
      <c r="C200" s="443"/>
      <c r="D200" s="443"/>
      <c r="E200" s="443"/>
      <c r="F200" s="443"/>
      <c r="G200" s="443"/>
      <c r="H200" s="443"/>
    </row>
    <row r="201" spans="1:8" ht="12.75" x14ac:dyDescent="0.35">
      <c r="A201" s="36"/>
      <c r="B201" s="36"/>
      <c r="C201" s="36"/>
      <c r="D201" s="36"/>
      <c r="E201" s="36"/>
      <c r="F201" s="36"/>
      <c r="G201" s="36"/>
      <c r="H201" s="36"/>
    </row>
    <row r="202" spans="1:8" ht="12.75" x14ac:dyDescent="0.35">
      <c r="A202" s="446" t="s">
        <v>11</v>
      </c>
      <c r="B202" s="446"/>
      <c r="C202" s="447"/>
      <c r="D202" s="447"/>
      <c r="E202" s="447"/>
      <c r="F202" s="447"/>
      <c r="G202" s="447"/>
      <c r="H202" s="447"/>
    </row>
    <row r="203" spans="1:8" ht="12.75" x14ac:dyDescent="0.35">
      <c r="A203" s="449"/>
      <c r="B203" s="449"/>
      <c r="C203" s="449"/>
      <c r="D203" s="449"/>
      <c r="E203" s="449"/>
      <c r="F203" s="449"/>
      <c r="G203" s="449"/>
      <c r="H203" s="449"/>
    </row>
    <row r="204" spans="1:8" ht="12.75" x14ac:dyDescent="0.35">
      <c r="A204" s="1081" t="s">
        <v>264</v>
      </c>
      <c r="B204" s="1081"/>
      <c r="C204" s="1081"/>
      <c r="D204" s="1081"/>
      <c r="E204" s="1081"/>
      <c r="F204" s="1081"/>
      <c r="G204" s="1081"/>
      <c r="H204" s="1081"/>
    </row>
    <row r="205" spans="1:8" ht="12.75" x14ac:dyDescent="0.35">
      <c r="A205" s="78" t="s">
        <v>242</v>
      </c>
      <c r="B205" s="989" t="s">
        <v>1268</v>
      </c>
      <c r="C205" s="989"/>
      <c r="D205" s="989"/>
      <c r="E205" s="989"/>
      <c r="F205" s="989"/>
      <c r="G205" s="989"/>
      <c r="H205" s="989"/>
    </row>
    <row r="206" spans="1:8" ht="12.75" x14ac:dyDescent="0.35">
      <c r="A206" s="1079" t="s">
        <v>245</v>
      </c>
      <c r="B206" s="1079" t="s">
        <v>145</v>
      </c>
      <c r="C206" s="1081" t="s">
        <v>244</v>
      </c>
      <c r="D206" s="1081"/>
      <c r="E206" s="1081"/>
      <c r="F206" s="1081"/>
      <c r="G206" s="1081"/>
      <c r="H206" s="1081"/>
    </row>
    <row r="207" spans="1:8" ht="25.5" x14ac:dyDescent="0.35">
      <c r="A207" s="1080"/>
      <c r="B207" s="1080"/>
      <c r="C207" s="440" t="s">
        <v>146</v>
      </c>
      <c r="D207" s="440" t="s">
        <v>243</v>
      </c>
      <c r="E207" s="441" t="s">
        <v>147</v>
      </c>
      <c r="F207" s="440" t="s">
        <v>148</v>
      </c>
      <c r="G207" s="440" t="s">
        <v>149</v>
      </c>
      <c r="H207" s="440" t="s">
        <v>246</v>
      </c>
    </row>
    <row r="208" spans="1:8" ht="12.75" x14ac:dyDescent="0.35">
      <c r="A208" s="356"/>
      <c r="B208" s="356"/>
      <c r="C208" s="492"/>
      <c r="D208" s="492"/>
      <c r="E208" s="494"/>
      <c r="F208" s="492"/>
      <c r="G208" s="721"/>
      <c r="H208" s="443"/>
    </row>
    <row r="209" spans="1:8" ht="12.75" x14ac:dyDescent="0.35">
      <c r="A209" s="356" t="s">
        <v>74</v>
      </c>
      <c r="B209" s="356" t="s">
        <v>4690</v>
      </c>
      <c r="C209" s="492" t="s">
        <v>1195</v>
      </c>
      <c r="D209" s="492" t="s">
        <v>4691</v>
      </c>
      <c r="E209" s="494">
        <v>41277</v>
      </c>
      <c r="F209" s="492" t="s">
        <v>290</v>
      </c>
      <c r="G209" s="721">
        <v>0</v>
      </c>
      <c r="H209" s="443"/>
    </row>
    <row r="210" spans="1:8" ht="12.75" x14ac:dyDescent="0.35">
      <c r="A210" s="356"/>
      <c r="B210" s="356"/>
      <c r="C210" s="492"/>
      <c r="D210" s="492"/>
      <c r="E210" s="494"/>
      <c r="F210" s="492"/>
      <c r="G210" s="721"/>
      <c r="H210" s="443"/>
    </row>
    <row r="211" spans="1:8" ht="12.75" x14ac:dyDescent="0.35">
      <c r="A211" s="356" t="s">
        <v>75</v>
      </c>
      <c r="B211" s="356" t="s">
        <v>4690</v>
      </c>
      <c r="C211" s="492" t="s">
        <v>4692</v>
      </c>
      <c r="D211" s="492" t="s">
        <v>4691</v>
      </c>
      <c r="E211" s="494">
        <v>41277</v>
      </c>
      <c r="F211" s="492" t="s">
        <v>290</v>
      </c>
      <c r="G211" s="721">
        <v>33808.699999999997</v>
      </c>
      <c r="H211" s="443"/>
    </row>
    <row r="212" spans="1:8" ht="12.75" x14ac:dyDescent="0.35">
      <c r="A212" s="356" t="s">
        <v>4693</v>
      </c>
      <c r="B212" s="356" t="s">
        <v>4690</v>
      </c>
      <c r="C212" s="492" t="s">
        <v>1195</v>
      </c>
      <c r="D212" s="492" t="s">
        <v>4694</v>
      </c>
      <c r="E212" s="494">
        <v>41277</v>
      </c>
      <c r="F212" s="492" t="s">
        <v>290</v>
      </c>
      <c r="G212" s="721">
        <v>0.48</v>
      </c>
      <c r="H212" s="443"/>
    </row>
    <row r="213" spans="1:8" ht="12.75" x14ac:dyDescent="0.35">
      <c r="A213" s="356" t="s">
        <v>4695</v>
      </c>
      <c r="B213" s="356"/>
      <c r="C213" s="492"/>
      <c r="D213" s="492"/>
      <c r="E213" s="494"/>
      <c r="F213" s="492"/>
      <c r="G213" s="721"/>
      <c r="H213" s="443"/>
    </row>
    <row r="214" spans="1:8" ht="12.75" x14ac:dyDescent="0.35">
      <c r="A214" s="356" t="s">
        <v>150</v>
      </c>
      <c r="B214" s="356"/>
      <c r="C214" s="492"/>
      <c r="D214" s="492"/>
      <c r="E214" s="494"/>
      <c r="F214" s="492"/>
      <c r="G214" s="721"/>
      <c r="H214" s="443"/>
    </row>
    <row r="215" spans="1:8" ht="12.75" x14ac:dyDescent="0.35">
      <c r="A215" s="356"/>
      <c r="B215" s="356"/>
      <c r="C215" s="492"/>
      <c r="D215" s="492"/>
      <c r="E215" s="494"/>
      <c r="F215" s="492"/>
      <c r="G215" s="721"/>
      <c r="H215" s="443"/>
    </row>
    <row r="216" spans="1:8" ht="12.75" x14ac:dyDescent="0.35">
      <c r="A216" s="356" t="s">
        <v>4696</v>
      </c>
      <c r="B216" s="356"/>
      <c r="C216" s="492"/>
      <c r="D216" s="492"/>
      <c r="E216" s="494"/>
      <c r="F216" s="492"/>
      <c r="G216" s="721"/>
      <c r="H216" s="443"/>
    </row>
    <row r="217" spans="1:8" ht="12.75" x14ac:dyDescent="0.35">
      <c r="A217" s="356"/>
      <c r="B217" s="356"/>
      <c r="C217" s="492"/>
      <c r="D217" s="492"/>
      <c r="E217" s="494"/>
      <c r="F217" s="492"/>
      <c r="G217" s="721"/>
      <c r="H217" s="443"/>
    </row>
    <row r="218" spans="1:8" ht="12.75" x14ac:dyDescent="0.35">
      <c r="A218" s="356" t="s">
        <v>4697</v>
      </c>
      <c r="B218" s="356"/>
      <c r="C218" s="492"/>
      <c r="D218" s="492"/>
      <c r="E218" s="494"/>
      <c r="F218" s="492"/>
      <c r="G218" s="721"/>
      <c r="H218" s="443"/>
    </row>
    <row r="219" spans="1:8" ht="12.75" x14ac:dyDescent="0.35">
      <c r="A219" s="356"/>
      <c r="B219" s="356"/>
      <c r="C219" s="492"/>
      <c r="D219" s="492"/>
      <c r="E219" s="494"/>
      <c r="F219" s="492"/>
      <c r="G219" s="721"/>
      <c r="H219" s="443"/>
    </row>
    <row r="220" spans="1:8" ht="12.75" x14ac:dyDescent="0.35">
      <c r="A220" s="356" t="s">
        <v>80</v>
      </c>
      <c r="B220" s="356" t="s">
        <v>4690</v>
      </c>
      <c r="C220" s="492" t="s">
        <v>4692</v>
      </c>
      <c r="D220" s="492" t="s">
        <v>4691</v>
      </c>
      <c r="E220" s="494">
        <v>42552</v>
      </c>
      <c r="F220" s="492" t="s">
        <v>290</v>
      </c>
      <c r="G220" s="721">
        <v>30744.36</v>
      </c>
      <c r="H220" s="443"/>
    </row>
    <row r="221" spans="1:8" ht="12.75" x14ac:dyDescent="0.35">
      <c r="A221" s="356" t="s">
        <v>81</v>
      </c>
      <c r="B221" s="356"/>
      <c r="C221" s="492"/>
      <c r="D221" s="492"/>
      <c r="E221" s="494"/>
      <c r="F221" s="492"/>
      <c r="G221" s="721"/>
      <c r="H221" s="443"/>
    </row>
    <row r="222" spans="1:8" ht="12.75" x14ac:dyDescent="0.35">
      <c r="A222" s="356" t="s">
        <v>82</v>
      </c>
      <c r="B222" s="356"/>
      <c r="C222" s="492"/>
      <c r="D222" s="492"/>
      <c r="E222" s="494"/>
      <c r="F222" s="492"/>
      <c r="G222" s="721"/>
      <c r="H222" s="443"/>
    </row>
    <row r="223" spans="1:8" ht="12.75" x14ac:dyDescent="0.35">
      <c r="A223" s="356" t="s">
        <v>83</v>
      </c>
      <c r="B223" s="356"/>
      <c r="C223" s="492"/>
      <c r="D223" s="492"/>
      <c r="E223" s="494"/>
      <c r="F223" s="492"/>
      <c r="G223" s="721"/>
      <c r="H223" s="443"/>
    </row>
    <row r="224" spans="1:8" ht="12.75" x14ac:dyDescent="0.35">
      <c r="A224" s="356" t="s">
        <v>84</v>
      </c>
      <c r="B224" s="356"/>
      <c r="C224" s="492"/>
      <c r="D224" s="492"/>
      <c r="E224" s="494"/>
      <c r="F224" s="492"/>
      <c r="G224" s="721"/>
      <c r="H224" s="443"/>
    </row>
    <row r="225" spans="1:8" ht="12.75" x14ac:dyDescent="0.35">
      <c r="A225" s="356" t="s">
        <v>151</v>
      </c>
      <c r="B225" s="356"/>
      <c r="C225" s="492"/>
      <c r="D225" s="492"/>
      <c r="E225" s="494"/>
      <c r="F225" s="492"/>
      <c r="G225" s="721"/>
      <c r="H225" s="443"/>
    </row>
    <row r="226" spans="1:8" ht="12.75" x14ac:dyDescent="0.35">
      <c r="A226" s="36"/>
      <c r="B226" s="36"/>
      <c r="C226" s="36"/>
      <c r="D226" s="36"/>
      <c r="E226" s="36"/>
      <c r="F226" s="36"/>
      <c r="G226" s="36"/>
      <c r="H226" s="36"/>
    </row>
    <row r="227" spans="1:8" ht="12.75" x14ac:dyDescent="0.35">
      <c r="A227" s="446" t="s">
        <v>11</v>
      </c>
      <c r="B227" s="446"/>
      <c r="C227" s="447"/>
      <c r="D227" s="447"/>
      <c r="E227" s="447"/>
      <c r="F227" s="447"/>
      <c r="G227" s="447"/>
      <c r="H227" s="447"/>
    </row>
    <row r="228" spans="1:8" ht="12.75" x14ac:dyDescent="0.35">
      <c r="A228" s="449"/>
      <c r="B228" s="449"/>
      <c r="C228" s="449"/>
      <c r="D228" s="449"/>
      <c r="E228" s="449"/>
      <c r="F228" s="449"/>
      <c r="G228" s="449"/>
      <c r="H228" s="449"/>
    </row>
    <row r="229" spans="1:8" ht="12.75" x14ac:dyDescent="0.35">
      <c r="A229" s="1081" t="s">
        <v>264</v>
      </c>
      <c r="B229" s="1081"/>
      <c r="C229" s="1081"/>
      <c r="D229" s="1081"/>
      <c r="E229" s="1081"/>
      <c r="F229" s="1081"/>
      <c r="G229" s="1081"/>
      <c r="H229" s="1081"/>
    </row>
    <row r="230" spans="1:8" ht="12.75" x14ac:dyDescent="0.35">
      <c r="A230" s="78" t="s">
        <v>242</v>
      </c>
      <c r="B230" s="989" t="s">
        <v>1349</v>
      </c>
      <c r="C230" s="989"/>
      <c r="D230" s="989"/>
      <c r="E230" s="989"/>
      <c r="F230" s="989"/>
      <c r="G230" s="989"/>
      <c r="H230" s="989"/>
    </row>
    <row r="231" spans="1:8" ht="12.75" x14ac:dyDescent="0.35">
      <c r="A231" s="1079" t="s">
        <v>245</v>
      </c>
      <c r="B231" s="1079" t="s">
        <v>145</v>
      </c>
      <c r="C231" s="1081" t="s">
        <v>244</v>
      </c>
      <c r="D231" s="1081"/>
      <c r="E231" s="1081"/>
      <c r="F231" s="1081"/>
      <c r="G231" s="1081"/>
      <c r="H231" s="1081"/>
    </row>
    <row r="232" spans="1:8" ht="25.5" x14ac:dyDescent="0.35">
      <c r="A232" s="1080"/>
      <c r="B232" s="1080"/>
      <c r="C232" s="440" t="s">
        <v>146</v>
      </c>
      <c r="D232" s="440" t="s">
        <v>243</v>
      </c>
      <c r="E232" s="441" t="s">
        <v>147</v>
      </c>
      <c r="F232" s="440" t="s">
        <v>148</v>
      </c>
      <c r="G232" s="440" t="s">
        <v>149</v>
      </c>
      <c r="H232" s="440" t="s">
        <v>246</v>
      </c>
    </row>
    <row r="233" spans="1:8" ht="12.75" x14ac:dyDescent="0.35">
      <c r="A233" s="36"/>
      <c r="B233" s="36"/>
      <c r="C233" s="443"/>
      <c r="D233" s="443"/>
      <c r="E233" s="443"/>
      <c r="F233" s="443"/>
      <c r="G233" s="443"/>
      <c r="H233" s="443"/>
    </row>
    <row r="234" spans="1:8" ht="12.75" x14ac:dyDescent="0.35">
      <c r="A234" s="36" t="s">
        <v>74</v>
      </c>
      <c r="B234" s="36" t="s">
        <v>1378</v>
      </c>
      <c r="C234" s="443" t="s">
        <v>1195</v>
      </c>
      <c r="D234" s="443" t="s">
        <v>1379</v>
      </c>
      <c r="E234" s="454">
        <v>43864</v>
      </c>
      <c r="F234" s="443" t="s">
        <v>290</v>
      </c>
      <c r="G234" s="455">
        <v>386292.43</v>
      </c>
      <c r="H234" s="443">
        <v>12980470.1</v>
      </c>
    </row>
    <row r="235" spans="1:8" ht="12.75" x14ac:dyDescent="0.35">
      <c r="A235" s="36"/>
      <c r="B235" s="36"/>
      <c r="C235" s="443"/>
      <c r="D235" s="443"/>
      <c r="E235" s="454"/>
      <c r="F235" s="443"/>
      <c r="G235" s="443"/>
      <c r="H235" s="443"/>
    </row>
    <row r="236" spans="1:8" ht="12.75" x14ac:dyDescent="0.35">
      <c r="A236" s="36" t="s">
        <v>75</v>
      </c>
      <c r="B236" s="36" t="s">
        <v>1378</v>
      </c>
      <c r="C236" s="443" t="s">
        <v>1195</v>
      </c>
      <c r="D236" s="443" t="s">
        <v>1379</v>
      </c>
      <c r="E236" s="454">
        <v>43864</v>
      </c>
      <c r="F236" s="443" t="s">
        <v>290</v>
      </c>
      <c r="G236" s="455">
        <v>3466.79</v>
      </c>
      <c r="H236" s="455">
        <v>8238.59</v>
      </c>
    </row>
    <row r="237" spans="1:8" ht="12.75" x14ac:dyDescent="0.35">
      <c r="A237" s="36"/>
      <c r="B237" s="36"/>
      <c r="C237" s="443"/>
      <c r="D237" s="443" t="s">
        <v>1380</v>
      </c>
      <c r="E237" s="454">
        <v>44370</v>
      </c>
      <c r="F237" s="443" t="s">
        <v>290</v>
      </c>
      <c r="G237" s="443">
        <v>0</v>
      </c>
      <c r="H237" s="443">
        <v>0</v>
      </c>
    </row>
    <row r="238" spans="1:8" ht="12.75" x14ac:dyDescent="0.35">
      <c r="A238" s="36" t="s">
        <v>76</v>
      </c>
      <c r="B238" s="36"/>
      <c r="C238" s="443"/>
      <c r="D238" s="443"/>
      <c r="E238" s="454"/>
      <c r="F238" s="443"/>
      <c r="G238" s="443"/>
      <c r="H238" s="443"/>
    </row>
    <row r="239" spans="1:8" ht="12.75" x14ac:dyDescent="0.35">
      <c r="A239" s="36" t="s">
        <v>150</v>
      </c>
      <c r="B239" s="36"/>
      <c r="C239" s="443"/>
      <c r="D239" s="443"/>
      <c r="E239" s="454"/>
      <c r="F239" s="443"/>
      <c r="G239" s="443"/>
      <c r="H239" s="443"/>
    </row>
    <row r="240" spans="1:8" ht="12.75" x14ac:dyDescent="0.35">
      <c r="A240" s="36"/>
      <c r="B240" s="36"/>
      <c r="C240" s="443"/>
      <c r="D240" s="443"/>
      <c r="E240" s="454"/>
      <c r="F240" s="443"/>
      <c r="G240" s="443"/>
      <c r="H240" s="443"/>
    </row>
    <row r="241" spans="1:8" ht="12.75" x14ac:dyDescent="0.35">
      <c r="A241" s="36" t="s">
        <v>78</v>
      </c>
      <c r="B241" s="36"/>
      <c r="C241" s="443"/>
      <c r="D241" s="443"/>
      <c r="E241" s="454"/>
      <c r="F241" s="443"/>
      <c r="G241" s="443"/>
      <c r="H241" s="443"/>
    </row>
    <row r="242" spans="1:8" ht="12.75" x14ac:dyDescent="0.35">
      <c r="A242" s="36"/>
      <c r="B242" s="36"/>
      <c r="C242" s="443"/>
      <c r="D242" s="443"/>
      <c r="E242" s="454"/>
      <c r="F242" s="443"/>
      <c r="G242" s="443"/>
      <c r="H242" s="443"/>
    </row>
    <row r="243" spans="1:8" ht="12.75" x14ac:dyDescent="0.35">
      <c r="A243" s="36" t="s">
        <v>79</v>
      </c>
      <c r="B243" s="36"/>
      <c r="C243" s="443"/>
      <c r="D243" s="443"/>
      <c r="E243" s="454"/>
      <c r="F243" s="443"/>
      <c r="G243" s="443"/>
      <c r="H243" s="443"/>
    </row>
    <row r="244" spans="1:8" ht="12.75" x14ac:dyDescent="0.35">
      <c r="A244" s="36"/>
      <c r="B244" s="36"/>
      <c r="C244" s="443"/>
      <c r="D244" s="443"/>
      <c r="E244" s="454"/>
      <c r="F244" s="443"/>
      <c r="G244" s="443"/>
      <c r="H244" s="443"/>
    </row>
    <row r="245" spans="1:8" ht="12.75" x14ac:dyDescent="0.35">
      <c r="A245" s="36" t="s">
        <v>80</v>
      </c>
      <c r="B245" s="36" t="s">
        <v>1378</v>
      </c>
      <c r="C245" s="443" t="s">
        <v>1195</v>
      </c>
      <c r="D245" s="443" t="s">
        <v>1379</v>
      </c>
      <c r="E245" s="454">
        <v>43864</v>
      </c>
      <c r="F245" s="443" t="s">
        <v>290</v>
      </c>
      <c r="G245" s="443">
        <v>0</v>
      </c>
      <c r="H245" s="443">
        <v>0</v>
      </c>
    </row>
    <row r="246" spans="1:8" ht="12.75" x14ac:dyDescent="0.35">
      <c r="A246" s="36" t="s">
        <v>81</v>
      </c>
      <c r="B246" s="36"/>
      <c r="C246" s="443"/>
      <c r="D246" s="443"/>
      <c r="E246" s="454"/>
      <c r="F246" s="443"/>
      <c r="G246" s="443"/>
      <c r="H246" s="443"/>
    </row>
    <row r="247" spans="1:8" ht="12.75" x14ac:dyDescent="0.35">
      <c r="A247" s="36" t="s">
        <v>82</v>
      </c>
      <c r="B247" s="36"/>
      <c r="C247" s="443"/>
      <c r="D247" s="443"/>
      <c r="E247" s="454"/>
      <c r="F247" s="443"/>
      <c r="G247" s="443"/>
      <c r="H247" s="443"/>
    </row>
    <row r="248" spans="1:8" ht="12.75" x14ac:dyDescent="0.35">
      <c r="A248" s="36" t="s">
        <v>83</v>
      </c>
      <c r="B248" s="36"/>
      <c r="C248" s="443"/>
      <c r="D248" s="443"/>
      <c r="E248" s="454"/>
      <c r="F248" s="443"/>
      <c r="G248" s="443"/>
      <c r="H248" s="443"/>
    </row>
    <row r="249" spans="1:8" ht="12.75" x14ac:dyDescent="0.35">
      <c r="A249" s="36" t="s">
        <v>84</v>
      </c>
      <c r="B249" s="36"/>
      <c r="C249" s="443"/>
      <c r="D249" s="443"/>
      <c r="E249" s="454"/>
      <c r="F249" s="443"/>
      <c r="G249" s="443"/>
      <c r="H249" s="443"/>
    </row>
    <row r="250" spans="1:8" ht="12.75" x14ac:dyDescent="0.35">
      <c r="A250" s="36" t="s">
        <v>151</v>
      </c>
      <c r="B250" s="36"/>
      <c r="C250" s="443"/>
      <c r="D250" s="443"/>
      <c r="E250" s="454"/>
      <c r="F250" s="443"/>
      <c r="G250" s="443"/>
      <c r="H250" s="443"/>
    </row>
    <row r="251" spans="1:8" ht="12.75" x14ac:dyDescent="0.35">
      <c r="A251" s="36"/>
      <c r="B251" s="36"/>
      <c r="C251" s="36"/>
      <c r="D251" s="36"/>
      <c r="E251" s="36"/>
      <c r="F251" s="36"/>
      <c r="G251" s="36"/>
      <c r="H251" s="36"/>
    </row>
    <row r="252" spans="1:8" ht="12.75" x14ac:dyDescent="0.35">
      <c r="A252" s="446" t="s">
        <v>11</v>
      </c>
      <c r="B252" s="446"/>
      <c r="C252" s="447"/>
      <c r="D252" s="447"/>
      <c r="E252" s="447"/>
      <c r="F252" s="447"/>
      <c r="G252" s="456">
        <f>SUM(G233:G251)</f>
        <v>389759.22</v>
      </c>
      <c r="H252" s="456">
        <f>SUM(H233:H251)</f>
        <v>12988708.689999999</v>
      </c>
    </row>
    <row r="253" spans="1:8" ht="12.75" x14ac:dyDescent="0.35">
      <c r="A253" s="449"/>
      <c r="B253" s="449"/>
      <c r="C253" s="449"/>
      <c r="D253" s="449"/>
      <c r="E253" s="449"/>
      <c r="F253" s="449"/>
      <c r="G253" s="449"/>
      <c r="H253" s="449"/>
    </row>
    <row r="254" spans="1:8" ht="12.75" x14ac:dyDescent="0.35">
      <c r="A254" s="1081" t="s">
        <v>264</v>
      </c>
      <c r="B254" s="1081"/>
      <c r="C254" s="1081"/>
      <c r="D254" s="1081"/>
      <c r="E254" s="1081"/>
      <c r="F254" s="1081"/>
      <c r="G254" s="1081"/>
      <c r="H254" s="1081"/>
    </row>
    <row r="255" spans="1:8" ht="12.75" x14ac:dyDescent="0.35">
      <c r="A255" s="78" t="s">
        <v>242</v>
      </c>
      <c r="B255" s="988" t="s">
        <v>5224</v>
      </c>
      <c r="C255" s="988"/>
      <c r="D255" s="988"/>
      <c r="E255" s="988"/>
      <c r="F255" s="988"/>
      <c r="G255" s="988"/>
      <c r="H255" s="988"/>
    </row>
    <row r="256" spans="1:8" ht="12.75" x14ac:dyDescent="0.35">
      <c r="A256" s="1079" t="s">
        <v>245</v>
      </c>
      <c r="B256" s="1079" t="s">
        <v>145</v>
      </c>
      <c r="C256" s="1081" t="s">
        <v>244</v>
      </c>
      <c r="D256" s="1081"/>
      <c r="E256" s="1081"/>
      <c r="F256" s="1081"/>
      <c r="G256" s="1081"/>
      <c r="H256" s="1081"/>
    </row>
    <row r="257" spans="1:8" ht="25.5" x14ac:dyDescent="0.35">
      <c r="A257" s="1080"/>
      <c r="B257" s="1080"/>
      <c r="C257" s="440" t="s">
        <v>146</v>
      </c>
      <c r="D257" s="440" t="s">
        <v>243</v>
      </c>
      <c r="E257" s="441" t="s">
        <v>147</v>
      </c>
      <c r="F257" s="440" t="s">
        <v>148</v>
      </c>
      <c r="G257" s="440" t="s">
        <v>149</v>
      </c>
      <c r="H257" s="440" t="s">
        <v>246</v>
      </c>
    </row>
    <row r="258" spans="1:8" ht="12.75" x14ac:dyDescent="0.35">
      <c r="A258" s="36"/>
      <c r="B258" s="36"/>
      <c r="C258" s="443"/>
      <c r="D258" s="443"/>
      <c r="E258" s="443"/>
      <c r="F258" s="443"/>
      <c r="G258" s="443"/>
      <c r="H258" s="443"/>
    </row>
    <row r="259" spans="1:8" ht="12.75" x14ac:dyDescent="0.35">
      <c r="A259" s="36" t="s">
        <v>1381</v>
      </c>
      <c r="B259" s="36" t="s">
        <v>1382</v>
      </c>
      <c r="C259" s="443" t="s">
        <v>1195</v>
      </c>
      <c r="D259" s="443" t="s">
        <v>1383</v>
      </c>
      <c r="E259" s="36">
        <v>2005</v>
      </c>
      <c r="F259" s="443" t="s">
        <v>290</v>
      </c>
      <c r="G259" s="443">
        <v>0</v>
      </c>
      <c r="H259" s="443">
        <v>0</v>
      </c>
    </row>
    <row r="260" spans="1:8" ht="12.75" x14ac:dyDescent="0.35">
      <c r="A260" s="36"/>
      <c r="B260" s="36"/>
      <c r="C260" s="443"/>
      <c r="D260" s="443"/>
      <c r="E260" s="36"/>
      <c r="F260" s="443"/>
      <c r="G260" s="443"/>
      <c r="H260" s="443"/>
    </row>
    <row r="261" spans="1:8" ht="12.75" x14ac:dyDescent="0.35">
      <c r="A261" s="36" t="s">
        <v>1384</v>
      </c>
      <c r="B261" s="36" t="s">
        <v>1382</v>
      </c>
      <c r="C261" s="443" t="s">
        <v>1195</v>
      </c>
      <c r="D261" s="443" t="s">
        <v>1385</v>
      </c>
      <c r="E261" s="36">
        <v>2013</v>
      </c>
      <c r="F261" s="443" t="s">
        <v>290</v>
      </c>
      <c r="G261" s="154">
        <v>258004.65</v>
      </c>
      <c r="H261" s="154">
        <v>86791.2</v>
      </c>
    </row>
    <row r="262" spans="1:8" ht="12.75" x14ac:dyDescent="0.35">
      <c r="A262" s="36" t="s">
        <v>1386</v>
      </c>
      <c r="B262" s="36" t="s">
        <v>1382</v>
      </c>
      <c r="C262" s="443" t="s">
        <v>1195</v>
      </c>
      <c r="D262" s="443" t="s">
        <v>1387</v>
      </c>
      <c r="E262" s="36">
        <v>2001</v>
      </c>
      <c r="F262" s="443" t="s">
        <v>290</v>
      </c>
      <c r="G262" s="154">
        <v>166179.57999999999</v>
      </c>
      <c r="H262" s="154">
        <v>192141.54</v>
      </c>
    </row>
    <row r="263" spans="1:8" ht="12.75" x14ac:dyDescent="0.35">
      <c r="A263" s="36" t="s">
        <v>1388</v>
      </c>
      <c r="B263" s="36" t="s">
        <v>1382</v>
      </c>
      <c r="C263" s="443" t="s">
        <v>1195</v>
      </c>
      <c r="D263" s="443" t="s">
        <v>1389</v>
      </c>
      <c r="E263" s="36">
        <v>2001</v>
      </c>
      <c r="F263" s="443" t="s">
        <v>290</v>
      </c>
      <c r="G263" s="154">
        <v>554243.62</v>
      </c>
      <c r="H263" s="154">
        <v>646431.63</v>
      </c>
    </row>
    <row r="264" spans="1:8" ht="12.75" x14ac:dyDescent="0.35">
      <c r="A264" s="36" t="s">
        <v>1390</v>
      </c>
      <c r="B264" s="36"/>
      <c r="C264" s="443"/>
      <c r="D264" s="443"/>
      <c r="E264" s="36"/>
      <c r="F264" s="443"/>
      <c r="G264" s="443"/>
      <c r="H264" s="443"/>
    </row>
    <row r="265" spans="1:8" ht="12.75" x14ac:dyDescent="0.35">
      <c r="A265" s="36" t="s">
        <v>150</v>
      </c>
      <c r="B265" s="36" t="s">
        <v>1382</v>
      </c>
      <c r="C265" s="443" t="s">
        <v>1195</v>
      </c>
      <c r="D265" s="443" t="s">
        <v>1391</v>
      </c>
      <c r="E265" s="36">
        <v>2021</v>
      </c>
      <c r="F265" s="443" t="s">
        <v>290</v>
      </c>
      <c r="G265" s="457">
        <v>2023878.39</v>
      </c>
      <c r="H265" s="154">
        <v>1375461.5</v>
      </c>
    </row>
    <row r="266" spans="1:8" ht="12.75" x14ac:dyDescent="0.35">
      <c r="A266" s="36"/>
      <c r="B266" s="36"/>
      <c r="C266" s="443"/>
      <c r="D266" s="443"/>
      <c r="E266" s="36"/>
      <c r="F266" s="443"/>
      <c r="G266" s="443"/>
      <c r="H266" s="443"/>
    </row>
    <row r="267" spans="1:8" ht="12.75" x14ac:dyDescent="0.35">
      <c r="A267" s="36" t="s">
        <v>1392</v>
      </c>
      <c r="B267" s="36" t="s">
        <v>1382</v>
      </c>
      <c r="C267" s="443" t="s">
        <v>1195</v>
      </c>
      <c r="D267" s="443" t="s">
        <v>1393</v>
      </c>
      <c r="E267" s="36">
        <v>2017</v>
      </c>
      <c r="F267" s="443" t="s">
        <v>290</v>
      </c>
      <c r="G267" s="443">
        <v>0</v>
      </c>
      <c r="H267" s="443">
        <v>0</v>
      </c>
    </row>
    <row r="268" spans="1:8" ht="12.75" x14ac:dyDescent="0.35">
      <c r="A268" s="36"/>
      <c r="B268" s="36"/>
      <c r="C268" s="443"/>
      <c r="D268" s="443"/>
      <c r="E268" s="36"/>
      <c r="F268" s="443"/>
      <c r="G268" s="443"/>
      <c r="H268" s="443"/>
    </row>
    <row r="269" spans="1:8" ht="12.75" x14ac:dyDescent="0.35">
      <c r="A269" s="36" t="s">
        <v>1394</v>
      </c>
      <c r="B269" s="36"/>
      <c r="C269" s="443"/>
      <c r="D269" s="443"/>
      <c r="E269" s="36"/>
      <c r="F269" s="443"/>
      <c r="G269" s="443"/>
      <c r="H269" s="443"/>
    </row>
    <row r="270" spans="1:8" ht="12.75" x14ac:dyDescent="0.35">
      <c r="A270" s="36"/>
      <c r="B270" s="36"/>
      <c r="C270" s="443"/>
      <c r="D270" s="443"/>
      <c r="E270" s="36"/>
      <c r="F270" s="443"/>
      <c r="G270" s="443"/>
      <c r="H270" s="443"/>
    </row>
    <row r="271" spans="1:8" ht="12.75" x14ac:dyDescent="0.35">
      <c r="A271" s="36" t="s">
        <v>80</v>
      </c>
      <c r="B271" s="36" t="s">
        <v>1382</v>
      </c>
      <c r="C271" s="443" t="s">
        <v>1195</v>
      </c>
      <c r="D271" s="443" t="s">
        <v>1395</v>
      </c>
      <c r="E271" s="36">
        <v>2015</v>
      </c>
      <c r="F271" s="443" t="s">
        <v>290</v>
      </c>
      <c r="G271" s="457">
        <v>446756.88</v>
      </c>
      <c r="H271" s="457">
        <v>15747.53</v>
      </c>
    </row>
    <row r="272" spans="1:8" ht="12.75" x14ac:dyDescent="0.35">
      <c r="A272" s="36" t="s">
        <v>81</v>
      </c>
      <c r="B272" s="36"/>
      <c r="C272" s="443"/>
      <c r="D272" s="443"/>
      <c r="E272" s="36"/>
      <c r="F272" s="443"/>
      <c r="G272" s="443"/>
      <c r="H272" s="443"/>
    </row>
    <row r="273" spans="1:8" ht="12.75" x14ac:dyDescent="0.35">
      <c r="A273" s="36" t="s">
        <v>82</v>
      </c>
      <c r="B273" s="36"/>
      <c r="C273" s="443"/>
      <c r="D273" s="443"/>
      <c r="E273" s="36"/>
      <c r="F273" s="443"/>
      <c r="G273" s="443"/>
      <c r="H273" s="443"/>
    </row>
    <row r="274" spans="1:8" ht="12.75" x14ac:dyDescent="0.35">
      <c r="A274" s="36" t="s">
        <v>83</v>
      </c>
      <c r="B274" s="36"/>
      <c r="C274" s="443"/>
      <c r="D274" s="443"/>
      <c r="E274" s="36"/>
      <c r="F274" s="443"/>
      <c r="G274" s="443"/>
      <c r="H274" s="443"/>
    </row>
    <row r="275" spans="1:8" ht="12.75" x14ac:dyDescent="0.35">
      <c r="A275" s="36" t="s">
        <v>84</v>
      </c>
      <c r="B275" s="36"/>
      <c r="C275" s="443"/>
      <c r="D275" s="443"/>
      <c r="E275" s="36"/>
      <c r="F275" s="443"/>
      <c r="G275" s="443"/>
      <c r="H275" s="443"/>
    </row>
    <row r="276" spans="1:8" ht="12.75" x14ac:dyDescent="0.35">
      <c r="A276" s="36" t="s">
        <v>151</v>
      </c>
      <c r="B276" s="36"/>
      <c r="C276" s="443"/>
      <c r="D276" s="443"/>
      <c r="E276" s="36"/>
      <c r="F276" s="443"/>
      <c r="G276" s="443"/>
      <c r="H276" s="443"/>
    </row>
    <row r="277" spans="1:8" ht="12.75" x14ac:dyDescent="0.35">
      <c r="A277" s="36"/>
      <c r="B277" s="36"/>
      <c r="C277" s="36"/>
      <c r="D277" s="36"/>
      <c r="E277" s="36"/>
      <c r="F277" s="36"/>
      <c r="G277" s="36"/>
      <c r="H277" s="36"/>
    </row>
    <row r="278" spans="1:8" ht="12.75" x14ac:dyDescent="0.35">
      <c r="A278" s="446" t="s">
        <v>11</v>
      </c>
      <c r="B278" s="446"/>
      <c r="C278" s="447"/>
      <c r="D278" s="447"/>
      <c r="E278" s="447"/>
      <c r="F278" s="447"/>
      <c r="G278" s="447"/>
      <c r="H278" s="447"/>
    </row>
    <row r="279" spans="1:8" ht="12.75" x14ac:dyDescent="0.35">
      <c r="A279" s="449"/>
      <c r="B279" s="449"/>
      <c r="C279" s="449"/>
      <c r="D279" s="449"/>
      <c r="E279" s="449"/>
      <c r="F279" s="449"/>
      <c r="G279" s="449"/>
      <c r="H279" s="449"/>
    </row>
    <row r="280" spans="1:8" ht="12.75" x14ac:dyDescent="0.35">
      <c r="A280" s="1081" t="s">
        <v>264</v>
      </c>
      <c r="B280" s="1081"/>
      <c r="C280" s="1081"/>
      <c r="D280" s="1081"/>
      <c r="E280" s="1081"/>
      <c r="F280" s="1081"/>
      <c r="G280" s="1081"/>
      <c r="H280" s="1081"/>
    </row>
    <row r="281" spans="1:8" ht="12.75" x14ac:dyDescent="0.35">
      <c r="A281" s="78" t="s">
        <v>242</v>
      </c>
      <c r="B281" s="989" t="s">
        <v>1418</v>
      </c>
      <c r="C281" s="989"/>
      <c r="D281" s="989"/>
      <c r="E281" s="989"/>
      <c r="F281" s="989"/>
      <c r="G281" s="989"/>
      <c r="H281" s="989"/>
    </row>
    <row r="282" spans="1:8" ht="12.75" x14ac:dyDescent="0.35">
      <c r="A282" s="1079" t="s">
        <v>245</v>
      </c>
      <c r="B282" s="1079" t="s">
        <v>145</v>
      </c>
      <c r="C282" s="1081" t="s">
        <v>244</v>
      </c>
      <c r="D282" s="1081"/>
      <c r="E282" s="1081"/>
      <c r="F282" s="1081"/>
      <c r="G282" s="1081"/>
      <c r="H282" s="1081"/>
    </row>
    <row r="283" spans="1:8" ht="25.5" x14ac:dyDescent="0.35">
      <c r="A283" s="1080"/>
      <c r="B283" s="1080"/>
      <c r="C283" s="440" t="s">
        <v>146</v>
      </c>
      <c r="D283" s="440"/>
      <c r="E283" s="441" t="s">
        <v>147</v>
      </c>
      <c r="F283" s="440" t="s">
        <v>148</v>
      </c>
      <c r="G283" s="440" t="s">
        <v>149</v>
      </c>
      <c r="H283" s="440" t="s">
        <v>246</v>
      </c>
    </row>
    <row r="284" spans="1:8" ht="12.75" x14ac:dyDescent="0.35">
      <c r="A284" s="36"/>
      <c r="B284" s="36"/>
      <c r="C284" s="443"/>
      <c r="D284" s="443"/>
      <c r="E284" s="443"/>
      <c r="F284" s="443"/>
      <c r="G284" s="443"/>
      <c r="H284" s="443"/>
    </row>
    <row r="285" spans="1:8" ht="12.75" x14ac:dyDescent="0.35">
      <c r="A285" s="36" t="s">
        <v>74</v>
      </c>
      <c r="B285" s="36"/>
      <c r="C285" s="443"/>
      <c r="D285" s="438"/>
      <c r="E285" s="443"/>
      <c r="F285" s="443"/>
      <c r="G285" s="443"/>
      <c r="H285" s="443"/>
    </row>
    <row r="286" spans="1:8" ht="12.75" x14ac:dyDescent="0.35">
      <c r="A286" s="36"/>
      <c r="B286" s="36"/>
      <c r="C286" s="443"/>
      <c r="D286" s="438"/>
      <c r="E286" s="443"/>
      <c r="F286" s="443"/>
      <c r="G286" s="443"/>
      <c r="H286" s="443"/>
    </row>
    <row r="287" spans="1:8" ht="12.75" x14ac:dyDescent="0.35">
      <c r="A287" s="36" t="s">
        <v>75</v>
      </c>
      <c r="B287" s="442">
        <v>890</v>
      </c>
      <c r="C287" s="438" t="s">
        <v>1195</v>
      </c>
      <c r="D287" s="83">
        <v>501012947</v>
      </c>
      <c r="E287" s="438"/>
      <c r="F287" s="438" t="s">
        <v>1704</v>
      </c>
      <c r="G287" s="455">
        <v>101466.95</v>
      </c>
      <c r="H287" s="455">
        <v>126138.67</v>
      </c>
    </row>
    <row r="288" spans="1:8" ht="12.75" x14ac:dyDescent="0.35">
      <c r="A288" s="36"/>
      <c r="B288" s="442">
        <v>890</v>
      </c>
      <c r="C288" s="438" t="s">
        <v>1195</v>
      </c>
      <c r="D288" s="439" t="s">
        <v>1705</v>
      </c>
      <c r="E288" s="438"/>
      <c r="F288" s="438" t="s">
        <v>1704</v>
      </c>
      <c r="G288" s="455">
        <v>166849.51</v>
      </c>
      <c r="H288" s="455">
        <v>177515.77</v>
      </c>
    </row>
    <row r="289" spans="1:8" ht="12.75" x14ac:dyDescent="0.35">
      <c r="A289" s="36"/>
      <c r="B289" s="442"/>
      <c r="C289" s="438"/>
      <c r="D289" s="438"/>
      <c r="E289" s="438"/>
      <c r="F289" s="438"/>
      <c r="G289" s="455"/>
      <c r="H289" s="443"/>
    </row>
    <row r="290" spans="1:8" ht="12.75" x14ac:dyDescent="0.35">
      <c r="A290" s="36" t="s">
        <v>76</v>
      </c>
      <c r="B290" s="442">
        <v>890</v>
      </c>
      <c r="C290" s="438" t="s">
        <v>1195</v>
      </c>
      <c r="D290" s="438" t="s">
        <v>1706</v>
      </c>
      <c r="E290" s="438"/>
      <c r="F290" s="438" t="s">
        <v>1707</v>
      </c>
      <c r="G290" s="457">
        <v>2683266.5099999998</v>
      </c>
      <c r="H290" s="455">
        <v>1675665.8</v>
      </c>
    </row>
    <row r="291" spans="1:8" ht="12.75" x14ac:dyDescent="0.35">
      <c r="A291" s="36" t="s">
        <v>150</v>
      </c>
      <c r="B291" s="442"/>
      <c r="C291" s="438"/>
      <c r="D291" s="438"/>
      <c r="E291" s="438"/>
      <c r="F291" s="438"/>
      <c r="G291" s="443" t="s">
        <v>1092</v>
      </c>
      <c r="H291" s="443"/>
    </row>
    <row r="292" spans="1:8" ht="12.75" x14ac:dyDescent="0.35">
      <c r="A292" s="36"/>
      <c r="B292" s="442"/>
      <c r="C292" s="438"/>
      <c r="D292" s="438"/>
      <c r="E292" s="438"/>
      <c r="F292" s="438"/>
      <c r="G292" s="443"/>
      <c r="H292" s="443"/>
    </row>
    <row r="293" spans="1:8" ht="12.75" x14ac:dyDescent="0.35">
      <c r="A293" s="36" t="s">
        <v>78</v>
      </c>
      <c r="B293" s="442">
        <v>890</v>
      </c>
      <c r="C293" s="438" t="s">
        <v>1195</v>
      </c>
      <c r="D293" s="83">
        <v>501014370</v>
      </c>
      <c r="E293" s="438"/>
      <c r="F293" s="438" t="s">
        <v>1707</v>
      </c>
      <c r="G293" s="443">
        <v>2043.16</v>
      </c>
      <c r="H293" s="443">
        <v>0</v>
      </c>
    </row>
    <row r="294" spans="1:8" ht="12.75" x14ac:dyDescent="0.35">
      <c r="A294" s="36"/>
      <c r="B294" s="442">
        <v>890</v>
      </c>
      <c r="C294" s="438" t="s">
        <v>1195</v>
      </c>
      <c r="D294" s="83">
        <v>501019542</v>
      </c>
      <c r="E294" s="438"/>
      <c r="F294" s="438" t="s">
        <v>1707</v>
      </c>
      <c r="G294" s="443">
        <v>0</v>
      </c>
      <c r="H294" s="443">
        <v>0</v>
      </c>
    </row>
    <row r="295" spans="1:8" ht="12.75" x14ac:dyDescent="0.35">
      <c r="A295" s="36"/>
      <c r="B295" s="442"/>
      <c r="C295" s="438"/>
      <c r="D295" s="439"/>
      <c r="E295" s="438"/>
      <c r="F295" s="438"/>
      <c r="G295" s="443"/>
      <c r="H295" s="443"/>
    </row>
    <row r="296" spans="1:8" ht="12.75" x14ac:dyDescent="0.35">
      <c r="A296" s="36" t="s">
        <v>79</v>
      </c>
      <c r="B296" s="442"/>
      <c r="C296" s="438"/>
      <c r="D296" s="438"/>
      <c r="E296" s="438"/>
      <c r="F296" s="438"/>
      <c r="G296" s="443"/>
      <c r="H296" s="443"/>
    </row>
    <row r="297" spans="1:8" ht="12.75" x14ac:dyDescent="0.35">
      <c r="A297" s="36"/>
      <c r="B297" s="442"/>
      <c r="C297" s="438"/>
      <c r="D297" s="438"/>
      <c r="E297" s="438"/>
      <c r="F297" s="438"/>
      <c r="G297" s="443"/>
      <c r="H297" s="443"/>
    </row>
    <row r="298" spans="1:8" ht="12.75" x14ac:dyDescent="0.35">
      <c r="A298" s="36" t="s">
        <v>80</v>
      </c>
      <c r="B298" s="442">
        <v>890</v>
      </c>
      <c r="C298" s="438" t="s">
        <v>1195</v>
      </c>
      <c r="D298" s="83">
        <v>501019542</v>
      </c>
      <c r="E298" s="438"/>
      <c r="F298" s="438" t="s">
        <v>1707</v>
      </c>
      <c r="G298" s="455">
        <v>3.06</v>
      </c>
      <c r="H298" s="455">
        <v>3.06</v>
      </c>
    </row>
    <row r="299" spans="1:8" ht="12.75" x14ac:dyDescent="0.35">
      <c r="A299" s="36" t="s">
        <v>81</v>
      </c>
      <c r="B299" s="442"/>
      <c r="C299" s="438"/>
      <c r="D299" s="438"/>
      <c r="E299" s="438"/>
      <c r="F299" s="438"/>
      <c r="G299" s="443"/>
      <c r="H299" s="443"/>
    </row>
    <row r="300" spans="1:8" ht="12.75" x14ac:dyDescent="0.35">
      <c r="A300" s="36" t="s">
        <v>82</v>
      </c>
      <c r="B300" s="442"/>
      <c r="C300" s="438" t="s">
        <v>1708</v>
      </c>
      <c r="D300" s="438"/>
      <c r="E300" s="438"/>
      <c r="F300" s="438"/>
      <c r="G300" s="443"/>
      <c r="H300" s="443"/>
    </row>
    <row r="301" spans="1:8" ht="12.75" x14ac:dyDescent="0.35">
      <c r="A301" s="36" t="s">
        <v>83</v>
      </c>
      <c r="B301" s="442"/>
      <c r="C301" s="438" t="s">
        <v>1708</v>
      </c>
      <c r="D301" s="438"/>
      <c r="E301" s="438"/>
      <c r="F301" s="438"/>
      <c r="G301" s="443"/>
      <c r="H301" s="443"/>
    </row>
    <row r="302" spans="1:8" ht="12.75" x14ac:dyDescent="0.35">
      <c r="A302" s="36" t="s">
        <v>84</v>
      </c>
      <c r="B302" s="442"/>
      <c r="C302" s="438" t="s">
        <v>1708</v>
      </c>
      <c r="D302" s="438"/>
      <c r="E302" s="438"/>
      <c r="F302" s="438"/>
      <c r="G302" s="443"/>
      <c r="H302" s="443"/>
    </row>
    <row r="303" spans="1:8" ht="12.75" x14ac:dyDescent="0.35">
      <c r="A303" s="36" t="s">
        <v>151</v>
      </c>
      <c r="B303" s="442"/>
      <c r="C303" s="438"/>
      <c r="D303" s="438"/>
      <c r="E303" s="438"/>
      <c r="F303" s="438"/>
      <c r="G303" s="443"/>
      <c r="H303" s="443"/>
    </row>
    <row r="304" spans="1:8" ht="12.75" x14ac:dyDescent="0.35">
      <c r="A304" s="36"/>
      <c r="B304" s="442"/>
      <c r="C304" s="442"/>
      <c r="D304" s="442"/>
      <c r="E304" s="442"/>
      <c r="F304" s="442"/>
      <c r="G304" s="36"/>
      <c r="H304" s="36"/>
    </row>
    <row r="305" spans="1:8" ht="12.75" x14ac:dyDescent="0.35">
      <c r="A305" s="446" t="s">
        <v>11</v>
      </c>
      <c r="B305" s="446"/>
      <c r="C305" s="447"/>
      <c r="D305" s="447"/>
      <c r="E305" s="447"/>
      <c r="F305" s="447"/>
      <c r="G305" s="447"/>
      <c r="H305" s="447"/>
    </row>
    <row r="306" spans="1:8" ht="12.75" x14ac:dyDescent="0.35">
      <c r="A306" s="449"/>
      <c r="B306" s="449"/>
      <c r="C306" s="449"/>
      <c r="D306" s="449"/>
      <c r="E306" s="449"/>
      <c r="F306" s="449"/>
      <c r="G306" s="449"/>
      <c r="H306" s="449"/>
    </row>
    <row r="307" spans="1:8" ht="12.75" x14ac:dyDescent="0.35">
      <c r="A307" s="1081" t="s">
        <v>264</v>
      </c>
      <c r="B307" s="1081"/>
      <c r="C307" s="1081"/>
      <c r="D307" s="1081"/>
      <c r="E307" s="1081"/>
      <c r="F307" s="1081"/>
      <c r="G307" s="1081"/>
      <c r="H307" s="1081"/>
    </row>
    <row r="308" spans="1:8" ht="12.75" x14ac:dyDescent="0.35">
      <c r="A308" s="78" t="s">
        <v>242</v>
      </c>
      <c r="B308" s="989" t="s">
        <v>1719</v>
      </c>
      <c r="C308" s="989"/>
      <c r="D308" s="989"/>
      <c r="E308" s="989"/>
      <c r="F308" s="989"/>
      <c r="G308" s="989"/>
      <c r="H308" s="989"/>
    </row>
    <row r="309" spans="1:8" ht="12.75" x14ac:dyDescent="0.35">
      <c r="A309" s="1079" t="s">
        <v>245</v>
      </c>
      <c r="B309" s="1079" t="s">
        <v>145</v>
      </c>
      <c r="C309" s="1081" t="s">
        <v>244</v>
      </c>
      <c r="D309" s="1081"/>
      <c r="E309" s="1081"/>
      <c r="F309" s="1081"/>
      <c r="G309" s="1081"/>
      <c r="H309" s="1081"/>
    </row>
    <row r="310" spans="1:8" ht="25.5" x14ac:dyDescent="0.35">
      <c r="A310" s="1080"/>
      <c r="B310" s="1080"/>
      <c r="C310" s="440" t="s">
        <v>146</v>
      </c>
      <c r="D310" s="440" t="s">
        <v>243</v>
      </c>
      <c r="E310" s="441" t="s">
        <v>147</v>
      </c>
      <c r="F310" s="440" t="s">
        <v>148</v>
      </c>
      <c r="G310" s="440" t="s">
        <v>149</v>
      </c>
      <c r="H310" s="440" t="s">
        <v>246</v>
      </c>
    </row>
    <row r="311" spans="1:8" ht="12.75" x14ac:dyDescent="0.35">
      <c r="A311" s="36"/>
      <c r="B311" s="36"/>
      <c r="C311" s="443"/>
      <c r="D311" s="443"/>
      <c r="E311" s="443"/>
      <c r="F311" s="443"/>
      <c r="G311" s="443"/>
      <c r="H311" s="443"/>
    </row>
    <row r="312" spans="1:8" ht="12.75" x14ac:dyDescent="0.35">
      <c r="A312" s="36" t="s">
        <v>74</v>
      </c>
      <c r="B312" s="36" t="s">
        <v>1709</v>
      </c>
      <c r="C312" s="443" t="s">
        <v>1195</v>
      </c>
      <c r="D312" s="443" t="s">
        <v>1710</v>
      </c>
      <c r="E312" s="458" t="s">
        <v>1711</v>
      </c>
      <c r="F312" s="443" t="s">
        <v>1712</v>
      </c>
      <c r="G312" s="443">
        <v>702210</v>
      </c>
      <c r="H312" s="443">
        <v>11439935</v>
      </c>
    </row>
    <row r="313" spans="1:8" ht="12.75" x14ac:dyDescent="0.35">
      <c r="A313" s="36"/>
      <c r="B313" s="36"/>
      <c r="C313" s="443"/>
      <c r="D313" s="443"/>
      <c r="E313" s="458"/>
      <c r="F313" s="443"/>
      <c r="G313" s="443"/>
      <c r="H313" s="443"/>
    </row>
    <row r="314" spans="1:8" ht="12.75" x14ac:dyDescent="0.35">
      <c r="A314" s="36" t="s">
        <v>75</v>
      </c>
      <c r="B314" s="36" t="s">
        <v>1709</v>
      </c>
      <c r="C314" s="443" t="s">
        <v>1195</v>
      </c>
      <c r="D314" s="443" t="s">
        <v>1710</v>
      </c>
      <c r="E314" s="458" t="s">
        <v>1713</v>
      </c>
      <c r="F314" s="443" t="s">
        <v>1712</v>
      </c>
      <c r="G314" s="443">
        <v>640685.93000000005</v>
      </c>
      <c r="H314" s="443">
        <v>633989.15</v>
      </c>
    </row>
    <row r="315" spans="1:8" ht="12.75" x14ac:dyDescent="0.35">
      <c r="A315" s="36"/>
      <c r="B315" s="36"/>
      <c r="C315" s="443"/>
      <c r="D315" s="443"/>
      <c r="E315" s="458"/>
      <c r="F315" s="443"/>
      <c r="G315" s="443"/>
      <c r="H315" s="443"/>
    </row>
    <row r="316" spans="1:8" ht="12.75" x14ac:dyDescent="0.35">
      <c r="A316" s="36" t="s">
        <v>76</v>
      </c>
      <c r="B316" s="36" t="s">
        <v>1709</v>
      </c>
      <c r="C316" s="443" t="s">
        <v>1195</v>
      </c>
      <c r="D316" s="443" t="s">
        <v>1710</v>
      </c>
      <c r="E316" s="458" t="s">
        <v>1714</v>
      </c>
      <c r="F316" s="443" t="s">
        <v>1712</v>
      </c>
      <c r="G316" s="443">
        <v>1321143.8899999999</v>
      </c>
      <c r="H316" s="443">
        <v>1206620.4099999999</v>
      </c>
    </row>
    <row r="317" spans="1:8" ht="12.75" x14ac:dyDescent="0.35">
      <c r="A317" s="36" t="s">
        <v>150</v>
      </c>
      <c r="B317" s="36"/>
      <c r="C317" s="443"/>
      <c r="D317" s="443" t="s">
        <v>1710</v>
      </c>
      <c r="E317" s="458" t="s">
        <v>1715</v>
      </c>
      <c r="F317" s="443" t="s">
        <v>1712</v>
      </c>
      <c r="G317" s="443">
        <v>0.04</v>
      </c>
      <c r="H317" s="443">
        <v>0</v>
      </c>
    </row>
    <row r="318" spans="1:8" ht="12.75" x14ac:dyDescent="0.35">
      <c r="A318" s="36"/>
      <c r="B318" s="36"/>
      <c r="C318" s="443"/>
      <c r="D318" s="443"/>
      <c r="E318" s="458"/>
      <c r="F318" s="443"/>
      <c r="G318" s="443"/>
      <c r="H318" s="443"/>
    </row>
    <row r="319" spans="1:8" ht="12.75" x14ac:dyDescent="0.35">
      <c r="A319" s="36" t="s">
        <v>78</v>
      </c>
      <c r="B319" s="36" t="s">
        <v>1709</v>
      </c>
      <c r="C319" s="443" t="s">
        <v>1195</v>
      </c>
      <c r="D319" s="443" t="s">
        <v>1710</v>
      </c>
      <c r="E319" s="458" t="s">
        <v>1716</v>
      </c>
      <c r="F319" s="443" t="s">
        <v>1712</v>
      </c>
      <c r="G319" s="443">
        <v>1666202.88</v>
      </c>
      <c r="H319" s="443">
        <v>4499156.2</v>
      </c>
    </row>
    <row r="320" spans="1:8" ht="12.75" x14ac:dyDescent="0.35">
      <c r="A320" s="36"/>
      <c r="B320" s="36" t="s">
        <v>1709</v>
      </c>
      <c r="C320" s="443" t="s">
        <v>1195</v>
      </c>
      <c r="D320" s="443" t="s">
        <v>1710</v>
      </c>
      <c r="E320" s="459">
        <v>44652</v>
      </c>
      <c r="F320" s="449" t="s">
        <v>1712</v>
      </c>
      <c r="G320" s="443">
        <v>0</v>
      </c>
      <c r="H320" s="443">
        <v>12107.37</v>
      </c>
    </row>
    <row r="321" spans="1:8" ht="12.75" x14ac:dyDescent="0.35">
      <c r="A321" s="36" t="s">
        <v>79</v>
      </c>
      <c r="B321" s="36"/>
      <c r="C321" s="443"/>
      <c r="D321" s="443"/>
      <c r="E321" s="458"/>
      <c r="F321" s="443"/>
      <c r="G321" s="443"/>
      <c r="H321" s="443"/>
    </row>
    <row r="322" spans="1:8" ht="12.75" x14ac:dyDescent="0.35">
      <c r="A322" s="36"/>
      <c r="B322" s="36"/>
      <c r="C322" s="443"/>
      <c r="D322" s="443"/>
      <c r="E322" s="458"/>
      <c r="F322" s="443"/>
      <c r="G322" s="443"/>
      <c r="H322" s="443"/>
    </row>
    <row r="323" spans="1:8" ht="12.75" x14ac:dyDescent="0.35">
      <c r="A323" s="36" t="s">
        <v>80</v>
      </c>
      <c r="B323" s="36" t="s">
        <v>1709</v>
      </c>
      <c r="C323" s="443" t="s">
        <v>1195</v>
      </c>
      <c r="D323" s="443" t="s">
        <v>1710</v>
      </c>
      <c r="E323" s="458" t="s">
        <v>1717</v>
      </c>
      <c r="F323" s="443" t="s">
        <v>1712</v>
      </c>
      <c r="G323" s="443">
        <v>146.37</v>
      </c>
      <c r="H323" s="443">
        <v>8752.76</v>
      </c>
    </row>
    <row r="324" spans="1:8" ht="12.75" x14ac:dyDescent="0.35">
      <c r="A324" s="36" t="s">
        <v>81</v>
      </c>
      <c r="B324" s="36" t="s">
        <v>1709</v>
      </c>
      <c r="C324" s="443" t="s">
        <v>1195</v>
      </c>
      <c r="D324" s="443" t="s">
        <v>1710</v>
      </c>
      <c r="E324" s="458" t="s">
        <v>1718</v>
      </c>
      <c r="F324" s="443" t="s">
        <v>1712</v>
      </c>
      <c r="G324" s="443">
        <v>387792.63</v>
      </c>
      <c r="H324" s="443">
        <v>73984.72</v>
      </c>
    </row>
    <row r="325" spans="1:8" ht="12.75" x14ac:dyDescent="0.35">
      <c r="A325" s="36" t="s">
        <v>82</v>
      </c>
      <c r="B325" s="36"/>
      <c r="C325" s="443"/>
      <c r="D325" s="443"/>
      <c r="E325" s="458"/>
      <c r="F325" s="443"/>
      <c r="G325" s="443"/>
      <c r="H325" s="443"/>
    </row>
    <row r="326" spans="1:8" ht="12.75" x14ac:dyDescent="0.35">
      <c r="A326" s="36" t="s">
        <v>83</v>
      </c>
      <c r="B326" s="36"/>
      <c r="C326" s="443"/>
      <c r="D326" s="443"/>
      <c r="E326" s="458"/>
      <c r="F326" s="443"/>
      <c r="G326" s="443"/>
      <c r="H326" s="443"/>
    </row>
    <row r="327" spans="1:8" ht="12.75" x14ac:dyDescent="0.35">
      <c r="A327" s="36" t="s">
        <v>84</v>
      </c>
      <c r="B327" s="36"/>
      <c r="C327" s="443"/>
      <c r="D327" s="443"/>
      <c r="E327" s="458"/>
      <c r="F327" s="443"/>
      <c r="G327" s="443"/>
      <c r="H327" s="443"/>
    </row>
    <row r="328" spans="1:8" ht="12.75" x14ac:dyDescent="0.35">
      <c r="A328" s="36" t="s">
        <v>151</v>
      </c>
      <c r="B328" s="36"/>
      <c r="C328" s="443"/>
      <c r="D328" s="443"/>
      <c r="E328" s="443"/>
      <c r="F328" s="443"/>
      <c r="G328" s="443"/>
      <c r="H328" s="443"/>
    </row>
    <row r="329" spans="1:8" ht="12.75" x14ac:dyDescent="0.35">
      <c r="A329" s="36"/>
      <c r="B329" s="36"/>
      <c r="C329" s="36"/>
      <c r="D329" s="36"/>
      <c r="E329" s="36"/>
      <c r="F329" s="36"/>
      <c r="G329" s="36"/>
      <c r="H329" s="36"/>
    </row>
    <row r="330" spans="1:8" ht="12.75" x14ac:dyDescent="0.35">
      <c r="A330" s="446" t="s">
        <v>11</v>
      </c>
      <c r="B330" s="446"/>
      <c r="C330" s="447"/>
      <c r="D330" s="447"/>
      <c r="E330" s="447"/>
      <c r="F330" s="447"/>
      <c r="G330" s="447"/>
      <c r="H330" s="447"/>
    </row>
  </sheetData>
  <mergeCells count="65">
    <mergeCell ref="A307:H307"/>
    <mergeCell ref="B308:H308"/>
    <mergeCell ref="A309:A310"/>
    <mergeCell ref="B309:B310"/>
    <mergeCell ref="C309:H309"/>
    <mergeCell ref="A280:H280"/>
    <mergeCell ref="B281:H281"/>
    <mergeCell ref="A282:A283"/>
    <mergeCell ref="B282:B283"/>
    <mergeCell ref="C282:H282"/>
    <mergeCell ref="A254:H254"/>
    <mergeCell ref="B255:H255"/>
    <mergeCell ref="A256:A257"/>
    <mergeCell ref="B256:B257"/>
    <mergeCell ref="C256:H256"/>
    <mergeCell ref="A229:H229"/>
    <mergeCell ref="B230:H230"/>
    <mergeCell ref="A231:A232"/>
    <mergeCell ref="B231:B232"/>
    <mergeCell ref="C231:H231"/>
    <mergeCell ref="A204:H204"/>
    <mergeCell ref="B205:H205"/>
    <mergeCell ref="A206:A207"/>
    <mergeCell ref="B206:B207"/>
    <mergeCell ref="C206:H206"/>
    <mergeCell ref="A179:H179"/>
    <mergeCell ref="B180:H180"/>
    <mergeCell ref="A181:A182"/>
    <mergeCell ref="B181:B182"/>
    <mergeCell ref="C181:H181"/>
    <mergeCell ref="A149:H149"/>
    <mergeCell ref="B150:H150"/>
    <mergeCell ref="A151:A152"/>
    <mergeCell ref="B151:B152"/>
    <mergeCell ref="C151:H151"/>
    <mergeCell ref="A124:H124"/>
    <mergeCell ref="B125:H125"/>
    <mergeCell ref="A126:A127"/>
    <mergeCell ref="B126:B127"/>
    <mergeCell ref="C126:H126"/>
    <mergeCell ref="A101:H101"/>
    <mergeCell ref="B102:H102"/>
    <mergeCell ref="A103:A104"/>
    <mergeCell ref="B103:B104"/>
    <mergeCell ref="C103:H103"/>
    <mergeCell ref="A77:H77"/>
    <mergeCell ref="B78:H78"/>
    <mergeCell ref="A79:A80"/>
    <mergeCell ref="B79:B80"/>
    <mergeCell ref="C79:H79"/>
    <mergeCell ref="A52:H52"/>
    <mergeCell ref="B53:H53"/>
    <mergeCell ref="A54:A55"/>
    <mergeCell ref="B54:B55"/>
    <mergeCell ref="C54:H54"/>
    <mergeCell ref="A27:H27"/>
    <mergeCell ref="B28:H28"/>
    <mergeCell ref="A29:A30"/>
    <mergeCell ref="B29:B30"/>
    <mergeCell ref="C29:H29"/>
    <mergeCell ref="A3:A4"/>
    <mergeCell ref="B3:B4"/>
    <mergeCell ref="C3:H3"/>
    <mergeCell ref="A1:H1"/>
    <mergeCell ref="B2:H2"/>
  </mergeCells>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8"/>
  <sheetViews>
    <sheetView workbookViewId="0">
      <selection activeCell="M23" sqref="M23"/>
    </sheetView>
  </sheetViews>
  <sheetFormatPr baseColWidth="10" defaultRowHeight="14.25" x14ac:dyDescent="0.45"/>
  <cols>
    <col min="2" max="2" width="20.73046875" customWidth="1"/>
  </cols>
  <sheetData>
    <row r="1" spans="1:18" ht="17.649999999999999" x14ac:dyDescent="0.45">
      <c r="A1" s="978" t="s">
        <v>255</v>
      </c>
      <c r="B1" s="978"/>
      <c r="C1" s="978"/>
      <c r="D1" s="978"/>
      <c r="E1" s="978"/>
      <c r="F1" s="978"/>
      <c r="G1" s="978"/>
      <c r="H1" s="978"/>
      <c r="I1" s="978"/>
      <c r="J1" s="978"/>
      <c r="K1" s="978"/>
      <c r="L1" s="978"/>
      <c r="M1" s="978"/>
      <c r="N1" s="978"/>
      <c r="O1" s="978"/>
      <c r="P1" s="978"/>
      <c r="Q1" s="978"/>
      <c r="R1" s="978"/>
    </row>
    <row r="2" spans="1:18" ht="17.649999999999999" x14ac:dyDescent="0.45">
      <c r="A2" s="900" t="s">
        <v>6</v>
      </c>
      <c r="B2" s="979" t="s">
        <v>6132</v>
      </c>
      <c r="C2" s="979"/>
      <c r="D2" s="979"/>
      <c r="E2" s="979"/>
      <c r="F2" s="979"/>
      <c r="G2" s="979"/>
      <c r="H2" s="979"/>
      <c r="I2" s="979"/>
      <c r="J2" s="979"/>
      <c r="K2" s="979"/>
      <c r="L2" s="979"/>
      <c r="M2" s="979"/>
      <c r="N2" s="979"/>
      <c r="O2" s="979"/>
      <c r="P2" s="979"/>
      <c r="Q2" s="979"/>
      <c r="R2" s="979"/>
    </row>
    <row r="3" spans="1:18" x14ac:dyDescent="0.45">
      <c r="A3" s="980" t="s">
        <v>7</v>
      </c>
      <c r="B3" s="982" t="s">
        <v>32</v>
      </c>
      <c r="C3" s="980" t="s">
        <v>8</v>
      </c>
      <c r="D3" s="980"/>
      <c r="E3" s="980"/>
      <c r="F3" s="980"/>
      <c r="G3" s="980"/>
      <c r="H3" s="980"/>
      <c r="I3" s="980"/>
      <c r="J3" s="980" t="s">
        <v>9</v>
      </c>
      <c r="K3" s="980"/>
      <c r="L3" s="980"/>
      <c r="M3" s="980"/>
      <c r="N3" s="980"/>
      <c r="O3" s="980" t="s">
        <v>10</v>
      </c>
      <c r="P3" s="980"/>
      <c r="Q3" s="980" t="s">
        <v>11</v>
      </c>
      <c r="R3" s="980"/>
    </row>
    <row r="4" spans="1:18" ht="69.400000000000006" x14ac:dyDescent="0.45">
      <c r="A4" s="981"/>
      <c r="B4" s="983"/>
      <c r="C4" s="901" t="s">
        <v>12</v>
      </c>
      <c r="D4" s="901" t="s">
        <v>13</v>
      </c>
      <c r="E4" s="901" t="s">
        <v>14</v>
      </c>
      <c r="F4" s="901" t="s">
        <v>15</v>
      </c>
      <c r="G4" s="901" t="s">
        <v>16</v>
      </c>
      <c r="H4" s="901" t="s">
        <v>17</v>
      </c>
      <c r="I4" s="901" t="s">
        <v>18</v>
      </c>
      <c r="J4" s="901" t="s">
        <v>19</v>
      </c>
      <c r="K4" s="901" t="s">
        <v>20</v>
      </c>
      <c r="L4" s="901" t="s">
        <v>21</v>
      </c>
      <c r="M4" s="901" t="s">
        <v>22</v>
      </c>
      <c r="N4" s="901" t="s">
        <v>23</v>
      </c>
      <c r="O4" s="901" t="s">
        <v>24</v>
      </c>
      <c r="P4" s="901" t="s">
        <v>25</v>
      </c>
      <c r="Q4" s="901" t="s">
        <v>26</v>
      </c>
      <c r="R4" s="901" t="s">
        <v>27</v>
      </c>
    </row>
    <row r="5" spans="1:18" s="110" customFormat="1" ht="15" customHeight="1" x14ac:dyDescent="0.35">
      <c r="A5" s="944" t="s">
        <v>6133</v>
      </c>
      <c r="B5" s="687" t="s">
        <v>6134</v>
      </c>
      <c r="C5" s="945">
        <v>0</v>
      </c>
      <c r="D5" s="945">
        <v>4920263</v>
      </c>
      <c r="E5" s="945">
        <v>1830293</v>
      </c>
      <c r="F5" s="945">
        <v>28605211</v>
      </c>
      <c r="G5" s="945">
        <v>270064</v>
      </c>
      <c r="H5" s="945">
        <v>362988</v>
      </c>
      <c r="I5" s="502">
        <f>SUM(D5:H5)</f>
        <v>35988819</v>
      </c>
      <c r="J5" s="500">
        <v>0</v>
      </c>
      <c r="K5" s="501">
        <v>0</v>
      </c>
      <c r="L5" s="500">
        <v>239715977</v>
      </c>
      <c r="M5" s="501">
        <v>0</v>
      </c>
      <c r="N5" s="502">
        <f>SUM(J5:M5)</f>
        <v>239715977</v>
      </c>
      <c r="O5" s="501">
        <v>4062068</v>
      </c>
      <c r="P5" s="501">
        <v>4062068</v>
      </c>
      <c r="Q5" s="500">
        <f>I5+N5+P5</f>
        <v>279766864</v>
      </c>
      <c r="R5" s="503">
        <f>Q5*100/Q18</f>
        <v>36.033137504424211</v>
      </c>
    </row>
    <row r="6" spans="1:18" s="110" customFormat="1" ht="15" customHeight="1" x14ac:dyDescent="0.35">
      <c r="A6" s="944" t="s">
        <v>6133</v>
      </c>
      <c r="B6" s="687" t="s">
        <v>6135</v>
      </c>
      <c r="C6" s="945">
        <v>0</v>
      </c>
      <c r="D6" s="945">
        <v>442035</v>
      </c>
      <c r="E6" s="945">
        <v>0</v>
      </c>
      <c r="F6" s="945">
        <v>733657</v>
      </c>
      <c r="G6" s="501">
        <v>0</v>
      </c>
      <c r="H6" s="501">
        <v>0</v>
      </c>
      <c r="I6" s="502">
        <f t="shared" ref="I6:I17" si="0">SUM(D6:H6)</f>
        <v>1175692</v>
      </c>
      <c r="J6" s="500">
        <v>0</v>
      </c>
      <c r="K6" s="501">
        <v>0</v>
      </c>
      <c r="L6" s="500">
        <v>10000000</v>
      </c>
      <c r="M6" s="501">
        <v>0</v>
      </c>
      <c r="N6" s="502">
        <f t="shared" ref="N6:N17" si="1">SUM(J6:M6)</f>
        <v>10000000</v>
      </c>
      <c r="O6" s="500">
        <v>0</v>
      </c>
      <c r="P6" s="500">
        <v>0</v>
      </c>
      <c r="Q6" s="500">
        <f t="shared" ref="Q6:Q17" si="2">I6+N6+P6</f>
        <v>11175692</v>
      </c>
      <c r="R6" s="503">
        <f>Q6*100/Q18</f>
        <v>1.4393957911437776</v>
      </c>
    </row>
    <row r="7" spans="1:18" s="110" customFormat="1" ht="15" customHeight="1" x14ac:dyDescent="0.35">
      <c r="A7" s="944" t="s">
        <v>6133</v>
      </c>
      <c r="B7" s="687" t="s">
        <v>6136</v>
      </c>
      <c r="C7" s="945">
        <v>0</v>
      </c>
      <c r="D7" s="945">
        <v>772980</v>
      </c>
      <c r="E7" s="945">
        <v>0</v>
      </c>
      <c r="F7" s="945">
        <v>533252</v>
      </c>
      <c r="G7" s="501">
        <v>0</v>
      </c>
      <c r="H7" s="501">
        <v>0</v>
      </c>
      <c r="I7" s="502">
        <f t="shared" si="0"/>
        <v>1306232</v>
      </c>
      <c r="J7" s="500">
        <v>0</v>
      </c>
      <c r="K7" s="501">
        <v>0</v>
      </c>
      <c r="L7" s="500">
        <v>3900000</v>
      </c>
      <c r="M7" s="501">
        <v>0</v>
      </c>
      <c r="N7" s="502">
        <f t="shared" si="1"/>
        <v>3900000</v>
      </c>
      <c r="O7" s="500">
        <v>0</v>
      </c>
      <c r="P7" s="500">
        <v>0</v>
      </c>
      <c r="Q7" s="500">
        <f t="shared" si="2"/>
        <v>5206232</v>
      </c>
      <c r="R7" s="503">
        <f>Q7*100/Q18</f>
        <v>0.67054715077312899</v>
      </c>
    </row>
    <row r="8" spans="1:18" s="110" customFormat="1" ht="15" customHeight="1" x14ac:dyDescent="0.35">
      <c r="A8" s="944" t="s">
        <v>6133</v>
      </c>
      <c r="B8" s="687" t="s">
        <v>6137</v>
      </c>
      <c r="C8" s="945">
        <v>0</v>
      </c>
      <c r="D8" s="945">
        <v>1743721</v>
      </c>
      <c r="E8" s="945">
        <v>287636</v>
      </c>
      <c r="F8" s="945">
        <v>1743580</v>
      </c>
      <c r="G8" s="501">
        <v>0</v>
      </c>
      <c r="H8" s="501">
        <v>0</v>
      </c>
      <c r="I8" s="502">
        <f t="shared" si="0"/>
        <v>3774937</v>
      </c>
      <c r="J8" s="500">
        <v>0</v>
      </c>
      <c r="K8" s="501">
        <v>0</v>
      </c>
      <c r="L8" s="500">
        <v>1500000</v>
      </c>
      <c r="M8" s="501">
        <v>0</v>
      </c>
      <c r="N8" s="502">
        <f t="shared" si="1"/>
        <v>1500000</v>
      </c>
      <c r="O8" s="500">
        <v>0</v>
      </c>
      <c r="P8" s="500">
        <v>0</v>
      </c>
      <c r="Q8" s="500">
        <f t="shared" si="2"/>
        <v>5274937</v>
      </c>
      <c r="R8" s="503">
        <f>Q8*100/Q18</f>
        <v>0.67939614981771013</v>
      </c>
    </row>
    <row r="9" spans="1:18" s="110" customFormat="1" ht="15" customHeight="1" x14ac:dyDescent="0.35">
      <c r="A9" s="944" t="s">
        <v>6133</v>
      </c>
      <c r="B9" s="687" t="s">
        <v>6138</v>
      </c>
      <c r="C9" s="945">
        <v>0</v>
      </c>
      <c r="D9" s="945">
        <v>1512794</v>
      </c>
      <c r="E9" s="945">
        <v>230765</v>
      </c>
      <c r="F9" s="945">
        <v>22265525</v>
      </c>
      <c r="G9" s="501">
        <v>0</v>
      </c>
      <c r="H9" s="501">
        <v>0</v>
      </c>
      <c r="I9" s="502">
        <f t="shared" si="0"/>
        <v>24009084</v>
      </c>
      <c r="J9" s="500">
        <v>0</v>
      </c>
      <c r="K9" s="501">
        <v>0</v>
      </c>
      <c r="L9" s="500">
        <v>500000</v>
      </c>
      <c r="M9" s="501">
        <v>0</v>
      </c>
      <c r="N9" s="502">
        <f t="shared" si="1"/>
        <v>500000</v>
      </c>
      <c r="O9" s="500">
        <v>0</v>
      </c>
      <c r="P9" s="500">
        <v>0</v>
      </c>
      <c r="Q9" s="500">
        <f t="shared" si="2"/>
        <v>24509084</v>
      </c>
      <c r="R9" s="503">
        <f>Q9*100/Q18</f>
        <v>3.1566969056045298</v>
      </c>
    </row>
    <row r="10" spans="1:18" s="110" customFormat="1" ht="15" customHeight="1" x14ac:dyDescent="0.35">
      <c r="A10" s="944" t="s">
        <v>6133</v>
      </c>
      <c r="B10" s="687" t="s">
        <v>6139</v>
      </c>
      <c r="C10" s="945">
        <v>0</v>
      </c>
      <c r="D10" s="945">
        <v>12286876</v>
      </c>
      <c r="E10" s="945">
        <v>5458513</v>
      </c>
      <c r="F10" s="945">
        <v>2986303</v>
      </c>
      <c r="G10" s="501">
        <v>0</v>
      </c>
      <c r="H10" s="501">
        <v>0</v>
      </c>
      <c r="I10" s="502">
        <f t="shared" si="0"/>
        <v>20731692</v>
      </c>
      <c r="J10" s="500">
        <v>0</v>
      </c>
      <c r="K10" s="501">
        <v>0</v>
      </c>
      <c r="L10" s="500">
        <v>112992</v>
      </c>
      <c r="M10" s="501">
        <v>0</v>
      </c>
      <c r="N10" s="502">
        <f t="shared" si="1"/>
        <v>112992</v>
      </c>
      <c r="O10" s="500">
        <v>0</v>
      </c>
      <c r="P10" s="500">
        <v>0</v>
      </c>
      <c r="Q10" s="500">
        <f t="shared" si="2"/>
        <v>20844684</v>
      </c>
      <c r="R10" s="503">
        <f>Q10*100/Q18</f>
        <v>2.6847331169579514</v>
      </c>
    </row>
    <row r="11" spans="1:18" s="110" customFormat="1" ht="15" customHeight="1" x14ac:dyDescent="0.35">
      <c r="A11" s="944" t="s">
        <v>6133</v>
      </c>
      <c r="B11" s="687" t="s">
        <v>6140</v>
      </c>
      <c r="C11" s="945">
        <v>0</v>
      </c>
      <c r="D11" s="945">
        <v>74231236</v>
      </c>
      <c r="E11" s="945">
        <v>2322671</v>
      </c>
      <c r="F11" s="945">
        <v>9640042</v>
      </c>
      <c r="G11" s="501">
        <v>0</v>
      </c>
      <c r="H11" s="501">
        <v>0</v>
      </c>
      <c r="I11" s="502">
        <f t="shared" si="0"/>
        <v>86193949</v>
      </c>
      <c r="J11" s="500">
        <v>0</v>
      </c>
      <c r="K11" s="501">
        <v>0</v>
      </c>
      <c r="L11" s="500">
        <v>7035</v>
      </c>
      <c r="M11" s="501">
        <v>0</v>
      </c>
      <c r="N11" s="502">
        <f t="shared" si="1"/>
        <v>7035</v>
      </c>
      <c r="O11" s="500">
        <v>0</v>
      </c>
      <c r="P11" s="500">
        <v>0</v>
      </c>
      <c r="Q11" s="500">
        <f t="shared" si="2"/>
        <v>86200984</v>
      </c>
      <c r="R11" s="503">
        <f>Q11*100/Q18</f>
        <v>11.10242959112081</v>
      </c>
    </row>
    <row r="12" spans="1:18" s="110" customFormat="1" ht="15" customHeight="1" x14ac:dyDescent="0.35">
      <c r="A12" s="944" t="s">
        <v>6133</v>
      </c>
      <c r="B12" s="687" t="s">
        <v>6141</v>
      </c>
      <c r="C12" s="945">
        <v>0</v>
      </c>
      <c r="D12" s="945">
        <v>45545179</v>
      </c>
      <c r="E12" s="945">
        <v>1215810</v>
      </c>
      <c r="F12" s="945">
        <v>3819821</v>
      </c>
      <c r="G12" s="501">
        <v>0</v>
      </c>
      <c r="H12" s="501">
        <v>0</v>
      </c>
      <c r="I12" s="502">
        <f t="shared" si="0"/>
        <v>50580810</v>
      </c>
      <c r="J12" s="500">
        <v>0</v>
      </c>
      <c r="K12" s="501">
        <v>0</v>
      </c>
      <c r="L12" s="500">
        <v>218235</v>
      </c>
      <c r="M12" s="501">
        <v>0</v>
      </c>
      <c r="N12" s="502">
        <f t="shared" si="1"/>
        <v>218235</v>
      </c>
      <c r="O12" s="500">
        <v>0</v>
      </c>
      <c r="P12" s="500">
        <v>0</v>
      </c>
      <c r="Q12" s="500">
        <f t="shared" si="2"/>
        <v>50799045</v>
      </c>
      <c r="R12" s="503">
        <f>Q12*100/Q18</f>
        <v>6.5427654562351352</v>
      </c>
    </row>
    <row r="13" spans="1:18" s="110" customFormat="1" ht="15" customHeight="1" x14ac:dyDescent="0.35">
      <c r="A13" s="944" t="s">
        <v>6133</v>
      </c>
      <c r="B13" s="687" t="s">
        <v>6142</v>
      </c>
      <c r="C13" s="945">
        <v>0</v>
      </c>
      <c r="D13" s="945">
        <v>118132974</v>
      </c>
      <c r="E13" s="945">
        <v>1377008</v>
      </c>
      <c r="F13" s="945">
        <v>6381522</v>
      </c>
      <c r="G13" s="501">
        <v>0</v>
      </c>
      <c r="H13" s="501">
        <v>0</v>
      </c>
      <c r="I13" s="502">
        <f t="shared" si="0"/>
        <v>125891504</v>
      </c>
      <c r="J13" s="500">
        <v>0</v>
      </c>
      <c r="K13" s="501">
        <v>0</v>
      </c>
      <c r="L13" s="500">
        <v>1435</v>
      </c>
      <c r="M13" s="501">
        <v>0</v>
      </c>
      <c r="N13" s="502">
        <f t="shared" si="1"/>
        <v>1435</v>
      </c>
      <c r="O13" s="500">
        <v>0</v>
      </c>
      <c r="P13" s="500">
        <v>0</v>
      </c>
      <c r="Q13" s="500">
        <f t="shared" si="2"/>
        <v>125892939</v>
      </c>
      <c r="R13" s="503">
        <f>Q13*100/Q18</f>
        <v>16.214634989164011</v>
      </c>
    </row>
    <row r="14" spans="1:18" s="110" customFormat="1" ht="15" customHeight="1" x14ac:dyDescent="0.35">
      <c r="A14" s="944" t="s">
        <v>6133</v>
      </c>
      <c r="B14" s="687" t="s">
        <v>6143</v>
      </c>
      <c r="C14" s="945">
        <v>0</v>
      </c>
      <c r="D14" s="945">
        <v>26561968</v>
      </c>
      <c r="E14" s="945">
        <v>79200</v>
      </c>
      <c r="F14" s="945">
        <v>1974673</v>
      </c>
      <c r="G14" s="501">
        <v>0</v>
      </c>
      <c r="H14" s="501">
        <v>0</v>
      </c>
      <c r="I14" s="502">
        <f t="shared" si="0"/>
        <v>28615841</v>
      </c>
      <c r="J14" s="500">
        <v>0</v>
      </c>
      <c r="K14" s="501">
        <v>0</v>
      </c>
      <c r="L14" s="500">
        <v>0</v>
      </c>
      <c r="M14" s="501">
        <v>0</v>
      </c>
      <c r="N14" s="502">
        <f t="shared" si="1"/>
        <v>0</v>
      </c>
      <c r="O14" s="500">
        <v>0</v>
      </c>
      <c r="P14" s="500">
        <v>0</v>
      </c>
      <c r="Q14" s="500">
        <f t="shared" si="2"/>
        <v>28615841</v>
      </c>
      <c r="R14" s="503">
        <f>Q14*100/Q18</f>
        <v>3.6856349562460693</v>
      </c>
    </row>
    <row r="15" spans="1:18" s="110" customFormat="1" ht="15" customHeight="1" x14ac:dyDescent="0.35">
      <c r="A15" s="944" t="s">
        <v>6133</v>
      </c>
      <c r="B15" s="687" t="s">
        <v>6144</v>
      </c>
      <c r="C15" s="945">
        <v>0</v>
      </c>
      <c r="D15" s="945">
        <v>31615904</v>
      </c>
      <c r="E15" s="945">
        <v>337507</v>
      </c>
      <c r="F15" s="945">
        <v>9766274</v>
      </c>
      <c r="G15" s="501">
        <v>0</v>
      </c>
      <c r="H15" s="501">
        <v>0</v>
      </c>
      <c r="I15" s="502">
        <f t="shared" si="0"/>
        <v>41719685</v>
      </c>
      <c r="J15" s="500">
        <v>0</v>
      </c>
      <c r="K15" s="501">
        <v>0</v>
      </c>
      <c r="L15" s="500">
        <v>14760</v>
      </c>
      <c r="M15" s="501">
        <v>0</v>
      </c>
      <c r="N15" s="502">
        <f t="shared" si="1"/>
        <v>14760</v>
      </c>
      <c r="O15" s="500">
        <v>0</v>
      </c>
      <c r="P15" s="500">
        <v>0</v>
      </c>
      <c r="Q15" s="500">
        <f t="shared" si="2"/>
        <v>41734445</v>
      </c>
      <c r="R15" s="503">
        <f>Q15*100/Q18</f>
        <v>5.375272017045698</v>
      </c>
    </row>
    <row r="16" spans="1:18" s="110" customFormat="1" ht="15" customHeight="1" x14ac:dyDescent="0.35">
      <c r="A16" s="944" t="s">
        <v>6133</v>
      </c>
      <c r="B16" s="687" t="s">
        <v>6145</v>
      </c>
      <c r="C16" s="945">
        <v>0</v>
      </c>
      <c r="D16" s="945">
        <v>11526114</v>
      </c>
      <c r="E16" s="945">
        <v>271108</v>
      </c>
      <c r="F16" s="945">
        <v>46160617</v>
      </c>
      <c r="G16" s="501">
        <v>0</v>
      </c>
      <c r="H16" s="501">
        <v>0</v>
      </c>
      <c r="I16" s="502">
        <f t="shared" si="0"/>
        <v>57957839</v>
      </c>
      <c r="J16" s="500">
        <v>0</v>
      </c>
      <c r="K16" s="501">
        <v>0</v>
      </c>
      <c r="L16" s="500">
        <v>0</v>
      </c>
      <c r="M16" s="501">
        <v>0</v>
      </c>
      <c r="N16" s="502">
        <f t="shared" si="1"/>
        <v>0</v>
      </c>
      <c r="O16" s="500">
        <v>0</v>
      </c>
      <c r="P16" s="500">
        <v>0</v>
      </c>
      <c r="Q16" s="500">
        <f t="shared" si="2"/>
        <v>57957839</v>
      </c>
      <c r="R16" s="503">
        <f>Q16*100/Q18</f>
        <v>7.4647967678769858</v>
      </c>
    </row>
    <row r="17" spans="1:18" s="110" customFormat="1" ht="15" customHeight="1" x14ac:dyDescent="0.35">
      <c r="A17" s="944" t="s">
        <v>6133</v>
      </c>
      <c r="B17" s="687" t="s">
        <v>6146</v>
      </c>
      <c r="C17" s="945">
        <v>0</v>
      </c>
      <c r="D17" s="945">
        <v>29883458</v>
      </c>
      <c r="E17" s="945">
        <v>118700</v>
      </c>
      <c r="F17" s="945">
        <v>8419994</v>
      </c>
      <c r="G17" s="501">
        <v>0</v>
      </c>
      <c r="H17" s="501">
        <v>0</v>
      </c>
      <c r="I17" s="502">
        <f t="shared" si="0"/>
        <v>38422152</v>
      </c>
      <c r="J17" s="500">
        <v>0</v>
      </c>
      <c r="K17" s="501">
        <v>0</v>
      </c>
      <c r="L17" s="500">
        <v>14760</v>
      </c>
      <c r="M17" s="501">
        <v>0</v>
      </c>
      <c r="N17" s="502">
        <f t="shared" si="1"/>
        <v>14760</v>
      </c>
      <c r="O17" s="500">
        <v>0</v>
      </c>
      <c r="P17" s="500">
        <v>0</v>
      </c>
      <c r="Q17" s="500">
        <f t="shared" si="2"/>
        <v>38436912</v>
      </c>
      <c r="R17" s="503">
        <f>Q17*100/Q18</f>
        <v>4.9505596035899844</v>
      </c>
    </row>
    <row r="18" spans="1:18" s="110" customFormat="1" ht="22.5" customHeight="1" x14ac:dyDescent="0.35">
      <c r="A18" s="946" t="s">
        <v>41</v>
      </c>
      <c r="B18" s="946"/>
      <c r="C18" s="947">
        <f t="shared" ref="C18:H18" si="3">SUM(C5:C17)</f>
        <v>0</v>
      </c>
      <c r="D18" s="947">
        <f t="shared" si="3"/>
        <v>359175502</v>
      </c>
      <c r="E18" s="947">
        <f t="shared" si="3"/>
        <v>13529211</v>
      </c>
      <c r="F18" s="947">
        <f t="shared" si="3"/>
        <v>143030471</v>
      </c>
      <c r="G18" s="947">
        <f t="shared" si="3"/>
        <v>270064</v>
      </c>
      <c r="H18" s="947">
        <f t="shared" si="3"/>
        <v>362988</v>
      </c>
      <c r="I18" s="947">
        <f>SUM(D18:H18)</f>
        <v>516368236</v>
      </c>
      <c r="J18" s="947">
        <v>0</v>
      </c>
      <c r="K18" s="947">
        <v>0</v>
      </c>
      <c r="L18" s="947">
        <f t="shared" ref="L18:Q18" si="4">SUM(L5:L17)</f>
        <v>255985194</v>
      </c>
      <c r="M18" s="947">
        <f t="shared" si="4"/>
        <v>0</v>
      </c>
      <c r="N18" s="947">
        <f t="shared" si="4"/>
        <v>255985194</v>
      </c>
      <c r="O18" s="947">
        <f t="shared" si="4"/>
        <v>4062068</v>
      </c>
      <c r="P18" s="947">
        <f t="shared" si="4"/>
        <v>4062068</v>
      </c>
      <c r="Q18" s="947">
        <f t="shared" si="4"/>
        <v>776415498</v>
      </c>
      <c r="R18" s="947">
        <f>Q18*100/Q18</f>
        <v>100</v>
      </c>
    </row>
  </sheetData>
  <mergeCells count="8">
    <mergeCell ref="A1:R1"/>
    <mergeCell ref="B2:R2"/>
    <mergeCell ref="A3:A4"/>
    <mergeCell ref="B3:B4"/>
    <mergeCell ref="C3:I3"/>
    <mergeCell ref="J3:N3"/>
    <mergeCell ref="O3:P3"/>
    <mergeCell ref="Q3:R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U278"/>
  <sheetViews>
    <sheetView workbookViewId="0">
      <selection activeCell="R5" sqref="R5"/>
    </sheetView>
  </sheetViews>
  <sheetFormatPr baseColWidth="10" defaultColWidth="11.265625" defaultRowHeight="10.5" x14ac:dyDescent="0.35"/>
  <cols>
    <col min="1" max="1" width="33" style="6" customWidth="1"/>
    <col min="2" max="2" width="7" style="6" customWidth="1"/>
    <col min="3" max="3" width="12.265625" style="6" customWidth="1"/>
    <col min="4" max="4" width="15.86328125" style="6" customWidth="1"/>
    <col min="5" max="5" width="12.3984375" style="6" customWidth="1"/>
    <col min="6" max="6" width="10" style="6" customWidth="1"/>
    <col min="7" max="7" width="9.3984375" style="6" customWidth="1"/>
    <col min="8" max="8" width="11.73046875" style="6" customWidth="1"/>
    <col min="9" max="10" width="7" style="6" customWidth="1"/>
    <col min="11" max="11" width="14.265625" style="6" customWidth="1"/>
    <col min="12" max="12" width="7" style="6" customWidth="1"/>
    <col min="13" max="14" width="11.73046875" style="6" customWidth="1"/>
    <col min="15" max="15" width="14.1328125" style="6" customWidth="1"/>
    <col min="16" max="16" width="7" style="6" customWidth="1"/>
    <col min="17" max="16384" width="11.265625" style="6"/>
  </cols>
  <sheetData>
    <row r="1" spans="1:21" ht="28.5" customHeight="1" x14ac:dyDescent="0.35">
      <c r="A1" s="984" t="s">
        <v>256</v>
      </c>
      <c r="B1" s="984"/>
      <c r="C1" s="984"/>
      <c r="D1" s="984"/>
      <c r="E1" s="984"/>
      <c r="F1" s="984"/>
      <c r="G1" s="984"/>
      <c r="H1" s="984"/>
      <c r="I1" s="984"/>
      <c r="J1" s="984"/>
      <c r="K1" s="984"/>
      <c r="L1" s="984"/>
      <c r="M1" s="984"/>
      <c r="N1" s="984"/>
      <c r="O1" s="984"/>
      <c r="P1" s="984"/>
    </row>
    <row r="2" spans="1:21" ht="20.25" customHeight="1" x14ac:dyDescent="0.35">
      <c r="A2" s="885" t="s">
        <v>6</v>
      </c>
      <c r="B2" s="985" t="s">
        <v>1075</v>
      </c>
      <c r="C2" s="986"/>
      <c r="D2" s="986"/>
      <c r="E2" s="986"/>
      <c r="F2" s="986"/>
      <c r="G2" s="986"/>
      <c r="H2" s="986"/>
      <c r="I2" s="986"/>
      <c r="J2" s="986"/>
      <c r="K2" s="986"/>
      <c r="L2" s="986"/>
      <c r="M2" s="986"/>
      <c r="N2" s="986"/>
      <c r="O2" s="986"/>
      <c r="P2" s="986"/>
      <c r="Q2" s="908"/>
      <c r="R2" s="908"/>
      <c r="S2" s="7"/>
      <c r="T2" s="7"/>
      <c r="U2" s="7"/>
    </row>
    <row r="3" spans="1:21" ht="30.75" customHeight="1" x14ac:dyDescent="0.35">
      <c r="A3" s="984" t="s">
        <v>59</v>
      </c>
      <c r="B3" s="984" t="s">
        <v>192</v>
      </c>
      <c r="C3" s="984"/>
      <c r="D3" s="984"/>
      <c r="E3" s="984"/>
      <c r="F3" s="984"/>
      <c r="G3" s="984"/>
      <c r="H3" s="984"/>
      <c r="I3" s="984" t="s">
        <v>191</v>
      </c>
      <c r="J3" s="984"/>
      <c r="K3" s="984"/>
      <c r="L3" s="984"/>
      <c r="M3" s="984"/>
      <c r="N3" s="79" t="s">
        <v>193</v>
      </c>
      <c r="O3" s="984" t="s">
        <v>11</v>
      </c>
      <c r="P3" s="984"/>
    </row>
    <row r="4" spans="1:21" s="11" customFormat="1" ht="80.25" customHeight="1" x14ac:dyDescent="0.45">
      <c r="A4" s="987"/>
      <c r="B4" s="80" t="s">
        <v>60</v>
      </c>
      <c r="C4" s="80" t="s">
        <v>61</v>
      </c>
      <c r="D4" s="80" t="s">
        <v>62</v>
      </c>
      <c r="E4" s="80" t="s">
        <v>63</v>
      </c>
      <c r="F4" s="80" t="s">
        <v>64</v>
      </c>
      <c r="G4" s="80" t="s">
        <v>65</v>
      </c>
      <c r="H4" s="80" t="s">
        <v>66</v>
      </c>
      <c r="I4" s="80" t="s">
        <v>67</v>
      </c>
      <c r="J4" s="80" t="s">
        <v>65</v>
      </c>
      <c r="K4" s="80" t="s">
        <v>68</v>
      </c>
      <c r="L4" s="80" t="s">
        <v>69</v>
      </c>
      <c r="M4" s="80" t="s">
        <v>70</v>
      </c>
      <c r="N4" s="80" t="s">
        <v>71</v>
      </c>
      <c r="O4" s="80" t="s">
        <v>72</v>
      </c>
      <c r="P4" s="80" t="s">
        <v>73</v>
      </c>
    </row>
    <row r="5" spans="1:21" ht="12.75" x14ac:dyDescent="0.35">
      <c r="A5" s="28"/>
      <c r="B5" s="81"/>
      <c r="C5" s="81"/>
      <c r="D5" s="81"/>
      <c r="E5" s="81"/>
      <c r="F5" s="81"/>
      <c r="G5" s="81"/>
      <c r="H5" s="81"/>
      <c r="I5" s="81"/>
      <c r="J5" s="81"/>
      <c r="K5" s="81"/>
      <c r="L5" s="81"/>
      <c r="M5" s="81"/>
      <c r="N5" s="81"/>
      <c r="O5" s="81"/>
      <c r="P5" s="28"/>
    </row>
    <row r="6" spans="1:21" ht="21.75" customHeight="1" x14ac:dyDescent="0.35">
      <c r="A6" s="82" t="s">
        <v>74</v>
      </c>
      <c r="B6" s="905">
        <v>0</v>
      </c>
      <c r="C6" s="905">
        <v>359175502</v>
      </c>
      <c r="D6" s="905">
        <v>13529211</v>
      </c>
      <c r="E6" s="905">
        <v>141159079</v>
      </c>
      <c r="F6" s="905">
        <v>270064</v>
      </c>
      <c r="G6" s="905">
        <v>362988</v>
      </c>
      <c r="H6" s="905">
        <f>SUM(C6:G6)</f>
        <v>514496844</v>
      </c>
      <c r="I6" s="905">
        <v>0</v>
      </c>
      <c r="J6" s="905">
        <v>0</v>
      </c>
      <c r="K6" s="905">
        <v>154947150</v>
      </c>
      <c r="L6" s="905">
        <v>0</v>
      </c>
      <c r="M6" s="905">
        <f>I6+J6+K6+L6</f>
        <v>154947150</v>
      </c>
      <c r="N6" s="905">
        <v>0</v>
      </c>
      <c r="O6" s="905">
        <f>K6+L6+M6+N6</f>
        <v>309894300</v>
      </c>
      <c r="P6" s="905">
        <f>O6*100/O19</f>
        <v>43.290360957729476</v>
      </c>
    </row>
    <row r="7" spans="1:21" ht="20.25" customHeight="1" x14ac:dyDescent="0.35">
      <c r="A7" s="82" t="s">
        <v>75</v>
      </c>
      <c r="B7" s="905">
        <v>0</v>
      </c>
      <c r="C7" s="905">
        <v>0</v>
      </c>
      <c r="D7" s="905">
        <v>0</v>
      </c>
      <c r="E7" s="905">
        <v>1678287</v>
      </c>
      <c r="F7" s="905">
        <v>0</v>
      </c>
      <c r="G7" s="905">
        <v>0</v>
      </c>
      <c r="H7" s="905">
        <f>SUM(C7:G7)</f>
        <v>1678287</v>
      </c>
      <c r="I7" s="905">
        <v>0</v>
      </c>
      <c r="J7" s="905">
        <v>0</v>
      </c>
      <c r="K7" s="905">
        <v>1128982</v>
      </c>
      <c r="L7" s="905">
        <v>0</v>
      </c>
      <c r="M7" s="905">
        <f>I7+J7+K7+L7</f>
        <v>1128982</v>
      </c>
      <c r="N7" s="905">
        <v>0</v>
      </c>
      <c r="O7" s="905">
        <f>K7+L7+M7+N7</f>
        <v>2257964</v>
      </c>
      <c r="P7" s="905">
        <f>O7*100/O19</f>
        <v>0.31542392547897358</v>
      </c>
    </row>
    <row r="8" spans="1:21" ht="18" customHeight="1" x14ac:dyDescent="0.35">
      <c r="A8" s="82" t="s">
        <v>76</v>
      </c>
      <c r="B8" s="905">
        <v>0</v>
      </c>
      <c r="C8" s="905">
        <v>0</v>
      </c>
      <c r="D8" s="905">
        <v>0</v>
      </c>
      <c r="E8" s="905">
        <v>0</v>
      </c>
      <c r="F8" s="905">
        <v>0</v>
      </c>
      <c r="G8" s="905">
        <v>0</v>
      </c>
      <c r="H8" s="905">
        <v>0</v>
      </c>
      <c r="I8" s="905">
        <v>0</v>
      </c>
      <c r="J8" s="905">
        <v>0</v>
      </c>
      <c r="K8" s="905">
        <v>0</v>
      </c>
      <c r="L8" s="905">
        <v>0</v>
      </c>
      <c r="M8" s="905">
        <f>I8+J8+K8+L8</f>
        <v>0</v>
      </c>
      <c r="N8" s="905">
        <v>0</v>
      </c>
      <c r="O8" s="905">
        <f>K8+L8+M8+N8</f>
        <v>0</v>
      </c>
      <c r="P8" s="28"/>
    </row>
    <row r="9" spans="1:21" ht="18.75" customHeight="1" x14ac:dyDescent="0.35">
      <c r="A9" s="82" t="s">
        <v>77</v>
      </c>
      <c r="B9" s="81"/>
      <c r="C9" s="905"/>
      <c r="D9" s="905"/>
      <c r="E9" s="905"/>
      <c r="F9" s="905"/>
      <c r="G9" s="905"/>
      <c r="H9" s="81"/>
      <c r="I9" s="81"/>
      <c r="J9" s="81"/>
      <c r="K9" s="81"/>
      <c r="L9" s="81"/>
      <c r="M9" s="81"/>
      <c r="N9" s="81"/>
      <c r="O9" s="81"/>
      <c r="P9" s="28"/>
    </row>
    <row r="10" spans="1:21" ht="19.5" customHeight="1" x14ac:dyDescent="0.35">
      <c r="A10" s="29" t="s">
        <v>78</v>
      </c>
      <c r="B10" s="905">
        <v>0</v>
      </c>
      <c r="C10" s="905">
        <v>0</v>
      </c>
      <c r="D10" s="905">
        <v>0</v>
      </c>
      <c r="E10" s="905">
        <v>0</v>
      </c>
      <c r="F10" s="905">
        <v>0</v>
      </c>
      <c r="G10" s="905">
        <v>0</v>
      </c>
      <c r="H10" s="905">
        <f>SUM(C10:G10)</f>
        <v>0</v>
      </c>
      <c r="I10" s="905">
        <f t="shared" ref="I10:L10" si="0">SUM(D10:H10)</f>
        <v>0</v>
      </c>
      <c r="J10" s="905">
        <f t="shared" si="0"/>
        <v>0</v>
      </c>
      <c r="K10" s="905">
        <f t="shared" si="0"/>
        <v>0</v>
      </c>
      <c r="L10" s="905">
        <f t="shared" si="0"/>
        <v>0</v>
      </c>
      <c r="M10" s="905">
        <f t="shared" ref="M10:M16" si="1">I10+J10+K10+L10</f>
        <v>0</v>
      </c>
      <c r="N10" s="905">
        <v>0</v>
      </c>
      <c r="O10" s="905">
        <f t="shared" ref="O10:O16" si="2">K10+L10+M10+N10</f>
        <v>0</v>
      </c>
      <c r="P10" s="28"/>
    </row>
    <row r="11" spans="1:21" ht="18" customHeight="1" x14ac:dyDescent="0.35">
      <c r="A11" s="82" t="s">
        <v>79</v>
      </c>
      <c r="B11" s="905">
        <v>0</v>
      </c>
      <c r="C11" s="905">
        <v>0</v>
      </c>
      <c r="D11" s="905">
        <v>0</v>
      </c>
      <c r="E11" s="905">
        <v>193105</v>
      </c>
      <c r="F11" s="905">
        <v>0</v>
      </c>
      <c r="G11" s="81">
        <v>0</v>
      </c>
      <c r="H11" s="905">
        <f>SUM(C11:G11)</f>
        <v>193105</v>
      </c>
      <c r="I11" s="905">
        <f>I12+I13+I14+I15+I16</f>
        <v>0</v>
      </c>
      <c r="J11" s="905">
        <f>J12+J13+J14+J15+J16</f>
        <v>0</v>
      </c>
      <c r="K11" s="905">
        <f>K12+K13+K14+K15+K16</f>
        <v>99909062</v>
      </c>
      <c r="L11" s="905">
        <v>0</v>
      </c>
      <c r="M11" s="905">
        <f t="shared" si="1"/>
        <v>99909062</v>
      </c>
      <c r="N11" s="905">
        <v>0</v>
      </c>
      <c r="O11" s="905">
        <f t="shared" si="2"/>
        <v>199818124</v>
      </c>
      <c r="P11" s="905">
        <f>O11*100/O19</f>
        <v>27.913384382534133</v>
      </c>
    </row>
    <row r="12" spans="1:21" ht="12.75" x14ac:dyDescent="0.35">
      <c r="A12" s="83" t="s">
        <v>186</v>
      </c>
      <c r="B12" s="905">
        <v>0</v>
      </c>
      <c r="C12" s="905">
        <v>0</v>
      </c>
      <c r="D12" s="905">
        <v>0</v>
      </c>
      <c r="E12" s="905">
        <v>0</v>
      </c>
      <c r="F12" s="905">
        <v>0</v>
      </c>
      <c r="G12" s="81">
        <v>0</v>
      </c>
      <c r="H12" s="81">
        <v>0</v>
      </c>
      <c r="I12" s="905">
        <v>0</v>
      </c>
      <c r="J12" s="905">
        <v>0</v>
      </c>
      <c r="K12" s="905">
        <v>0</v>
      </c>
      <c r="L12" s="905">
        <v>0</v>
      </c>
      <c r="M12" s="905">
        <f t="shared" si="1"/>
        <v>0</v>
      </c>
      <c r="N12" s="905">
        <v>0</v>
      </c>
      <c r="O12" s="905">
        <f t="shared" si="2"/>
        <v>0</v>
      </c>
      <c r="P12" s="28"/>
    </row>
    <row r="13" spans="1:21" ht="25.5" x14ac:dyDescent="0.35">
      <c r="A13" s="84" t="s">
        <v>187</v>
      </c>
      <c r="B13" s="905">
        <v>0</v>
      </c>
      <c r="C13" s="905">
        <v>0</v>
      </c>
      <c r="D13" s="905">
        <v>0</v>
      </c>
      <c r="E13" s="905">
        <v>193105</v>
      </c>
      <c r="F13" s="905">
        <v>0</v>
      </c>
      <c r="G13" s="81">
        <v>0</v>
      </c>
      <c r="H13" s="905">
        <f>SUM(C13:G13)</f>
        <v>193105</v>
      </c>
      <c r="I13" s="905">
        <v>0</v>
      </c>
      <c r="J13" s="905">
        <v>0</v>
      </c>
      <c r="K13" s="905">
        <v>2258600</v>
      </c>
      <c r="L13" s="905">
        <v>0</v>
      </c>
      <c r="M13" s="905">
        <f t="shared" si="1"/>
        <v>2258600</v>
      </c>
      <c r="N13" s="905">
        <v>4062068</v>
      </c>
      <c r="O13" s="905">
        <f t="shared" si="2"/>
        <v>8579268</v>
      </c>
      <c r="P13" s="905">
        <f>O13*100/O19</f>
        <v>1.1984718933942891</v>
      </c>
    </row>
    <row r="14" spans="1:21" ht="12.75" x14ac:dyDescent="0.35">
      <c r="A14" s="84" t="s">
        <v>188</v>
      </c>
      <c r="B14" s="905">
        <v>0</v>
      </c>
      <c r="C14" s="905">
        <v>0</v>
      </c>
      <c r="D14" s="905">
        <v>0</v>
      </c>
      <c r="E14" s="81">
        <v>0</v>
      </c>
      <c r="F14" s="905">
        <v>0</v>
      </c>
      <c r="G14" s="81">
        <v>0</v>
      </c>
      <c r="H14" s="905">
        <v>0</v>
      </c>
      <c r="I14" s="905">
        <v>0</v>
      </c>
      <c r="J14" s="905">
        <v>0</v>
      </c>
      <c r="K14" s="905">
        <v>0</v>
      </c>
      <c r="L14" s="905">
        <v>0</v>
      </c>
      <c r="M14" s="905">
        <f t="shared" si="1"/>
        <v>0</v>
      </c>
      <c r="N14" s="905">
        <v>0</v>
      </c>
      <c r="O14" s="905">
        <f t="shared" si="2"/>
        <v>0</v>
      </c>
      <c r="P14" s="28"/>
    </row>
    <row r="15" spans="1:21" ht="12.75" x14ac:dyDescent="0.35">
      <c r="A15" s="85" t="s">
        <v>189</v>
      </c>
      <c r="B15" s="905">
        <v>0</v>
      </c>
      <c r="C15" s="905">
        <v>0</v>
      </c>
      <c r="D15" s="905">
        <v>0</v>
      </c>
      <c r="E15" s="905">
        <v>0</v>
      </c>
      <c r="F15" s="905">
        <v>0</v>
      </c>
      <c r="G15" s="905">
        <v>0</v>
      </c>
      <c r="H15" s="905">
        <v>0</v>
      </c>
      <c r="I15" s="905">
        <v>0</v>
      </c>
      <c r="J15" s="905">
        <v>0</v>
      </c>
      <c r="K15" s="905">
        <v>97650462</v>
      </c>
      <c r="L15" s="905">
        <v>0</v>
      </c>
      <c r="M15" s="905">
        <f t="shared" si="1"/>
        <v>97650462</v>
      </c>
      <c r="N15" s="905">
        <v>0</v>
      </c>
      <c r="O15" s="905">
        <f t="shared" si="2"/>
        <v>195300924</v>
      </c>
      <c r="P15" s="905">
        <f>O15*100/O19</f>
        <v>27.282358840863132</v>
      </c>
    </row>
    <row r="16" spans="1:21" ht="12.75" x14ac:dyDescent="0.35">
      <c r="A16" s="85" t="s">
        <v>190</v>
      </c>
      <c r="B16" s="905">
        <v>0</v>
      </c>
      <c r="C16" s="905">
        <v>0</v>
      </c>
      <c r="D16" s="905">
        <v>0</v>
      </c>
      <c r="E16" s="905">
        <v>0</v>
      </c>
      <c r="F16" s="905">
        <v>0</v>
      </c>
      <c r="G16" s="905">
        <v>0</v>
      </c>
      <c r="H16" s="905">
        <v>0</v>
      </c>
      <c r="I16" s="905">
        <v>0</v>
      </c>
      <c r="J16" s="905">
        <v>0</v>
      </c>
      <c r="K16" s="905">
        <v>0</v>
      </c>
      <c r="L16" s="905">
        <v>0</v>
      </c>
      <c r="M16" s="905">
        <f t="shared" si="1"/>
        <v>0</v>
      </c>
      <c r="N16" s="905">
        <v>0</v>
      </c>
      <c r="O16" s="905">
        <f t="shared" si="2"/>
        <v>0</v>
      </c>
      <c r="P16" s="28"/>
    </row>
    <row r="17" spans="1:16" ht="12.75" x14ac:dyDescent="0.35">
      <c r="A17" s="28" t="s">
        <v>85</v>
      </c>
      <c r="B17" s="81"/>
      <c r="C17" s="81"/>
      <c r="D17" s="81"/>
      <c r="E17" s="81"/>
      <c r="F17" s="81"/>
      <c r="G17" s="81"/>
      <c r="H17" s="81"/>
      <c r="I17" s="81"/>
      <c r="J17" s="81"/>
      <c r="K17" s="81"/>
      <c r="L17" s="81"/>
      <c r="M17" s="81"/>
      <c r="N17" s="81"/>
      <c r="O17" s="81"/>
      <c r="P17" s="28"/>
    </row>
    <row r="18" spans="1:16" ht="12.75" x14ac:dyDescent="0.35">
      <c r="A18" s="28"/>
      <c r="B18" s="28"/>
      <c r="C18" s="28"/>
      <c r="D18" s="28"/>
      <c r="E18" s="28"/>
      <c r="F18" s="28"/>
      <c r="G18" s="28"/>
      <c r="H18" s="28"/>
      <c r="I18" s="28"/>
      <c r="J18" s="28"/>
      <c r="K18" s="28"/>
      <c r="L18" s="28"/>
      <c r="M18" s="28"/>
      <c r="N18" s="28"/>
      <c r="O18" s="28"/>
      <c r="P18" s="28"/>
    </row>
    <row r="19" spans="1:16" ht="19.5" customHeight="1" x14ac:dyDescent="0.35">
      <c r="A19" s="86" t="s">
        <v>11</v>
      </c>
      <c r="B19" s="906">
        <f>SUM(B6:B17)</f>
        <v>0</v>
      </c>
      <c r="C19" s="907">
        <f>SUM(C6:C17)</f>
        <v>359175502</v>
      </c>
      <c r="D19" s="907">
        <f>SUM(D6:D17)</f>
        <v>13529211</v>
      </c>
      <c r="E19" s="907">
        <f>E6+E7+E11</f>
        <v>143030471</v>
      </c>
      <c r="F19" s="907">
        <f>SUM(F6:F17)</f>
        <v>270064</v>
      </c>
      <c r="G19" s="906">
        <f>SUM(G6:G17)</f>
        <v>362988</v>
      </c>
      <c r="H19" s="906">
        <f>H6+H7+H11</f>
        <v>516368236</v>
      </c>
      <c r="I19" s="907">
        <f>SUM(I6:I16)</f>
        <v>0</v>
      </c>
      <c r="J19" s="907">
        <f>SUM(J6:J16)</f>
        <v>0</v>
      </c>
      <c r="K19" s="907">
        <f>K11+K7+K6</f>
        <v>255985194</v>
      </c>
      <c r="L19" s="907">
        <f>SUM(L6:L16)</f>
        <v>0</v>
      </c>
      <c r="M19" s="907">
        <f>M11+M7+M6</f>
        <v>255985194</v>
      </c>
      <c r="N19" s="907">
        <f>SUM(N6:N16)</f>
        <v>4062068</v>
      </c>
      <c r="O19" s="94">
        <f>O6+O7+O11+O13+O15</f>
        <v>715850580</v>
      </c>
      <c r="P19" s="94">
        <f>O19*100/O19</f>
        <v>100</v>
      </c>
    </row>
    <row r="20" spans="1:16" ht="12.75" x14ac:dyDescent="0.35">
      <c r="A20" s="71"/>
      <c r="B20" s="72"/>
      <c r="C20" s="72"/>
      <c r="D20" s="72"/>
      <c r="E20" s="72"/>
      <c r="F20" s="72"/>
      <c r="G20" s="72"/>
      <c r="H20" s="72"/>
      <c r="I20" s="72"/>
      <c r="J20" s="72"/>
      <c r="K20" s="72"/>
      <c r="L20" s="72"/>
      <c r="M20" s="72"/>
      <c r="N20" s="72"/>
      <c r="O20" s="72"/>
      <c r="P20" s="72"/>
    </row>
    <row r="21" spans="1:16" ht="12.75" x14ac:dyDescent="0.35">
      <c r="A21" s="984" t="s">
        <v>256</v>
      </c>
      <c r="B21" s="984"/>
      <c r="C21" s="984"/>
      <c r="D21" s="984"/>
      <c r="E21" s="984"/>
      <c r="F21" s="984"/>
      <c r="G21" s="984"/>
      <c r="H21" s="984"/>
      <c r="I21" s="984"/>
      <c r="J21" s="984"/>
      <c r="K21" s="984"/>
      <c r="L21" s="984"/>
      <c r="M21" s="984"/>
      <c r="N21" s="984"/>
      <c r="O21" s="984"/>
      <c r="P21" s="984"/>
    </row>
    <row r="22" spans="1:16" ht="12.75" x14ac:dyDescent="0.35">
      <c r="A22" s="78" t="s">
        <v>6</v>
      </c>
      <c r="B22" s="988" t="s">
        <v>1077</v>
      </c>
      <c r="C22" s="988"/>
      <c r="D22" s="988"/>
      <c r="E22" s="988"/>
      <c r="F22" s="988"/>
      <c r="G22" s="988"/>
      <c r="H22" s="988"/>
      <c r="I22" s="988"/>
      <c r="J22" s="988"/>
      <c r="K22" s="988"/>
      <c r="L22" s="988"/>
      <c r="M22" s="988"/>
      <c r="N22" s="988"/>
      <c r="O22" s="988"/>
      <c r="P22" s="988"/>
    </row>
    <row r="23" spans="1:16" ht="25.5" x14ac:dyDescent="0.35">
      <c r="A23" s="984" t="s">
        <v>59</v>
      </c>
      <c r="B23" s="984" t="s">
        <v>192</v>
      </c>
      <c r="C23" s="984"/>
      <c r="D23" s="984"/>
      <c r="E23" s="984"/>
      <c r="F23" s="984"/>
      <c r="G23" s="984"/>
      <c r="H23" s="984"/>
      <c r="I23" s="984" t="s">
        <v>191</v>
      </c>
      <c r="J23" s="984"/>
      <c r="K23" s="984"/>
      <c r="L23" s="984"/>
      <c r="M23" s="984"/>
      <c r="N23" s="79" t="s">
        <v>193</v>
      </c>
      <c r="O23" s="984" t="s">
        <v>11</v>
      </c>
      <c r="P23" s="984"/>
    </row>
    <row r="24" spans="1:16" ht="87" customHeight="1" x14ac:dyDescent="0.35">
      <c r="A24" s="987"/>
      <c r="B24" s="80" t="s">
        <v>60</v>
      </c>
      <c r="C24" s="80" t="s">
        <v>61</v>
      </c>
      <c r="D24" s="80" t="s">
        <v>62</v>
      </c>
      <c r="E24" s="80" t="s">
        <v>63</v>
      </c>
      <c r="F24" s="80" t="s">
        <v>64</v>
      </c>
      <c r="G24" s="80" t="s">
        <v>65</v>
      </c>
      <c r="H24" s="80" t="s">
        <v>66</v>
      </c>
      <c r="I24" s="80" t="s">
        <v>67</v>
      </c>
      <c r="J24" s="80" t="s">
        <v>65</v>
      </c>
      <c r="K24" s="80" t="s">
        <v>68</v>
      </c>
      <c r="L24" s="80" t="s">
        <v>69</v>
      </c>
      <c r="M24" s="80" t="s">
        <v>70</v>
      </c>
      <c r="N24" s="80" t="s">
        <v>71</v>
      </c>
      <c r="O24" s="80" t="s">
        <v>72</v>
      </c>
      <c r="P24" s="80" t="s">
        <v>73</v>
      </c>
    </row>
    <row r="25" spans="1:16" ht="12.75" x14ac:dyDescent="0.35">
      <c r="A25" s="82" t="s">
        <v>1077</v>
      </c>
      <c r="B25" s="81"/>
      <c r="C25" s="81"/>
      <c r="D25" s="81"/>
      <c r="E25" s="81"/>
      <c r="F25" s="81"/>
      <c r="G25" s="81"/>
      <c r="H25" s="81"/>
      <c r="I25" s="81"/>
      <c r="J25" s="81"/>
      <c r="K25" s="81"/>
      <c r="L25" s="81"/>
      <c r="M25" s="81"/>
      <c r="N25" s="81"/>
      <c r="O25" s="81"/>
      <c r="P25" s="28"/>
    </row>
    <row r="26" spans="1:16" ht="12.75" x14ac:dyDescent="0.35">
      <c r="A26" s="82" t="s">
        <v>74</v>
      </c>
      <c r="B26" s="81"/>
      <c r="C26" s="81">
        <v>423009</v>
      </c>
      <c r="D26" s="81"/>
      <c r="E26" s="81">
        <f>547357+145800</f>
        <v>693157</v>
      </c>
      <c r="F26" s="81"/>
      <c r="G26" s="81"/>
      <c r="H26" s="81">
        <f>+SUM(B26:G26)</f>
        <v>1116166</v>
      </c>
      <c r="I26" s="81"/>
      <c r="J26" s="81"/>
      <c r="K26" s="81">
        <v>10000000</v>
      </c>
      <c r="L26" s="81"/>
      <c r="M26" s="81">
        <f>+SUM(I26:L26)</f>
        <v>10000000</v>
      </c>
      <c r="N26" s="81">
        <v>0</v>
      </c>
      <c r="O26" s="81">
        <f>+H26+M26</f>
        <v>11116166</v>
      </c>
      <c r="P26" s="28">
        <f>+O26*P39/O39</f>
        <v>99.730849154767654</v>
      </c>
    </row>
    <row r="27" spans="1:16" ht="12.75" x14ac:dyDescent="0.35">
      <c r="A27" s="82" t="s">
        <v>75</v>
      </c>
      <c r="B27" s="81"/>
      <c r="C27" s="81"/>
      <c r="D27" s="81"/>
      <c r="E27" s="81">
        <v>30000</v>
      </c>
      <c r="F27" s="81"/>
      <c r="G27" s="81"/>
      <c r="H27" s="81">
        <f>+SUM(B27:G27)</f>
        <v>30000</v>
      </c>
      <c r="I27" s="81"/>
      <c r="J27" s="81"/>
      <c r="K27" s="81"/>
      <c r="L27" s="81"/>
      <c r="M27" s="81"/>
      <c r="N27" s="81"/>
      <c r="O27" s="81">
        <f>+H27+M27</f>
        <v>30000</v>
      </c>
      <c r="P27" s="28">
        <f>+O27*P39/O39</f>
        <v>0.26915084523234267</v>
      </c>
    </row>
    <row r="28" spans="1:16" ht="12.75" x14ac:dyDescent="0.35">
      <c r="A28" s="82" t="s">
        <v>76</v>
      </c>
      <c r="B28" s="81"/>
      <c r="C28" s="81"/>
      <c r="D28" s="81"/>
      <c r="E28" s="81"/>
      <c r="F28" s="81"/>
      <c r="G28" s="81"/>
      <c r="H28" s="81"/>
      <c r="I28" s="81"/>
      <c r="J28" s="81"/>
      <c r="K28" s="81"/>
      <c r="L28" s="81"/>
      <c r="M28" s="81"/>
      <c r="N28" s="81"/>
      <c r="O28" s="81"/>
      <c r="P28" s="28"/>
    </row>
    <row r="29" spans="1:16" ht="12.75" x14ac:dyDescent="0.35">
      <c r="A29" s="82" t="s">
        <v>77</v>
      </c>
      <c r="B29" s="81"/>
      <c r="C29" s="81"/>
      <c r="D29" s="81"/>
      <c r="E29" s="81"/>
      <c r="F29" s="81"/>
      <c r="G29" s="81"/>
      <c r="H29" s="81"/>
      <c r="I29" s="81"/>
      <c r="J29" s="81"/>
      <c r="K29" s="81"/>
      <c r="L29" s="81"/>
      <c r="M29" s="81"/>
      <c r="N29" s="81"/>
      <c r="O29" s="81"/>
      <c r="P29" s="28"/>
    </row>
    <row r="30" spans="1:16" ht="12.75" x14ac:dyDescent="0.35">
      <c r="A30" s="29" t="s">
        <v>78</v>
      </c>
      <c r="B30" s="81"/>
      <c r="C30" s="81"/>
      <c r="D30" s="81"/>
      <c r="E30" s="81"/>
      <c r="F30" s="81"/>
      <c r="G30" s="81"/>
      <c r="H30" s="81"/>
      <c r="I30" s="81"/>
      <c r="J30" s="81"/>
      <c r="K30" s="81"/>
      <c r="L30" s="81"/>
      <c r="M30" s="81"/>
      <c r="N30" s="81"/>
      <c r="O30" s="81"/>
      <c r="P30" s="28"/>
    </row>
    <row r="31" spans="1:16" ht="12.75" x14ac:dyDescent="0.35">
      <c r="A31" s="82" t="s">
        <v>79</v>
      </c>
      <c r="B31" s="81"/>
      <c r="C31" s="81"/>
      <c r="D31" s="81"/>
      <c r="E31" s="81"/>
      <c r="F31" s="81"/>
      <c r="G31" s="81"/>
      <c r="H31" s="81"/>
      <c r="I31" s="81"/>
      <c r="J31" s="81"/>
      <c r="K31" s="81"/>
      <c r="L31" s="81"/>
      <c r="M31" s="81"/>
      <c r="N31" s="81"/>
      <c r="O31" s="81"/>
      <c r="P31" s="28"/>
    </row>
    <row r="32" spans="1:16" ht="12.75" x14ac:dyDescent="0.35">
      <c r="A32" s="83" t="s">
        <v>186</v>
      </c>
      <c r="B32" s="81"/>
      <c r="C32" s="81"/>
      <c r="D32" s="81"/>
      <c r="E32" s="81"/>
      <c r="F32" s="81"/>
      <c r="G32" s="81"/>
      <c r="H32" s="81"/>
      <c r="I32" s="81"/>
      <c r="J32" s="81"/>
      <c r="K32" s="81"/>
      <c r="L32" s="81"/>
      <c r="M32" s="81"/>
      <c r="N32" s="81"/>
      <c r="O32" s="81"/>
      <c r="P32" s="28"/>
    </row>
    <row r="33" spans="1:16" ht="25.5" x14ac:dyDescent="0.35">
      <c r="A33" s="84" t="s">
        <v>187</v>
      </c>
      <c r="B33" s="81"/>
      <c r="C33" s="81"/>
      <c r="D33" s="81"/>
      <c r="E33" s="81"/>
      <c r="F33" s="81"/>
      <c r="G33" s="81"/>
      <c r="H33" s="81"/>
      <c r="I33" s="81"/>
      <c r="J33" s="81"/>
      <c r="K33" s="81"/>
      <c r="L33" s="81"/>
      <c r="M33" s="81"/>
      <c r="N33" s="81"/>
      <c r="O33" s="81"/>
      <c r="P33" s="28"/>
    </row>
    <row r="34" spans="1:16" ht="12.75" x14ac:dyDescent="0.35">
      <c r="A34" s="84" t="s">
        <v>188</v>
      </c>
      <c r="B34" s="81"/>
      <c r="C34" s="81"/>
      <c r="D34" s="81"/>
      <c r="E34" s="81"/>
      <c r="F34" s="81"/>
      <c r="G34" s="81"/>
      <c r="H34" s="81"/>
      <c r="I34" s="81"/>
      <c r="J34" s="81"/>
      <c r="K34" s="81"/>
      <c r="L34" s="81"/>
      <c r="M34" s="81"/>
      <c r="N34" s="81"/>
      <c r="O34" s="81"/>
      <c r="P34" s="28"/>
    </row>
    <row r="35" spans="1:16" ht="12.75" x14ac:dyDescent="0.35">
      <c r="A35" s="85" t="s">
        <v>189</v>
      </c>
      <c r="B35" s="81"/>
      <c r="C35" s="81"/>
      <c r="D35" s="81"/>
      <c r="E35" s="81"/>
      <c r="F35" s="81"/>
      <c r="G35" s="81"/>
      <c r="H35" s="81"/>
      <c r="I35" s="81"/>
      <c r="J35" s="81"/>
      <c r="K35" s="81"/>
      <c r="L35" s="81"/>
      <c r="M35" s="81"/>
      <c r="N35" s="81"/>
      <c r="O35" s="81"/>
      <c r="P35" s="28"/>
    </row>
    <row r="36" spans="1:16" ht="12.75" x14ac:dyDescent="0.35">
      <c r="A36" s="85" t="s">
        <v>190</v>
      </c>
      <c r="B36" s="81"/>
      <c r="C36" s="81"/>
      <c r="D36" s="81"/>
      <c r="E36" s="81"/>
      <c r="F36" s="81"/>
      <c r="G36" s="81"/>
      <c r="H36" s="81"/>
      <c r="I36" s="81"/>
      <c r="J36" s="81"/>
      <c r="K36" s="81"/>
      <c r="L36" s="81"/>
      <c r="M36" s="81"/>
      <c r="N36" s="81"/>
      <c r="O36" s="81"/>
      <c r="P36" s="28"/>
    </row>
    <row r="37" spans="1:16" ht="12.75" x14ac:dyDescent="0.35">
      <c r="A37" s="28" t="s">
        <v>85</v>
      </c>
      <c r="B37" s="81"/>
      <c r="C37" s="81"/>
      <c r="D37" s="81"/>
      <c r="E37" s="81"/>
      <c r="F37" s="81"/>
      <c r="G37" s="81"/>
      <c r="H37" s="81"/>
      <c r="I37" s="81"/>
      <c r="J37" s="81"/>
      <c r="K37" s="81"/>
      <c r="L37" s="81"/>
      <c r="M37" s="81"/>
      <c r="N37" s="81"/>
      <c r="O37" s="81"/>
      <c r="P37" s="28"/>
    </row>
    <row r="38" spans="1:16" ht="12.75" x14ac:dyDescent="0.35">
      <c r="A38" s="28"/>
      <c r="B38" s="28"/>
      <c r="C38" s="28"/>
      <c r="D38" s="28"/>
      <c r="E38" s="28"/>
      <c r="F38" s="28"/>
      <c r="G38" s="28"/>
      <c r="H38" s="28"/>
      <c r="I38" s="28"/>
      <c r="J38" s="28"/>
      <c r="K38" s="28"/>
      <c r="L38" s="28"/>
      <c r="M38" s="28"/>
      <c r="N38" s="28"/>
      <c r="O38" s="28"/>
      <c r="P38" s="28"/>
    </row>
    <row r="39" spans="1:16" ht="12.75" x14ac:dyDescent="0.35">
      <c r="A39" s="86" t="s">
        <v>11</v>
      </c>
      <c r="B39" s="88">
        <f>+SUM(B26:B38)</f>
        <v>0</v>
      </c>
      <c r="C39" s="88">
        <f t="shared" ref="C39:O39" si="3">+SUM(C26:C38)</f>
        <v>423009</v>
      </c>
      <c r="D39" s="88">
        <f t="shared" si="3"/>
        <v>0</v>
      </c>
      <c r="E39" s="88">
        <f t="shared" si="3"/>
        <v>723157</v>
      </c>
      <c r="F39" s="88">
        <f t="shared" si="3"/>
        <v>0</v>
      </c>
      <c r="G39" s="88">
        <f t="shared" si="3"/>
        <v>0</v>
      </c>
      <c r="H39" s="88">
        <f t="shared" si="3"/>
        <v>1146166</v>
      </c>
      <c r="I39" s="88">
        <f t="shared" si="3"/>
        <v>0</v>
      </c>
      <c r="J39" s="88">
        <f t="shared" si="3"/>
        <v>0</v>
      </c>
      <c r="K39" s="88">
        <f t="shared" si="3"/>
        <v>10000000</v>
      </c>
      <c r="L39" s="88">
        <f t="shared" si="3"/>
        <v>0</v>
      </c>
      <c r="M39" s="88">
        <f t="shared" si="3"/>
        <v>10000000</v>
      </c>
      <c r="N39" s="88">
        <f t="shared" si="3"/>
        <v>0</v>
      </c>
      <c r="O39" s="88">
        <f t="shared" si="3"/>
        <v>11146166</v>
      </c>
      <c r="P39" s="87">
        <v>100</v>
      </c>
    </row>
    <row r="40" spans="1:16" ht="12.75" x14ac:dyDescent="0.35">
      <c r="A40" s="72"/>
      <c r="B40" s="72"/>
      <c r="C40" s="72"/>
      <c r="D40" s="72"/>
      <c r="E40" s="72"/>
      <c r="F40" s="72"/>
      <c r="G40" s="72"/>
      <c r="H40" s="72"/>
      <c r="I40" s="72"/>
      <c r="J40" s="72"/>
      <c r="K40" s="72"/>
      <c r="L40" s="72"/>
      <c r="M40" s="72"/>
      <c r="N40" s="72"/>
      <c r="O40" s="72"/>
      <c r="P40" s="72"/>
    </row>
    <row r="41" spans="1:16" ht="12.75" x14ac:dyDescent="0.35">
      <c r="A41" s="984" t="s">
        <v>256</v>
      </c>
      <c r="B41" s="984"/>
      <c r="C41" s="984"/>
      <c r="D41" s="984"/>
      <c r="E41" s="984"/>
      <c r="F41" s="984"/>
      <c r="G41" s="984"/>
      <c r="H41" s="984"/>
      <c r="I41" s="984"/>
      <c r="J41" s="984"/>
      <c r="K41" s="984"/>
      <c r="L41" s="984"/>
      <c r="M41" s="984"/>
      <c r="N41" s="984"/>
      <c r="O41" s="984"/>
      <c r="P41" s="984"/>
    </row>
    <row r="42" spans="1:16" ht="12.75" x14ac:dyDescent="0.35">
      <c r="A42" s="78" t="s">
        <v>6</v>
      </c>
      <c r="B42" s="988" t="s">
        <v>1178</v>
      </c>
      <c r="C42" s="988"/>
      <c r="D42" s="988"/>
      <c r="E42" s="988"/>
      <c r="F42" s="988"/>
      <c r="G42" s="988"/>
      <c r="H42" s="988"/>
      <c r="I42" s="988"/>
      <c r="J42" s="988"/>
      <c r="K42" s="988"/>
      <c r="L42" s="988"/>
      <c r="M42" s="988"/>
      <c r="N42" s="988"/>
      <c r="O42" s="988"/>
      <c r="P42" s="988"/>
    </row>
    <row r="43" spans="1:16" ht="25.5" x14ac:dyDescent="0.35">
      <c r="A43" s="984" t="s">
        <v>59</v>
      </c>
      <c r="B43" s="984" t="s">
        <v>192</v>
      </c>
      <c r="C43" s="984"/>
      <c r="D43" s="984"/>
      <c r="E43" s="984"/>
      <c r="F43" s="984"/>
      <c r="G43" s="984"/>
      <c r="H43" s="984"/>
      <c r="I43" s="984" t="s">
        <v>191</v>
      </c>
      <c r="J43" s="984"/>
      <c r="K43" s="984"/>
      <c r="L43" s="984"/>
      <c r="M43" s="984"/>
      <c r="N43" s="79" t="s">
        <v>193</v>
      </c>
      <c r="O43" s="984" t="s">
        <v>11</v>
      </c>
      <c r="P43" s="984"/>
    </row>
    <row r="44" spans="1:16" ht="99.75" customHeight="1" x14ac:dyDescent="0.35">
      <c r="A44" s="987"/>
      <c r="B44" s="80" t="s">
        <v>60</v>
      </c>
      <c r="C44" s="80" t="s">
        <v>61</v>
      </c>
      <c r="D44" s="80" t="s">
        <v>62</v>
      </c>
      <c r="E44" s="80" t="s">
        <v>63</v>
      </c>
      <c r="F44" s="80" t="s">
        <v>64</v>
      </c>
      <c r="G44" s="80" t="s">
        <v>65</v>
      </c>
      <c r="H44" s="80" t="s">
        <v>66</v>
      </c>
      <c r="I44" s="80" t="s">
        <v>67</v>
      </c>
      <c r="J44" s="80" t="s">
        <v>65</v>
      </c>
      <c r="K44" s="80" t="s">
        <v>68</v>
      </c>
      <c r="L44" s="80" t="s">
        <v>69</v>
      </c>
      <c r="M44" s="80" t="s">
        <v>70</v>
      </c>
      <c r="N44" s="80" t="s">
        <v>71</v>
      </c>
      <c r="O44" s="80" t="s">
        <v>72</v>
      </c>
      <c r="P44" s="80" t="s">
        <v>73</v>
      </c>
    </row>
    <row r="45" spans="1:16" ht="12.75" x14ac:dyDescent="0.35">
      <c r="A45" s="28"/>
      <c r="B45" s="81"/>
      <c r="C45" s="81"/>
      <c r="D45" s="81"/>
      <c r="E45" s="81"/>
      <c r="F45" s="81"/>
      <c r="G45" s="81"/>
      <c r="H45" s="81"/>
      <c r="I45" s="81"/>
      <c r="J45" s="81"/>
      <c r="K45" s="81"/>
      <c r="L45" s="81"/>
      <c r="M45" s="81"/>
      <c r="N45" s="81"/>
      <c r="O45" s="81"/>
      <c r="P45" s="28"/>
    </row>
    <row r="46" spans="1:16" ht="12.75" x14ac:dyDescent="0.35">
      <c r="A46" s="82" t="s">
        <v>74</v>
      </c>
      <c r="B46" s="81"/>
      <c r="C46" s="81"/>
      <c r="D46" s="81"/>
      <c r="E46" s="81"/>
      <c r="F46" s="81"/>
      <c r="G46" s="81"/>
      <c r="H46" s="81"/>
      <c r="I46" s="81"/>
      <c r="J46" s="81"/>
      <c r="K46" s="81"/>
      <c r="L46" s="81"/>
      <c r="M46" s="81"/>
      <c r="N46" s="81"/>
      <c r="O46" s="81"/>
      <c r="P46" s="28"/>
    </row>
    <row r="47" spans="1:16" ht="12.75" x14ac:dyDescent="0.35">
      <c r="A47" s="82" t="s">
        <v>75</v>
      </c>
      <c r="B47" s="81"/>
      <c r="C47" s="81"/>
      <c r="D47" s="81"/>
      <c r="E47" s="81"/>
      <c r="F47" s="81"/>
      <c r="G47" s="81"/>
      <c r="H47" s="81"/>
      <c r="I47" s="81"/>
      <c r="J47" s="81"/>
      <c r="K47" s="81"/>
      <c r="L47" s="81"/>
      <c r="M47" s="81"/>
      <c r="N47" s="81"/>
      <c r="O47" s="81"/>
      <c r="P47" s="28"/>
    </row>
    <row r="48" spans="1:16" ht="12.75" x14ac:dyDescent="0.35">
      <c r="A48" s="82" t="s">
        <v>76</v>
      </c>
      <c r="B48" s="81"/>
      <c r="C48" s="81"/>
      <c r="D48" s="81"/>
      <c r="E48" s="81"/>
      <c r="F48" s="81"/>
      <c r="G48" s="81"/>
      <c r="H48" s="81"/>
      <c r="I48" s="81"/>
      <c r="J48" s="81"/>
      <c r="K48" s="81"/>
      <c r="L48" s="81"/>
      <c r="M48" s="81"/>
      <c r="N48" s="81"/>
      <c r="O48" s="81"/>
      <c r="P48" s="28"/>
    </row>
    <row r="49" spans="1:16" ht="12.75" x14ac:dyDescent="0.35">
      <c r="A49" s="82" t="s">
        <v>77</v>
      </c>
      <c r="B49" s="81"/>
      <c r="C49" s="81"/>
      <c r="D49" s="81"/>
      <c r="E49" s="81"/>
      <c r="F49" s="81"/>
      <c r="G49" s="81"/>
      <c r="H49" s="81"/>
      <c r="I49" s="81"/>
      <c r="J49" s="81"/>
      <c r="K49" s="81"/>
      <c r="L49" s="81"/>
      <c r="M49" s="81"/>
      <c r="N49" s="81"/>
      <c r="O49" s="81"/>
      <c r="P49" s="28"/>
    </row>
    <row r="50" spans="1:16" ht="12.75" x14ac:dyDescent="0.35">
      <c r="A50" s="29" t="s">
        <v>78</v>
      </c>
      <c r="B50" s="81"/>
      <c r="C50" s="81"/>
      <c r="D50" s="81"/>
      <c r="E50" s="81"/>
      <c r="F50" s="81"/>
      <c r="G50" s="81"/>
      <c r="H50" s="81"/>
      <c r="I50" s="81"/>
      <c r="J50" s="81"/>
      <c r="K50" s="81"/>
      <c r="L50" s="81"/>
      <c r="M50" s="81"/>
      <c r="N50" s="81"/>
      <c r="O50" s="81"/>
      <c r="P50" s="28"/>
    </row>
    <row r="51" spans="1:16" ht="12.75" x14ac:dyDescent="0.35">
      <c r="A51" s="82" t="s">
        <v>79</v>
      </c>
      <c r="B51" s="81"/>
      <c r="C51" s="81"/>
      <c r="D51" s="81"/>
      <c r="E51" s="81"/>
      <c r="F51" s="81"/>
      <c r="G51" s="81"/>
      <c r="H51" s="81"/>
      <c r="I51" s="81"/>
      <c r="J51" s="81"/>
      <c r="K51" s="81"/>
      <c r="L51" s="81"/>
      <c r="M51" s="81"/>
      <c r="N51" s="81"/>
      <c r="O51" s="81"/>
      <c r="P51" s="28"/>
    </row>
    <row r="52" spans="1:16" ht="12.75" x14ac:dyDescent="0.35">
      <c r="A52" s="83" t="s">
        <v>186</v>
      </c>
      <c r="B52" s="81"/>
      <c r="C52" s="81"/>
      <c r="D52" s="81"/>
      <c r="E52" s="81"/>
      <c r="F52" s="81"/>
      <c r="G52" s="81"/>
      <c r="H52" s="81"/>
      <c r="I52" s="81"/>
      <c r="J52" s="81"/>
      <c r="K52" s="81"/>
      <c r="L52" s="81"/>
      <c r="M52" s="81"/>
      <c r="N52" s="81"/>
      <c r="O52" s="81"/>
      <c r="P52" s="28"/>
    </row>
    <row r="53" spans="1:16" ht="25.5" x14ac:dyDescent="0.35">
      <c r="A53" s="84" t="s">
        <v>187</v>
      </c>
      <c r="B53" s="81"/>
      <c r="C53" s="81"/>
      <c r="D53" s="81"/>
      <c r="E53" s="81"/>
      <c r="F53" s="81"/>
      <c r="G53" s="81"/>
      <c r="H53" s="81"/>
      <c r="I53" s="81"/>
      <c r="J53" s="81"/>
      <c r="K53" s="81"/>
      <c r="L53" s="81"/>
      <c r="M53" s="81"/>
      <c r="N53" s="81"/>
      <c r="O53" s="81"/>
      <c r="P53" s="28"/>
    </row>
    <row r="54" spans="1:16" ht="12.75" x14ac:dyDescent="0.35">
      <c r="A54" s="84" t="s">
        <v>188</v>
      </c>
      <c r="B54" s="81"/>
      <c r="C54" s="81"/>
      <c r="D54" s="81"/>
      <c r="E54" s="81"/>
      <c r="F54" s="81"/>
      <c r="G54" s="81"/>
      <c r="H54" s="81"/>
      <c r="I54" s="81"/>
      <c r="J54" s="81"/>
      <c r="K54" s="81"/>
      <c r="L54" s="81"/>
      <c r="M54" s="81"/>
      <c r="N54" s="81"/>
      <c r="O54" s="81"/>
      <c r="P54" s="28"/>
    </row>
    <row r="55" spans="1:16" ht="12.75" x14ac:dyDescent="0.35">
      <c r="A55" s="85" t="s">
        <v>189</v>
      </c>
      <c r="B55" s="81"/>
      <c r="C55" s="81"/>
      <c r="D55" s="81"/>
      <c r="E55" s="81"/>
      <c r="F55" s="81"/>
      <c r="G55" s="81"/>
      <c r="H55" s="81"/>
      <c r="I55" s="81"/>
      <c r="J55" s="81"/>
      <c r="K55" s="81"/>
      <c r="L55" s="81"/>
      <c r="M55" s="81"/>
      <c r="N55" s="81"/>
      <c r="O55" s="81"/>
      <c r="P55" s="28"/>
    </row>
    <row r="56" spans="1:16" ht="12.75" x14ac:dyDescent="0.35">
      <c r="A56" s="85" t="s">
        <v>190</v>
      </c>
      <c r="B56" s="81"/>
      <c r="C56" s="81"/>
      <c r="D56" s="81"/>
      <c r="E56" s="81"/>
      <c r="F56" s="81"/>
      <c r="G56" s="81"/>
      <c r="H56" s="81"/>
      <c r="I56" s="81"/>
      <c r="J56" s="81"/>
      <c r="K56" s="81"/>
      <c r="L56" s="81"/>
      <c r="M56" s="81"/>
      <c r="N56" s="81"/>
      <c r="O56" s="81"/>
      <c r="P56" s="28"/>
    </row>
    <row r="57" spans="1:16" ht="12.75" x14ac:dyDescent="0.35">
      <c r="A57" s="28" t="s">
        <v>85</v>
      </c>
      <c r="B57" s="81"/>
      <c r="C57" s="81"/>
      <c r="D57" s="81"/>
      <c r="E57" s="81"/>
      <c r="F57" s="81"/>
      <c r="G57" s="81"/>
      <c r="H57" s="81"/>
      <c r="I57" s="81"/>
      <c r="J57" s="81"/>
      <c r="K57" s="81"/>
      <c r="L57" s="81"/>
      <c r="M57" s="81"/>
      <c r="N57" s="81"/>
      <c r="O57" s="81"/>
      <c r="P57" s="28"/>
    </row>
    <row r="58" spans="1:16" ht="12.75" x14ac:dyDescent="0.35">
      <c r="A58" s="28"/>
      <c r="B58" s="28"/>
      <c r="C58" s="28"/>
      <c r="D58" s="28"/>
      <c r="E58" s="28"/>
      <c r="F58" s="28"/>
      <c r="G58" s="28"/>
      <c r="H58" s="28"/>
      <c r="I58" s="28"/>
      <c r="J58" s="28"/>
      <c r="K58" s="28"/>
      <c r="L58" s="28"/>
      <c r="M58" s="28"/>
      <c r="N58" s="28"/>
      <c r="O58" s="28"/>
      <c r="P58" s="28"/>
    </row>
    <row r="59" spans="1:16" ht="12.75" x14ac:dyDescent="0.35">
      <c r="A59" s="86" t="s">
        <v>11</v>
      </c>
      <c r="B59" s="87"/>
      <c r="C59" s="87"/>
      <c r="D59" s="87"/>
      <c r="E59" s="87"/>
      <c r="F59" s="87"/>
      <c r="G59" s="87"/>
      <c r="H59" s="87"/>
      <c r="I59" s="87"/>
      <c r="J59" s="87"/>
      <c r="K59" s="87"/>
      <c r="L59" s="87"/>
      <c r="M59" s="87"/>
      <c r="N59" s="87"/>
      <c r="O59" s="87"/>
      <c r="P59" s="87"/>
    </row>
    <row r="60" spans="1:16" ht="12.75" x14ac:dyDescent="0.35">
      <c r="A60" s="72"/>
      <c r="B60" s="72"/>
      <c r="C60" s="72"/>
      <c r="D60" s="72"/>
      <c r="E60" s="72"/>
      <c r="F60" s="72"/>
      <c r="G60" s="72"/>
      <c r="H60" s="72"/>
      <c r="I60" s="72"/>
      <c r="J60" s="72"/>
      <c r="K60" s="72"/>
      <c r="L60" s="72"/>
      <c r="M60" s="72"/>
      <c r="N60" s="72"/>
      <c r="O60" s="72"/>
      <c r="P60" s="72"/>
    </row>
    <row r="61" spans="1:16" ht="12.75" x14ac:dyDescent="0.35">
      <c r="A61" s="984" t="s">
        <v>256</v>
      </c>
      <c r="B61" s="984"/>
      <c r="C61" s="984"/>
      <c r="D61" s="984"/>
      <c r="E61" s="984"/>
      <c r="F61" s="984"/>
      <c r="G61" s="984"/>
      <c r="H61" s="984"/>
      <c r="I61" s="984"/>
      <c r="J61" s="984"/>
      <c r="K61" s="984"/>
      <c r="L61" s="984"/>
      <c r="M61" s="984"/>
      <c r="N61" s="984"/>
      <c r="O61" s="984"/>
      <c r="P61" s="984"/>
    </row>
    <row r="62" spans="1:16" ht="12.75" x14ac:dyDescent="0.35">
      <c r="A62" s="78" t="s">
        <v>6</v>
      </c>
      <c r="B62" s="988" t="s">
        <v>1182</v>
      </c>
      <c r="C62" s="988"/>
      <c r="D62" s="988"/>
      <c r="E62" s="988"/>
      <c r="F62" s="988"/>
      <c r="G62" s="988"/>
      <c r="H62" s="988"/>
      <c r="I62" s="988"/>
      <c r="J62" s="988"/>
      <c r="K62" s="988"/>
      <c r="L62" s="988"/>
      <c r="M62" s="988"/>
      <c r="N62" s="988"/>
      <c r="O62" s="988"/>
      <c r="P62" s="988"/>
    </row>
    <row r="63" spans="1:16" ht="25.5" x14ac:dyDescent="0.35">
      <c r="A63" s="984" t="s">
        <v>59</v>
      </c>
      <c r="B63" s="984" t="s">
        <v>192</v>
      </c>
      <c r="C63" s="984"/>
      <c r="D63" s="984"/>
      <c r="E63" s="984"/>
      <c r="F63" s="984"/>
      <c r="G63" s="984"/>
      <c r="H63" s="984"/>
      <c r="I63" s="984" t="s">
        <v>191</v>
      </c>
      <c r="J63" s="984"/>
      <c r="K63" s="984"/>
      <c r="L63" s="984"/>
      <c r="M63" s="984"/>
      <c r="N63" s="79" t="s">
        <v>193</v>
      </c>
      <c r="O63" s="984" t="s">
        <v>11</v>
      </c>
      <c r="P63" s="984"/>
    </row>
    <row r="64" spans="1:16" ht="69" customHeight="1" x14ac:dyDescent="0.35">
      <c r="A64" s="987"/>
      <c r="B64" s="80" t="s">
        <v>60</v>
      </c>
      <c r="C64" s="80" t="s">
        <v>61</v>
      </c>
      <c r="D64" s="80" t="s">
        <v>62</v>
      </c>
      <c r="E64" s="80" t="s">
        <v>63</v>
      </c>
      <c r="F64" s="80" t="s">
        <v>64</v>
      </c>
      <c r="G64" s="80" t="s">
        <v>65</v>
      </c>
      <c r="H64" s="80" t="s">
        <v>66</v>
      </c>
      <c r="I64" s="80" t="s">
        <v>67</v>
      </c>
      <c r="J64" s="80" t="s">
        <v>65</v>
      </c>
      <c r="K64" s="80" t="s">
        <v>68</v>
      </c>
      <c r="L64" s="80" t="s">
        <v>69</v>
      </c>
      <c r="M64" s="80" t="s">
        <v>70</v>
      </c>
      <c r="N64" s="80" t="s">
        <v>71</v>
      </c>
      <c r="O64" s="80" t="s">
        <v>72</v>
      </c>
      <c r="P64" s="80" t="s">
        <v>73</v>
      </c>
    </row>
    <row r="65" spans="1:16" ht="12.75" x14ac:dyDescent="0.35">
      <c r="A65" s="28"/>
      <c r="B65" s="81"/>
      <c r="C65" s="81"/>
      <c r="D65" s="81"/>
      <c r="E65" s="81"/>
      <c r="F65" s="81"/>
      <c r="G65" s="81"/>
      <c r="H65" s="81"/>
      <c r="I65" s="81"/>
      <c r="J65" s="81"/>
      <c r="K65" s="81"/>
      <c r="L65" s="81"/>
      <c r="M65" s="81"/>
      <c r="N65" s="81"/>
      <c r="O65" s="81"/>
      <c r="P65" s="28"/>
    </row>
    <row r="66" spans="1:16" ht="12.75" x14ac:dyDescent="0.35">
      <c r="A66" s="82" t="s">
        <v>74</v>
      </c>
      <c r="B66" s="81">
        <v>0</v>
      </c>
      <c r="C66" s="81">
        <v>1665480</v>
      </c>
      <c r="D66" s="81">
        <v>287636</v>
      </c>
      <c r="E66" s="81">
        <v>1419448</v>
      </c>
      <c r="F66" s="81">
        <v>0</v>
      </c>
      <c r="G66" s="81">
        <v>0</v>
      </c>
      <c r="H66" s="81">
        <f>C66+D66+E66</f>
        <v>3372564</v>
      </c>
      <c r="I66" s="81">
        <v>0</v>
      </c>
      <c r="J66" s="81">
        <v>0</v>
      </c>
      <c r="K66" s="81">
        <v>1500000</v>
      </c>
      <c r="L66" s="81">
        <v>0</v>
      </c>
      <c r="M66" s="81">
        <f>K66</f>
        <v>1500000</v>
      </c>
      <c r="N66" s="81"/>
      <c r="O66" s="81"/>
      <c r="P66" s="28"/>
    </row>
    <row r="67" spans="1:16" ht="12.75" x14ac:dyDescent="0.35">
      <c r="A67" s="82" t="s">
        <v>75</v>
      </c>
      <c r="B67" s="81"/>
      <c r="C67" s="81"/>
      <c r="D67" s="81"/>
      <c r="E67" s="81">
        <v>13712</v>
      </c>
      <c r="F67" s="81"/>
      <c r="G67" s="81"/>
      <c r="H67" s="81"/>
      <c r="I67" s="81"/>
      <c r="J67" s="81"/>
      <c r="K67" s="81"/>
      <c r="L67" s="81"/>
      <c r="M67" s="81"/>
      <c r="N67" s="81"/>
      <c r="O67" s="81"/>
      <c r="P67" s="28"/>
    </row>
    <row r="68" spans="1:16" ht="12.75" x14ac:dyDescent="0.35">
      <c r="A68" s="82" t="s">
        <v>76</v>
      </c>
      <c r="B68" s="81"/>
      <c r="C68" s="81"/>
      <c r="D68" s="81"/>
      <c r="E68" s="81"/>
      <c r="F68" s="81"/>
      <c r="G68" s="81"/>
      <c r="H68" s="81"/>
      <c r="I68" s="81"/>
      <c r="J68" s="81"/>
      <c r="K68" s="81"/>
      <c r="L68" s="81"/>
      <c r="M68" s="81"/>
      <c r="N68" s="81"/>
      <c r="O68" s="81"/>
      <c r="P68" s="28"/>
    </row>
    <row r="69" spans="1:16" ht="12.75" x14ac:dyDescent="0.35">
      <c r="A69" s="82" t="s">
        <v>77</v>
      </c>
      <c r="B69" s="81"/>
      <c r="C69" s="81"/>
      <c r="D69" s="81"/>
      <c r="E69" s="81"/>
      <c r="F69" s="81"/>
      <c r="G69" s="81"/>
      <c r="H69" s="81"/>
      <c r="I69" s="81"/>
      <c r="J69" s="81"/>
      <c r="K69" s="81"/>
      <c r="L69" s="81"/>
      <c r="M69" s="81"/>
      <c r="N69" s="81"/>
      <c r="O69" s="81"/>
      <c r="P69" s="28"/>
    </row>
    <row r="70" spans="1:16" ht="12.75" x14ac:dyDescent="0.35">
      <c r="A70" s="29" t="s">
        <v>78</v>
      </c>
      <c r="B70" s="81"/>
      <c r="C70" s="81"/>
      <c r="D70" s="81"/>
      <c r="E70" s="81"/>
      <c r="F70" s="81"/>
      <c r="G70" s="81"/>
      <c r="H70" s="81"/>
      <c r="I70" s="81"/>
      <c r="J70" s="81"/>
      <c r="K70" s="81"/>
      <c r="L70" s="81"/>
      <c r="M70" s="81"/>
      <c r="N70" s="81"/>
      <c r="O70" s="81"/>
      <c r="P70" s="28"/>
    </row>
    <row r="71" spans="1:16" ht="12.75" x14ac:dyDescent="0.35">
      <c r="A71" s="82" t="s">
        <v>79</v>
      </c>
      <c r="B71" s="81"/>
      <c r="C71" s="81"/>
      <c r="D71" s="81"/>
      <c r="E71" s="81"/>
      <c r="F71" s="81"/>
      <c r="G71" s="81"/>
      <c r="H71" s="81"/>
      <c r="I71" s="81"/>
      <c r="J71" s="81"/>
      <c r="K71" s="81"/>
      <c r="L71" s="81"/>
      <c r="M71" s="81"/>
      <c r="N71" s="81"/>
      <c r="O71" s="81"/>
      <c r="P71" s="28"/>
    </row>
    <row r="72" spans="1:16" ht="12.75" x14ac:dyDescent="0.35">
      <c r="A72" s="83" t="s">
        <v>186</v>
      </c>
      <c r="B72" s="81"/>
      <c r="C72" s="81"/>
      <c r="D72" s="81"/>
      <c r="E72" s="81"/>
      <c r="F72" s="81"/>
      <c r="G72" s="81"/>
      <c r="H72" s="81"/>
      <c r="I72" s="81"/>
      <c r="J72" s="81"/>
      <c r="K72" s="81"/>
      <c r="L72" s="81"/>
      <c r="M72" s="81"/>
      <c r="N72" s="81"/>
      <c r="O72" s="81"/>
      <c r="P72" s="28"/>
    </row>
    <row r="73" spans="1:16" ht="25.5" x14ac:dyDescent="0.35">
      <c r="A73" s="84" t="s">
        <v>187</v>
      </c>
      <c r="B73" s="81"/>
      <c r="C73" s="81"/>
      <c r="D73" s="81"/>
      <c r="E73" s="81"/>
      <c r="F73" s="81"/>
      <c r="G73" s="81"/>
      <c r="H73" s="81"/>
      <c r="I73" s="81"/>
      <c r="J73" s="81"/>
      <c r="K73" s="81"/>
      <c r="L73" s="81"/>
      <c r="M73" s="81"/>
      <c r="N73" s="81"/>
      <c r="O73" s="81"/>
      <c r="P73" s="28"/>
    </row>
    <row r="74" spans="1:16" ht="12.75" x14ac:dyDescent="0.35">
      <c r="A74" s="84" t="s">
        <v>188</v>
      </c>
      <c r="B74" s="81"/>
      <c r="C74" s="81"/>
      <c r="D74" s="81"/>
      <c r="E74" s="81"/>
      <c r="F74" s="81"/>
      <c r="G74" s="81"/>
      <c r="H74" s="81"/>
      <c r="I74" s="81"/>
      <c r="J74" s="81"/>
      <c r="K74" s="81"/>
      <c r="L74" s="81"/>
      <c r="M74" s="81"/>
      <c r="N74" s="81"/>
      <c r="O74" s="81"/>
      <c r="P74" s="28"/>
    </row>
    <row r="75" spans="1:16" ht="12.75" x14ac:dyDescent="0.35">
      <c r="A75" s="85" t="s">
        <v>189</v>
      </c>
      <c r="B75" s="81"/>
      <c r="C75" s="81"/>
      <c r="D75" s="81"/>
      <c r="E75" s="81"/>
      <c r="F75" s="81"/>
      <c r="G75" s="81"/>
      <c r="H75" s="81"/>
      <c r="I75" s="81"/>
      <c r="J75" s="81"/>
      <c r="K75" s="81"/>
      <c r="L75" s="81"/>
      <c r="M75" s="81"/>
      <c r="N75" s="81"/>
      <c r="O75" s="81"/>
      <c r="P75" s="28"/>
    </row>
    <row r="76" spans="1:16" ht="12.75" x14ac:dyDescent="0.35">
      <c r="A76" s="85" t="s">
        <v>190</v>
      </c>
      <c r="B76" s="81"/>
      <c r="C76" s="81"/>
      <c r="D76" s="81"/>
      <c r="E76" s="81"/>
      <c r="F76" s="81"/>
      <c r="G76" s="81"/>
      <c r="H76" s="81"/>
      <c r="I76" s="81"/>
      <c r="J76" s="81"/>
      <c r="K76" s="81"/>
      <c r="L76" s="81"/>
      <c r="M76" s="81"/>
      <c r="N76" s="81"/>
      <c r="O76" s="81"/>
      <c r="P76" s="28"/>
    </row>
    <row r="77" spans="1:16" ht="12.75" x14ac:dyDescent="0.35">
      <c r="A77" s="28" t="s">
        <v>85</v>
      </c>
      <c r="B77" s="81"/>
      <c r="C77" s="81"/>
      <c r="D77" s="81"/>
      <c r="E77" s="81"/>
      <c r="F77" s="81"/>
      <c r="G77" s="81"/>
      <c r="H77" s="81"/>
      <c r="I77" s="81"/>
      <c r="J77" s="81"/>
      <c r="K77" s="81"/>
      <c r="L77" s="81"/>
      <c r="M77" s="81"/>
      <c r="N77" s="81"/>
      <c r="O77" s="81"/>
      <c r="P77" s="28"/>
    </row>
    <row r="78" spans="1:16" ht="12.75" x14ac:dyDescent="0.35">
      <c r="A78" s="28"/>
      <c r="B78" s="28"/>
      <c r="C78" s="28"/>
      <c r="D78" s="28"/>
      <c r="E78" s="28"/>
      <c r="F78" s="28"/>
      <c r="G78" s="28"/>
      <c r="H78" s="28"/>
      <c r="I78" s="28"/>
      <c r="J78" s="28"/>
      <c r="K78" s="28"/>
      <c r="L78" s="28"/>
      <c r="M78" s="28"/>
      <c r="N78" s="28"/>
      <c r="O78" s="28"/>
      <c r="P78" s="28"/>
    </row>
    <row r="79" spans="1:16" ht="12.75" x14ac:dyDescent="0.35">
      <c r="A79" s="86" t="s">
        <v>11</v>
      </c>
      <c r="B79" s="87"/>
      <c r="C79" s="87"/>
      <c r="D79" s="87"/>
      <c r="E79" s="87"/>
      <c r="F79" s="87"/>
      <c r="G79" s="87"/>
      <c r="H79" s="87"/>
      <c r="I79" s="87"/>
      <c r="J79" s="87"/>
      <c r="K79" s="87"/>
      <c r="L79" s="87"/>
      <c r="M79" s="87"/>
      <c r="N79" s="87"/>
      <c r="O79" s="87"/>
      <c r="P79" s="87"/>
    </row>
    <row r="80" spans="1:16" ht="12.75" x14ac:dyDescent="0.35">
      <c r="A80" s="72"/>
      <c r="B80" s="72"/>
      <c r="C80" s="72"/>
      <c r="D80" s="72"/>
      <c r="E80" s="72"/>
      <c r="F80" s="72"/>
      <c r="G80" s="72"/>
      <c r="H80" s="72"/>
      <c r="I80" s="72"/>
      <c r="J80" s="72"/>
      <c r="K80" s="72"/>
      <c r="L80" s="72"/>
      <c r="M80" s="72"/>
      <c r="N80" s="72"/>
      <c r="O80" s="72"/>
      <c r="P80" s="72"/>
    </row>
    <row r="81" spans="1:16" ht="12.75" x14ac:dyDescent="0.35">
      <c r="A81" s="984" t="s">
        <v>256</v>
      </c>
      <c r="B81" s="984"/>
      <c r="C81" s="984"/>
      <c r="D81" s="984"/>
      <c r="E81" s="984"/>
      <c r="F81" s="984"/>
      <c r="G81" s="984"/>
      <c r="H81" s="984"/>
      <c r="I81" s="984"/>
      <c r="J81" s="984"/>
      <c r="K81" s="984"/>
      <c r="L81" s="984"/>
      <c r="M81" s="984"/>
      <c r="N81" s="984"/>
      <c r="O81" s="984"/>
      <c r="P81" s="984"/>
    </row>
    <row r="82" spans="1:16" ht="12.75" x14ac:dyDescent="0.35">
      <c r="A82" s="78" t="s">
        <v>6</v>
      </c>
      <c r="B82" s="988" t="s">
        <v>1183</v>
      </c>
      <c r="C82" s="988"/>
      <c r="D82" s="988"/>
      <c r="E82" s="988"/>
      <c r="F82" s="988"/>
      <c r="G82" s="988"/>
      <c r="H82" s="988"/>
      <c r="I82" s="988"/>
      <c r="J82" s="988"/>
      <c r="K82" s="988"/>
      <c r="L82" s="988"/>
      <c r="M82" s="988"/>
      <c r="N82" s="988"/>
      <c r="O82" s="988"/>
      <c r="P82" s="988"/>
    </row>
    <row r="83" spans="1:16" ht="25.5" x14ac:dyDescent="0.35">
      <c r="A83" s="984" t="s">
        <v>59</v>
      </c>
      <c r="B83" s="984" t="s">
        <v>192</v>
      </c>
      <c r="C83" s="984"/>
      <c r="D83" s="984"/>
      <c r="E83" s="984"/>
      <c r="F83" s="984"/>
      <c r="G83" s="984"/>
      <c r="H83" s="984"/>
      <c r="I83" s="984" t="s">
        <v>191</v>
      </c>
      <c r="J83" s="984"/>
      <c r="K83" s="984"/>
      <c r="L83" s="984"/>
      <c r="M83" s="984"/>
      <c r="N83" s="79" t="s">
        <v>193</v>
      </c>
      <c r="O83" s="984" t="s">
        <v>11</v>
      </c>
      <c r="P83" s="984"/>
    </row>
    <row r="84" spans="1:16" ht="73.5" customHeight="1" x14ac:dyDescent="0.35">
      <c r="A84" s="987"/>
      <c r="B84" s="80" t="s">
        <v>60</v>
      </c>
      <c r="C84" s="80" t="s">
        <v>61</v>
      </c>
      <c r="D84" s="80" t="s">
        <v>62</v>
      </c>
      <c r="E84" s="80" t="s">
        <v>63</v>
      </c>
      <c r="F84" s="80" t="s">
        <v>64</v>
      </c>
      <c r="G84" s="80" t="s">
        <v>65</v>
      </c>
      <c r="H84" s="80" t="s">
        <v>66</v>
      </c>
      <c r="I84" s="80" t="s">
        <v>67</v>
      </c>
      <c r="J84" s="80" t="s">
        <v>65</v>
      </c>
      <c r="K84" s="80" t="s">
        <v>68</v>
      </c>
      <c r="L84" s="80" t="s">
        <v>69</v>
      </c>
      <c r="M84" s="80" t="s">
        <v>70</v>
      </c>
      <c r="N84" s="80" t="s">
        <v>71</v>
      </c>
      <c r="O84" s="80" t="s">
        <v>72</v>
      </c>
      <c r="P84" s="80" t="s">
        <v>73</v>
      </c>
    </row>
    <row r="85" spans="1:16" ht="12.75" x14ac:dyDescent="0.35">
      <c r="A85" s="28"/>
      <c r="B85" s="81"/>
      <c r="C85" s="81"/>
      <c r="D85" s="81"/>
      <c r="E85" s="81"/>
      <c r="F85" s="81"/>
      <c r="G85" s="81"/>
      <c r="H85" s="81"/>
      <c r="I85" s="81"/>
      <c r="J85" s="81"/>
      <c r="K85" s="81"/>
      <c r="L85" s="81"/>
      <c r="M85" s="81"/>
      <c r="N85" s="81"/>
      <c r="O85" s="81"/>
      <c r="P85" s="28"/>
    </row>
    <row r="86" spans="1:16" ht="12.75" x14ac:dyDescent="0.35">
      <c r="A86" s="82" t="s">
        <v>74</v>
      </c>
      <c r="B86" s="81">
        <v>0</v>
      </c>
      <c r="C86" s="81">
        <v>1403475</v>
      </c>
      <c r="D86" s="81">
        <v>230765</v>
      </c>
      <c r="E86" s="81">
        <v>481718</v>
      </c>
      <c r="F86" s="81">
        <v>0</v>
      </c>
      <c r="G86" s="81">
        <v>0</v>
      </c>
      <c r="H86" s="81">
        <f>SUM(B86:G86)</f>
        <v>2115958</v>
      </c>
      <c r="I86" s="81">
        <v>0</v>
      </c>
      <c r="J86" s="81">
        <v>0</v>
      </c>
      <c r="K86" s="81">
        <v>0</v>
      </c>
      <c r="L86" s="81">
        <v>0</v>
      </c>
      <c r="M86" s="81">
        <f>SUM(I86:L86)</f>
        <v>0</v>
      </c>
      <c r="N86" s="81">
        <v>0</v>
      </c>
      <c r="O86" s="81">
        <f>H86+M86+N86+N86</f>
        <v>2115958</v>
      </c>
      <c r="P86" s="28"/>
    </row>
    <row r="87" spans="1:16" ht="12.75" x14ac:dyDescent="0.35">
      <c r="A87" s="82" t="s">
        <v>75</v>
      </c>
      <c r="B87" s="81">
        <v>0</v>
      </c>
      <c r="C87" s="81">
        <v>0</v>
      </c>
      <c r="D87" s="81">
        <v>0</v>
      </c>
      <c r="E87" s="81">
        <v>457387</v>
      </c>
      <c r="F87" s="81">
        <v>0</v>
      </c>
      <c r="G87" s="81">
        <v>0</v>
      </c>
      <c r="H87" s="81">
        <f t="shared" ref="H87:H97" si="4">SUM(B87:G87)</f>
        <v>457387</v>
      </c>
      <c r="I87" s="81">
        <v>0</v>
      </c>
      <c r="J87" s="81">
        <v>0</v>
      </c>
      <c r="K87" s="81">
        <v>500000</v>
      </c>
      <c r="L87" s="81">
        <v>0</v>
      </c>
      <c r="M87" s="81">
        <f t="shared" ref="M87:M97" si="5">SUM(I87:L87)</f>
        <v>500000</v>
      </c>
      <c r="N87" s="81">
        <v>0</v>
      </c>
      <c r="O87" s="81">
        <f t="shared" ref="O87:O97" si="6">H87+M87+N87+N87</f>
        <v>957387</v>
      </c>
      <c r="P87" s="28"/>
    </row>
    <row r="88" spans="1:16" ht="12.75" x14ac:dyDescent="0.35">
      <c r="A88" s="82" t="s">
        <v>76</v>
      </c>
      <c r="B88" s="81">
        <v>0</v>
      </c>
      <c r="C88" s="81">
        <v>0</v>
      </c>
      <c r="D88" s="81">
        <v>0</v>
      </c>
      <c r="E88" s="81">
        <v>0</v>
      </c>
      <c r="F88" s="81">
        <v>0</v>
      </c>
      <c r="G88" s="81">
        <v>0</v>
      </c>
      <c r="H88" s="81">
        <f t="shared" si="4"/>
        <v>0</v>
      </c>
      <c r="I88" s="81">
        <v>0</v>
      </c>
      <c r="J88" s="81">
        <v>0</v>
      </c>
      <c r="K88" s="81">
        <v>0</v>
      </c>
      <c r="L88" s="81">
        <v>0</v>
      </c>
      <c r="M88" s="81">
        <f t="shared" si="5"/>
        <v>0</v>
      </c>
      <c r="N88" s="81">
        <v>0</v>
      </c>
      <c r="O88" s="81">
        <f t="shared" si="6"/>
        <v>0</v>
      </c>
      <c r="P88" s="28"/>
    </row>
    <row r="89" spans="1:16" ht="12.75" x14ac:dyDescent="0.35">
      <c r="A89" s="82" t="s">
        <v>77</v>
      </c>
      <c r="B89" s="81">
        <v>0</v>
      </c>
      <c r="C89" s="81">
        <v>0</v>
      </c>
      <c r="D89" s="81">
        <v>0</v>
      </c>
      <c r="E89" s="81">
        <v>0</v>
      </c>
      <c r="F89" s="81">
        <v>0</v>
      </c>
      <c r="G89" s="81">
        <v>0</v>
      </c>
      <c r="H89" s="81">
        <f t="shared" si="4"/>
        <v>0</v>
      </c>
      <c r="I89" s="81">
        <v>0</v>
      </c>
      <c r="J89" s="81">
        <v>0</v>
      </c>
      <c r="K89" s="81">
        <v>0</v>
      </c>
      <c r="L89" s="81">
        <v>0</v>
      </c>
      <c r="M89" s="81">
        <f t="shared" si="5"/>
        <v>0</v>
      </c>
      <c r="N89" s="81">
        <v>0</v>
      </c>
      <c r="O89" s="81">
        <f t="shared" si="6"/>
        <v>0</v>
      </c>
      <c r="P89" s="28"/>
    </row>
    <row r="90" spans="1:16" ht="12.75" x14ac:dyDescent="0.35">
      <c r="A90" s="29" t="s">
        <v>78</v>
      </c>
      <c r="B90" s="81">
        <v>0</v>
      </c>
      <c r="C90" s="81">
        <v>0</v>
      </c>
      <c r="D90" s="81">
        <v>0</v>
      </c>
      <c r="E90" s="81">
        <v>0</v>
      </c>
      <c r="F90" s="81">
        <v>0</v>
      </c>
      <c r="G90" s="81">
        <v>0</v>
      </c>
      <c r="H90" s="81">
        <f t="shared" si="4"/>
        <v>0</v>
      </c>
      <c r="I90" s="81">
        <v>0</v>
      </c>
      <c r="J90" s="81">
        <v>0</v>
      </c>
      <c r="K90" s="81">
        <v>0</v>
      </c>
      <c r="L90" s="81">
        <v>0</v>
      </c>
      <c r="M90" s="81">
        <f t="shared" si="5"/>
        <v>0</v>
      </c>
      <c r="N90" s="81">
        <v>0</v>
      </c>
      <c r="O90" s="81">
        <f t="shared" si="6"/>
        <v>0</v>
      </c>
      <c r="P90" s="28"/>
    </row>
    <row r="91" spans="1:16" ht="12.75" x14ac:dyDescent="0.35">
      <c r="A91" s="82" t="s">
        <v>79</v>
      </c>
      <c r="B91" s="81">
        <v>0</v>
      </c>
      <c r="C91" s="81">
        <v>0</v>
      </c>
      <c r="D91" s="81">
        <v>0</v>
      </c>
      <c r="E91" s="81">
        <v>0</v>
      </c>
      <c r="F91" s="81">
        <v>0</v>
      </c>
      <c r="G91" s="81">
        <v>0</v>
      </c>
      <c r="H91" s="81">
        <f t="shared" si="4"/>
        <v>0</v>
      </c>
      <c r="I91" s="81">
        <v>0</v>
      </c>
      <c r="J91" s="81">
        <v>0</v>
      </c>
      <c r="K91" s="81">
        <v>0</v>
      </c>
      <c r="L91" s="81">
        <v>0</v>
      </c>
      <c r="M91" s="81">
        <f t="shared" si="5"/>
        <v>0</v>
      </c>
      <c r="N91" s="81">
        <v>0</v>
      </c>
      <c r="O91" s="81">
        <f t="shared" si="6"/>
        <v>0</v>
      </c>
      <c r="P91" s="28"/>
    </row>
    <row r="92" spans="1:16" ht="12.75" x14ac:dyDescent="0.35">
      <c r="A92" s="83" t="s">
        <v>186</v>
      </c>
      <c r="B92" s="81">
        <v>0</v>
      </c>
      <c r="C92" s="81">
        <v>0</v>
      </c>
      <c r="D92" s="81">
        <v>0</v>
      </c>
      <c r="E92" s="81">
        <v>0</v>
      </c>
      <c r="F92" s="81">
        <v>0</v>
      </c>
      <c r="G92" s="81">
        <v>0</v>
      </c>
      <c r="H92" s="81">
        <f t="shared" si="4"/>
        <v>0</v>
      </c>
      <c r="I92" s="81">
        <v>0</v>
      </c>
      <c r="J92" s="81">
        <v>0</v>
      </c>
      <c r="K92" s="81">
        <v>0</v>
      </c>
      <c r="L92" s="81">
        <v>0</v>
      </c>
      <c r="M92" s="81">
        <f t="shared" si="5"/>
        <v>0</v>
      </c>
      <c r="N92" s="81">
        <v>0</v>
      </c>
      <c r="O92" s="81">
        <f t="shared" si="6"/>
        <v>0</v>
      </c>
      <c r="P92" s="28"/>
    </row>
    <row r="93" spans="1:16" ht="25.5" x14ac:dyDescent="0.35">
      <c r="A93" s="84" t="s">
        <v>187</v>
      </c>
      <c r="B93" s="81">
        <v>0</v>
      </c>
      <c r="C93" s="81">
        <v>0</v>
      </c>
      <c r="D93" s="81">
        <v>0</v>
      </c>
      <c r="E93" s="81">
        <v>0</v>
      </c>
      <c r="F93" s="81">
        <v>0</v>
      </c>
      <c r="G93" s="81">
        <v>0</v>
      </c>
      <c r="H93" s="81">
        <f t="shared" si="4"/>
        <v>0</v>
      </c>
      <c r="I93" s="81">
        <v>0</v>
      </c>
      <c r="J93" s="81">
        <v>0</v>
      </c>
      <c r="K93" s="81">
        <v>0</v>
      </c>
      <c r="L93" s="81">
        <v>0</v>
      </c>
      <c r="M93" s="81">
        <f t="shared" si="5"/>
        <v>0</v>
      </c>
      <c r="N93" s="81">
        <v>0</v>
      </c>
      <c r="O93" s="81">
        <f t="shared" si="6"/>
        <v>0</v>
      </c>
      <c r="P93" s="28"/>
    </row>
    <row r="94" spans="1:16" ht="12.75" x14ac:dyDescent="0.35">
      <c r="A94" s="84" t="s">
        <v>188</v>
      </c>
      <c r="B94" s="81">
        <v>0</v>
      </c>
      <c r="C94" s="81">
        <v>0</v>
      </c>
      <c r="D94" s="81">
        <v>0</v>
      </c>
      <c r="E94" s="81">
        <v>0</v>
      </c>
      <c r="F94" s="81">
        <v>0</v>
      </c>
      <c r="G94" s="81">
        <v>0</v>
      </c>
      <c r="H94" s="81">
        <f t="shared" si="4"/>
        <v>0</v>
      </c>
      <c r="I94" s="81">
        <v>0</v>
      </c>
      <c r="J94" s="81">
        <v>0</v>
      </c>
      <c r="K94" s="81">
        <v>0</v>
      </c>
      <c r="L94" s="81">
        <v>0</v>
      </c>
      <c r="M94" s="81">
        <f t="shared" si="5"/>
        <v>0</v>
      </c>
      <c r="N94" s="81">
        <v>0</v>
      </c>
      <c r="O94" s="81">
        <f t="shared" si="6"/>
        <v>0</v>
      </c>
      <c r="P94" s="28"/>
    </row>
    <row r="95" spans="1:16" ht="12.75" x14ac:dyDescent="0.35">
      <c r="A95" s="85" t="s">
        <v>189</v>
      </c>
      <c r="B95" s="81">
        <v>0</v>
      </c>
      <c r="C95" s="81">
        <v>0</v>
      </c>
      <c r="D95" s="81">
        <v>0</v>
      </c>
      <c r="E95" s="81">
        <v>0</v>
      </c>
      <c r="F95" s="81">
        <v>0</v>
      </c>
      <c r="G95" s="81">
        <v>0</v>
      </c>
      <c r="H95" s="81">
        <f t="shared" si="4"/>
        <v>0</v>
      </c>
      <c r="I95" s="81">
        <v>0</v>
      </c>
      <c r="J95" s="81">
        <v>0</v>
      </c>
      <c r="K95" s="81">
        <v>0</v>
      </c>
      <c r="L95" s="81">
        <v>0</v>
      </c>
      <c r="M95" s="81">
        <f t="shared" si="5"/>
        <v>0</v>
      </c>
      <c r="N95" s="81">
        <v>0</v>
      </c>
      <c r="O95" s="81">
        <f t="shared" si="6"/>
        <v>0</v>
      </c>
      <c r="P95" s="28"/>
    </row>
    <row r="96" spans="1:16" ht="12.75" x14ac:dyDescent="0.35">
      <c r="A96" s="85" t="s">
        <v>190</v>
      </c>
      <c r="B96" s="81">
        <v>0</v>
      </c>
      <c r="C96" s="81">
        <v>0</v>
      </c>
      <c r="D96" s="81">
        <v>0</v>
      </c>
      <c r="E96" s="81">
        <v>0</v>
      </c>
      <c r="F96" s="81">
        <v>0</v>
      </c>
      <c r="G96" s="81">
        <v>0</v>
      </c>
      <c r="H96" s="81">
        <f t="shared" si="4"/>
        <v>0</v>
      </c>
      <c r="I96" s="81">
        <v>0</v>
      </c>
      <c r="J96" s="81">
        <v>0</v>
      </c>
      <c r="K96" s="81">
        <v>0</v>
      </c>
      <c r="L96" s="81">
        <v>0</v>
      </c>
      <c r="M96" s="81">
        <f t="shared" si="5"/>
        <v>0</v>
      </c>
      <c r="N96" s="81">
        <v>0</v>
      </c>
      <c r="O96" s="81">
        <f t="shared" si="6"/>
        <v>0</v>
      </c>
      <c r="P96" s="28"/>
    </row>
    <row r="97" spans="1:16" ht="12.75" x14ac:dyDescent="0.35">
      <c r="A97" s="28" t="s">
        <v>85</v>
      </c>
      <c r="B97" s="81">
        <v>0</v>
      </c>
      <c r="C97" s="81">
        <v>0</v>
      </c>
      <c r="D97" s="81">
        <v>0</v>
      </c>
      <c r="E97" s="81">
        <v>0</v>
      </c>
      <c r="F97" s="81">
        <v>0</v>
      </c>
      <c r="G97" s="81">
        <v>0</v>
      </c>
      <c r="H97" s="81">
        <f t="shared" si="4"/>
        <v>0</v>
      </c>
      <c r="I97" s="81">
        <v>0</v>
      </c>
      <c r="J97" s="81">
        <v>0</v>
      </c>
      <c r="K97" s="81">
        <v>0</v>
      </c>
      <c r="L97" s="81">
        <v>0</v>
      </c>
      <c r="M97" s="81">
        <f t="shared" si="5"/>
        <v>0</v>
      </c>
      <c r="N97" s="81">
        <v>0</v>
      </c>
      <c r="O97" s="81">
        <f t="shared" si="6"/>
        <v>0</v>
      </c>
      <c r="P97" s="28"/>
    </row>
    <row r="98" spans="1:16" ht="12.75" x14ac:dyDescent="0.35">
      <c r="A98" s="28"/>
      <c r="B98" s="28"/>
      <c r="C98" s="28"/>
      <c r="D98" s="28"/>
      <c r="E98" s="28"/>
      <c r="F98" s="28"/>
      <c r="G98" s="28"/>
      <c r="H98" s="28"/>
      <c r="I98" s="28"/>
      <c r="J98" s="28"/>
      <c r="K98" s="28"/>
      <c r="L98" s="28"/>
      <c r="M98" s="28"/>
      <c r="N98" s="28"/>
      <c r="O98" s="28"/>
      <c r="P98" s="28"/>
    </row>
    <row r="99" spans="1:16" ht="12.75" x14ac:dyDescent="0.35">
      <c r="A99" s="86" t="s">
        <v>11</v>
      </c>
      <c r="B99" s="88">
        <f>SUM(B86:B98)</f>
        <v>0</v>
      </c>
      <c r="C99" s="88">
        <f t="shared" ref="C99:O99" si="7">SUM(C86:C98)</f>
        <v>1403475</v>
      </c>
      <c r="D99" s="88">
        <f t="shared" si="7"/>
        <v>230765</v>
      </c>
      <c r="E99" s="88">
        <f t="shared" si="7"/>
        <v>939105</v>
      </c>
      <c r="F99" s="88">
        <f t="shared" si="7"/>
        <v>0</v>
      </c>
      <c r="G99" s="88">
        <f t="shared" si="7"/>
        <v>0</v>
      </c>
      <c r="H99" s="88">
        <f t="shared" si="7"/>
        <v>2573345</v>
      </c>
      <c r="I99" s="88">
        <f t="shared" si="7"/>
        <v>0</v>
      </c>
      <c r="J99" s="88">
        <f t="shared" si="7"/>
        <v>0</v>
      </c>
      <c r="K99" s="88">
        <f t="shared" si="7"/>
        <v>500000</v>
      </c>
      <c r="L99" s="88">
        <f t="shared" si="7"/>
        <v>0</v>
      </c>
      <c r="M99" s="88">
        <f t="shared" si="7"/>
        <v>500000</v>
      </c>
      <c r="N99" s="88">
        <f t="shared" si="7"/>
        <v>0</v>
      </c>
      <c r="O99" s="88">
        <f t="shared" si="7"/>
        <v>3073345</v>
      </c>
      <c r="P99" s="87"/>
    </row>
    <row r="100" spans="1:16" ht="12.75" x14ac:dyDescent="0.35">
      <c r="A100" s="72"/>
      <c r="B100" s="72"/>
      <c r="C100" s="72"/>
      <c r="D100" s="72"/>
      <c r="E100" s="72"/>
      <c r="F100" s="72"/>
      <c r="G100" s="72"/>
      <c r="H100" s="72"/>
      <c r="I100" s="72"/>
      <c r="J100" s="72"/>
      <c r="K100" s="72"/>
      <c r="L100" s="72"/>
      <c r="M100" s="72"/>
      <c r="N100" s="72"/>
      <c r="O100" s="72"/>
      <c r="P100" s="72"/>
    </row>
    <row r="101" spans="1:16" ht="12.75" x14ac:dyDescent="0.35">
      <c r="A101" s="984" t="s">
        <v>256</v>
      </c>
      <c r="B101" s="984"/>
      <c r="C101" s="984"/>
      <c r="D101" s="984"/>
      <c r="E101" s="984"/>
      <c r="F101" s="984"/>
      <c r="G101" s="984"/>
      <c r="H101" s="984"/>
      <c r="I101" s="984"/>
      <c r="J101" s="984"/>
      <c r="K101" s="984"/>
      <c r="L101" s="984"/>
      <c r="M101" s="984"/>
      <c r="N101" s="984"/>
      <c r="O101" s="984"/>
      <c r="P101" s="984"/>
    </row>
    <row r="102" spans="1:16" ht="12.75" x14ac:dyDescent="0.35">
      <c r="A102" s="78" t="s">
        <v>6</v>
      </c>
      <c r="B102" s="988" t="s">
        <v>1184</v>
      </c>
      <c r="C102" s="988"/>
      <c r="D102" s="988"/>
      <c r="E102" s="988"/>
      <c r="F102" s="988"/>
      <c r="G102" s="988"/>
      <c r="H102" s="988"/>
      <c r="I102" s="988"/>
      <c r="J102" s="988"/>
      <c r="K102" s="988"/>
      <c r="L102" s="988"/>
      <c r="M102" s="988"/>
      <c r="N102" s="988"/>
      <c r="O102" s="988"/>
      <c r="P102" s="988"/>
    </row>
    <row r="103" spans="1:16" ht="25.5" x14ac:dyDescent="0.35">
      <c r="A103" s="984" t="s">
        <v>59</v>
      </c>
      <c r="B103" s="984" t="s">
        <v>192</v>
      </c>
      <c r="C103" s="984"/>
      <c r="D103" s="984"/>
      <c r="E103" s="984"/>
      <c r="F103" s="984"/>
      <c r="G103" s="984"/>
      <c r="H103" s="984"/>
      <c r="I103" s="984" t="s">
        <v>191</v>
      </c>
      <c r="J103" s="984"/>
      <c r="K103" s="984"/>
      <c r="L103" s="984"/>
      <c r="M103" s="984"/>
      <c r="N103" s="79" t="s">
        <v>193</v>
      </c>
      <c r="O103" s="984" t="s">
        <v>11</v>
      </c>
      <c r="P103" s="984"/>
    </row>
    <row r="104" spans="1:16" ht="71.099999999999994" customHeight="1" x14ac:dyDescent="0.35">
      <c r="A104" s="987"/>
      <c r="B104" s="80" t="s">
        <v>60</v>
      </c>
      <c r="C104" s="80" t="s">
        <v>61</v>
      </c>
      <c r="D104" s="80" t="s">
        <v>62</v>
      </c>
      <c r="E104" s="80" t="s">
        <v>63</v>
      </c>
      <c r="F104" s="80" t="s">
        <v>64</v>
      </c>
      <c r="G104" s="80" t="s">
        <v>65</v>
      </c>
      <c r="H104" s="80" t="s">
        <v>66</v>
      </c>
      <c r="I104" s="80" t="s">
        <v>67</v>
      </c>
      <c r="J104" s="80" t="s">
        <v>65</v>
      </c>
      <c r="K104" s="80" t="s">
        <v>68</v>
      </c>
      <c r="L104" s="80" t="s">
        <v>69</v>
      </c>
      <c r="M104" s="80" t="s">
        <v>70</v>
      </c>
      <c r="N104" s="80" t="s">
        <v>71</v>
      </c>
      <c r="O104" s="80" t="s">
        <v>72</v>
      </c>
      <c r="P104" s="80" t="s">
        <v>73</v>
      </c>
    </row>
    <row r="105" spans="1:16" s="72" customFormat="1" ht="21.75" customHeight="1" x14ac:dyDescent="0.35">
      <c r="A105" s="28" t="s">
        <v>74</v>
      </c>
      <c r="B105" s="81"/>
      <c r="C105" s="81">
        <v>11980902</v>
      </c>
      <c r="D105" s="81">
        <v>5440513</v>
      </c>
      <c r="E105" s="81">
        <v>1945725</v>
      </c>
      <c r="F105" s="81"/>
      <c r="G105" s="81"/>
      <c r="H105" s="81">
        <f>SUM(B105:G105)</f>
        <v>19367140</v>
      </c>
      <c r="I105" s="81"/>
      <c r="J105" s="81"/>
      <c r="K105" s="81">
        <v>112992</v>
      </c>
      <c r="L105" s="81"/>
      <c r="M105" s="81">
        <f>SUM(I105:L105)</f>
        <v>112992</v>
      </c>
      <c r="N105" s="81"/>
      <c r="O105" s="81">
        <f>+H105+M105</f>
        <v>19480132</v>
      </c>
      <c r="P105" s="28"/>
    </row>
    <row r="106" spans="1:16" s="72" customFormat="1" ht="20.25" customHeight="1" x14ac:dyDescent="0.35">
      <c r="A106" s="28" t="s">
        <v>75</v>
      </c>
      <c r="B106" s="81"/>
      <c r="C106" s="81"/>
      <c r="D106" s="81"/>
      <c r="E106" s="81">
        <v>32000</v>
      </c>
      <c r="F106" s="81"/>
      <c r="G106" s="81"/>
      <c r="H106" s="81">
        <f>SUM(B106:G106)</f>
        <v>32000</v>
      </c>
      <c r="I106" s="81"/>
      <c r="J106" s="81"/>
      <c r="K106" s="81"/>
      <c r="L106" s="81"/>
      <c r="M106" s="81"/>
      <c r="N106" s="81"/>
      <c r="O106" s="81">
        <f>+H106+M106</f>
        <v>32000</v>
      </c>
      <c r="P106" s="28"/>
    </row>
    <row r="107" spans="1:16" s="72" customFormat="1" ht="18" customHeight="1" x14ac:dyDescent="0.35">
      <c r="A107" s="28" t="s">
        <v>76</v>
      </c>
      <c r="B107" s="81"/>
      <c r="C107" s="81"/>
      <c r="D107" s="81"/>
      <c r="E107" s="81"/>
      <c r="F107" s="81"/>
      <c r="G107" s="81"/>
      <c r="H107" s="81"/>
      <c r="I107" s="81"/>
      <c r="J107" s="81"/>
      <c r="K107" s="81"/>
      <c r="L107" s="81"/>
      <c r="M107" s="81"/>
      <c r="N107" s="81"/>
      <c r="O107" s="81"/>
      <c r="P107" s="28"/>
    </row>
    <row r="108" spans="1:16" s="72" customFormat="1" ht="18.75" customHeight="1" x14ac:dyDescent="0.35">
      <c r="A108" s="28" t="s">
        <v>77</v>
      </c>
      <c r="B108" s="81"/>
      <c r="C108" s="81"/>
      <c r="D108" s="81"/>
      <c r="E108" s="81"/>
      <c r="F108" s="81"/>
      <c r="G108" s="81"/>
      <c r="H108" s="81"/>
      <c r="I108" s="81"/>
      <c r="J108" s="81"/>
      <c r="K108" s="81"/>
      <c r="L108" s="81"/>
      <c r="M108" s="81"/>
      <c r="N108" s="81"/>
      <c r="O108" s="81"/>
      <c r="P108" s="28"/>
    </row>
    <row r="109" spans="1:16" s="72" customFormat="1" ht="19.5" customHeight="1" x14ac:dyDescent="0.35">
      <c r="A109" s="27" t="s">
        <v>78</v>
      </c>
      <c r="B109" s="81"/>
      <c r="C109" s="81"/>
      <c r="D109" s="81"/>
      <c r="E109" s="81"/>
      <c r="F109" s="81"/>
      <c r="G109" s="81"/>
      <c r="H109" s="81"/>
      <c r="I109" s="81"/>
      <c r="J109" s="81"/>
      <c r="K109" s="81"/>
      <c r="L109" s="81"/>
      <c r="M109" s="81"/>
      <c r="N109" s="81"/>
      <c r="O109" s="81"/>
      <c r="P109" s="28"/>
    </row>
    <row r="110" spans="1:16" s="72" customFormat="1" ht="18" customHeight="1" x14ac:dyDescent="0.35">
      <c r="A110" s="28" t="s">
        <v>79</v>
      </c>
      <c r="B110" s="81"/>
      <c r="C110" s="81"/>
      <c r="D110" s="81"/>
      <c r="E110" s="81"/>
      <c r="F110" s="81"/>
      <c r="G110" s="81"/>
      <c r="H110" s="81"/>
      <c r="I110" s="81"/>
      <c r="J110" s="81"/>
      <c r="K110" s="81"/>
      <c r="L110" s="81"/>
      <c r="M110" s="81"/>
      <c r="N110" s="81"/>
      <c r="O110" s="81"/>
      <c r="P110" s="28"/>
    </row>
    <row r="111" spans="1:16" s="72" customFormat="1" ht="12.75" x14ac:dyDescent="0.35">
      <c r="A111" s="83" t="s">
        <v>186</v>
      </c>
      <c r="B111" s="81"/>
      <c r="C111" s="81"/>
      <c r="D111" s="81"/>
      <c r="E111" s="81"/>
      <c r="F111" s="81"/>
      <c r="G111" s="81"/>
      <c r="H111" s="81"/>
      <c r="I111" s="81"/>
      <c r="J111" s="81"/>
      <c r="K111" s="81"/>
      <c r="L111" s="81"/>
      <c r="M111" s="81"/>
      <c r="N111" s="81"/>
      <c r="O111" s="81"/>
      <c r="P111" s="28"/>
    </row>
    <row r="112" spans="1:16" s="72" customFormat="1" ht="25.5" x14ac:dyDescent="0.35">
      <c r="A112" s="84" t="s">
        <v>187</v>
      </c>
      <c r="B112" s="81"/>
      <c r="C112" s="81"/>
      <c r="D112" s="81"/>
      <c r="E112" s="81"/>
      <c r="F112" s="81"/>
      <c r="G112" s="81"/>
      <c r="H112" s="81"/>
      <c r="I112" s="81"/>
      <c r="J112" s="81"/>
      <c r="K112" s="81"/>
      <c r="L112" s="81"/>
      <c r="M112" s="81"/>
      <c r="N112" s="81"/>
      <c r="O112" s="81"/>
      <c r="P112" s="28"/>
    </row>
    <row r="113" spans="1:16" s="72" customFormat="1" ht="12.75" x14ac:dyDescent="0.35">
      <c r="A113" s="84" t="s">
        <v>188</v>
      </c>
      <c r="B113" s="81"/>
      <c r="C113" s="81"/>
      <c r="D113" s="81"/>
      <c r="E113" s="81"/>
      <c r="F113" s="81"/>
      <c r="G113" s="81"/>
      <c r="H113" s="81"/>
      <c r="I113" s="81"/>
      <c r="J113" s="81"/>
      <c r="K113" s="81"/>
      <c r="L113" s="81"/>
      <c r="M113" s="81"/>
      <c r="N113" s="81"/>
      <c r="O113" s="81"/>
      <c r="P113" s="28"/>
    </row>
    <row r="114" spans="1:16" s="72" customFormat="1" ht="12.75" x14ac:dyDescent="0.35">
      <c r="A114" s="85" t="s">
        <v>189</v>
      </c>
      <c r="B114" s="81"/>
      <c r="C114" s="81"/>
      <c r="D114" s="81"/>
      <c r="E114" s="81"/>
      <c r="F114" s="81"/>
      <c r="G114" s="81"/>
      <c r="H114" s="81"/>
      <c r="I114" s="81"/>
      <c r="J114" s="81"/>
      <c r="K114" s="81"/>
      <c r="L114" s="81"/>
      <c r="M114" s="81"/>
      <c r="N114" s="81"/>
      <c r="O114" s="81"/>
      <c r="P114" s="28"/>
    </row>
    <row r="115" spans="1:16" s="72" customFormat="1" ht="12.75" x14ac:dyDescent="0.35">
      <c r="A115" s="85" t="s">
        <v>190</v>
      </c>
      <c r="B115" s="81"/>
      <c r="C115" s="81"/>
      <c r="D115" s="81"/>
      <c r="E115" s="81"/>
      <c r="F115" s="81"/>
      <c r="G115" s="81"/>
      <c r="H115" s="81"/>
      <c r="I115" s="81"/>
      <c r="J115" s="81"/>
      <c r="K115" s="81"/>
      <c r="L115" s="81"/>
      <c r="M115" s="81"/>
      <c r="N115" s="81"/>
      <c r="O115" s="81"/>
      <c r="P115" s="28"/>
    </row>
    <row r="116" spans="1:16" s="72" customFormat="1" ht="12.75" x14ac:dyDescent="0.35">
      <c r="A116" s="28" t="s">
        <v>85</v>
      </c>
      <c r="B116" s="81"/>
      <c r="C116" s="81"/>
      <c r="D116" s="81"/>
      <c r="E116" s="81"/>
      <c r="F116" s="81"/>
      <c r="G116" s="81"/>
      <c r="H116" s="81"/>
      <c r="I116" s="81"/>
      <c r="J116" s="81"/>
      <c r="K116" s="81"/>
      <c r="L116" s="81"/>
      <c r="M116" s="81"/>
      <c r="N116" s="81"/>
      <c r="O116" s="81"/>
      <c r="P116" s="28"/>
    </row>
    <row r="117" spans="1:16" s="72" customFormat="1" ht="12.75" x14ac:dyDescent="0.35">
      <c r="A117" s="28"/>
      <c r="B117" s="28"/>
      <c r="C117" s="28"/>
      <c r="D117" s="28"/>
      <c r="E117" s="28"/>
      <c r="F117" s="28"/>
      <c r="G117" s="28"/>
      <c r="H117" s="28"/>
      <c r="I117" s="28"/>
      <c r="J117" s="28"/>
      <c r="K117" s="28"/>
      <c r="L117" s="28"/>
      <c r="M117" s="28"/>
      <c r="N117" s="28"/>
      <c r="O117" s="28"/>
      <c r="P117" s="28"/>
    </row>
    <row r="118" spans="1:16" s="72" customFormat="1" ht="19.5" customHeight="1" x14ac:dyDescent="0.35">
      <c r="A118" s="666" t="s">
        <v>11</v>
      </c>
      <c r="B118" s="667">
        <f>+B105+B106+B107+B109+B110</f>
        <v>0</v>
      </c>
      <c r="C118" s="667">
        <f t="shared" ref="C118:P118" si="8">+C105+C106+C107+C109+C110</f>
        <v>11980902</v>
      </c>
      <c r="D118" s="667">
        <f t="shared" si="8"/>
        <v>5440513</v>
      </c>
      <c r="E118" s="667">
        <f t="shared" si="8"/>
        <v>1977725</v>
      </c>
      <c r="F118" s="667">
        <f t="shared" si="8"/>
        <v>0</v>
      </c>
      <c r="G118" s="667">
        <f t="shared" si="8"/>
        <v>0</v>
      </c>
      <c r="H118" s="667">
        <f t="shared" si="8"/>
        <v>19399140</v>
      </c>
      <c r="I118" s="667">
        <f t="shared" si="8"/>
        <v>0</v>
      </c>
      <c r="J118" s="667">
        <f t="shared" si="8"/>
        <v>0</v>
      </c>
      <c r="K118" s="667">
        <f t="shared" si="8"/>
        <v>112992</v>
      </c>
      <c r="L118" s="667">
        <f t="shared" si="8"/>
        <v>0</v>
      </c>
      <c r="M118" s="667">
        <f t="shared" si="8"/>
        <v>112992</v>
      </c>
      <c r="N118" s="667">
        <f t="shared" si="8"/>
        <v>0</v>
      </c>
      <c r="O118" s="667">
        <f t="shared" si="8"/>
        <v>19512132</v>
      </c>
      <c r="P118" s="667">
        <f t="shared" si="8"/>
        <v>0</v>
      </c>
    </row>
    <row r="119" spans="1:16" ht="12.75" x14ac:dyDescent="0.35">
      <c r="A119" s="72"/>
      <c r="B119" s="72"/>
      <c r="C119" s="72"/>
      <c r="D119" s="72"/>
      <c r="E119" s="72"/>
      <c r="F119" s="72"/>
      <c r="G119" s="72"/>
      <c r="H119" s="72"/>
      <c r="I119" s="72"/>
      <c r="J119" s="72"/>
      <c r="K119" s="72"/>
      <c r="L119" s="72"/>
      <c r="M119" s="72"/>
      <c r="N119" s="72"/>
      <c r="O119" s="72"/>
      <c r="P119" s="72"/>
    </row>
    <row r="120" spans="1:16" ht="12.75" x14ac:dyDescent="0.35">
      <c r="A120" s="984" t="s">
        <v>256</v>
      </c>
      <c r="B120" s="984"/>
      <c r="C120" s="984"/>
      <c r="D120" s="984"/>
      <c r="E120" s="984"/>
      <c r="F120" s="984"/>
      <c r="G120" s="984"/>
      <c r="H120" s="984"/>
      <c r="I120" s="984"/>
      <c r="J120" s="984"/>
      <c r="K120" s="984"/>
      <c r="L120" s="984"/>
      <c r="M120" s="984"/>
      <c r="N120" s="984"/>
      <c r="O120" s="984"/>
      <c r="P120" s="984"/>
    </row>
    <row r="121" spans="1:16" ht="12.75" x14ac:dyDescent="0.35">
      <c r="A121" s="78" t="s">
        <v>1185</v>
      </c>
      <c r="B121" s="988" t="s">
        <v>1186</v>
      </c>
      <c r="C121" s="988"/>
      <c r="D121" s="988"/>
      <c r="E121" s="988"/>
      <c r="F121" s="988"/>
      <c r="G121" s="988"/>
      <c r="H121" s="988"/>
      <c r="I121" s="988"/>
      <c r="J121" s="988"/>
      <c r="K121" s="988"/>
      <c r="L121" s="988"/>
      <c r="M121" s="988"/>
      <c r="N121" s="988"/>
      <c r="O121" s="988"/>
      <c r="P121" s="988"/>
    </row>
    <row r="122" spans="1:16" ht="25.5" x14ac:dyDescent="0.35">
      <c r="A122" s="984" t="s">
        <v>59</v>
      </c>
      <c r="B122" s="984" t="s">
        <v>192</v>
      </c>
      <c r="C122" s="984"/>
      <c r="D122" s="984"/>
      <c r="E122" s="984"/>
      <c r="F122" s="984"/>
      <c r="G122" s="984"/>
      <c r="H122" s="984"/>
      <c r="I122" s="984" t="s">
        <v>191</v>
      </c>
      <c r="J122" s="984"/>
      <c r="K122" s="984"/>
      <c r="L122" s="984"/>
      <c r="M122" s="984"/>
      <c r="N122" s="79" t="s">
        <v>193</v>
      </c>
      <c r="O122" s="984" t="s">
        <v>11</v>
      </c>
      <c r="P122" s="984"/>
    </row>
    <row r="123" spans="1:16" ht="90.75" customHeight="1" x14ac:dyDescent="0.35">
      <c r="A123" s="987"/>
      <c r="B123" s="80" t="s">
        <v>60</v>
      </c>
      <c r="C123" s="80" t="s">
        <v>61</v>
      </c>
      <c r="D123" s="80" t="s">
        <v>62</v>
      </c>
      <c r="E123" s="80" t="s">
        <v>63</v>
      </c>
      <c r="F123" s="80" t="s">
        <v>64</v>
      </c>
      <c r="G123" s="80" t="s">
        <v>65</v>
      </c>
      <c r="H123" s="80" t="s">
        <v>66</v>
      </c>
      <c r="I123" s="80" t="s">
        <v>67</v>
      </c>
      <c r="J123" s="80" t="s">
        <v>65</v>
      </c>
      <c r="K123" s="80" t="s">
        <v>68</v>
      </c>
      <c r="L123" s="80" t="s">
        <v>69</v>
      </c>
      <c r="M123" s="80" t="s">
        <v>70</v>
      </c>
      <c r="N123" s="80" t="s">
        <v>71</v>
      </c>
      <c r="O123" s="80" t="s">
        <v>72</v>
      </c>
      <c r="P123" s="80" t="s">
        <v>73</v>
      </c>
    </row>
    <row r="124" spans="1:16" ht="12.75" x14ac:dyDescent="0.35">
      <c r="A124" s="28"/>
      <c r="B124" s="81"/>
      <c r="C124" s="81"/>
      <c r="D124" s="81"/>
      <c r="E124" s="81"/>
      <c r="F124" s="81"/>
      <c r="G124" s="81"/>
      <c r="H124" s="81"/>
      <c r="I124" s="81"/>
      <c r="J124" s="81"/>
      <c r="K124" s="81"/>
      <c r="L124" s="81"/>
      <c r="M124" s="81"/>
      <c r="N124" s="81"/>
      <c r="O124" s="81"/>
      <c r="P124" s="28"/>
    </row>
    <row r="125" spans="1:16" ht="12.75" x14ac:dyDescent="0.35">
      <c r="A125" s="82" t="s">
        <v>74</v>
      </c>
      <c r="B125" s="81"/>
      <c r="C125" s="81">
        <v>60379005</v>
      </c>
      <c r="D125" s="81">
        <v>2140271</v>
      </c>
      <c r="E125" s="81">
        <v>5859047</v>
      </c>
      <c r="F125" s="81"/>
      <c r="G125" s="81"/>
      <c r="H125" s="81">
        <f>SUM(C125:G125)</f>
        <v>68378323</v>
      </c>
      <c r="I125" s="81"/>
      <c r="J125" s="81"/>
      <c r="K125" s="81"/>
      <c r="L125" s="81"/>
      <c r="M125" s="81">
        <f>SUM(I125:L125)</f>
        <v>0</v>
      </c>
      <c r="N125" s="81"/>
      <c r="O125" s="81">
        <f>SUM(M125,H125)</f>
        <v>68378323</v>
      </c>
      <c r="P125" s="89">
        <v>1</v>
      </c>
    </row>
    <row r="126" spans="1:16" ht="12.75" x14ac:dyDescent="0.35">
      <c r="A126" s="82" t="s">
        <v>75</v>
      </c>
      <c r="B126" s="81"/>
      <c r="C126" s="81"/>
      <c r="D126" s="81"/>
      <c r="E126" s="81">
        <v>85000</v>
      </c>
      <c r="F126" s="81"/>
      <c r="G126" s="81"/>
      <c r="H126" s="81">
        <f>SUM(C126:G126)</f>
        <v>85000</v>
      </c>
      <c r="I126" s="81"/>
      <c r="J126" s="81"/>
      <c r="K126" s="81"/>
      <c r="L126" s="81"/>
      <c r="M126" s="81">
        <f>SUM(I126:L126)</f>
        <v>0</v>
      </c>
      <c r="N126" s="81"/>
      <c r="O126" s="81">
        <f>SUM(M126,H126)</f>
        <v>85000</v>
      </c>
      <c r="P126" s="89">
        <v>1</v>
      </c>
    </row>
    <row r="127" spans="1:16" ht="12.75" x14ac:dyDescent="0.35">
      <c r="A127" s="82" t="s">
        <v>76</v>
      </c>
      <c r="B127" s="81"/>
      <c r="C127" s="81"/>
      <c r="D127" s="81"/>
      <c r="E127" s="81"/>
      <c r="F127" s="81"/>
      <c r="G127" s="81"/>
      <c r="H127" s="81"/>
      <c r="I127" s="81"/>
      <c r="J127" s="81"/>
      <c r="K127" s="81"/>
      <c r="L127" s="81"/>
      <c r="M127" s="81"/>
      <c r="N127" s="81"/>
      <c r="O127" s="81"/>
      <c r="P127" s="28"/>
    </row>
    <row r="128" spans="1:16" ht="12.75" x14ac:dyDescent="0.35">
      <c r="A128" s="82" t="s">
        <v>77</v>
      </c>
      <c r="B128" s="81"/>
      <c r="C128" s="81"/>
      <c r="D128" s="81"/>
      <c r="E128" s="81"/>
      <c r="F128" s="81"/>
      <c r="G128" s="81"/>
      <c r="H128" s="81"/>
      <c r="I128" s="81"/>
      <c r="J128" s="81"/>
      <c r="K128" s="81"/>
      <c r="L128" s="81"/>
      <c r="M128" s="81"/>
      <c r="N128" s="81"/>
      <c r="O128" s="81"/>
      <c r="P128" s="28"/>
    </row>
    <row r="129" spans="1:16" ht="12.75" x14ac:dyDescent="0.35">
      <c r="A129" s="29" t="s">
        <v>78</v>
      </c>
      <c r="B129" s="81"/>
      <c r="C129" s="81"/>
      <c r="D129" s="81"/>
      <c r="E129" s="81"/>
      <c r="F129" s="81"/>
      <c r="G129" s="81"/>
      <c r="H129" s="81"/>
      <c r="I129" s="81"/>
      <c r="J129" s="81"/>
      <c r="K129" s="81"/>
      <c r="L129" s="81"/>
      <c r="M129" s="81"/>
      <c r="N129" s="81"/>
      <c r="O129" s="81"/>
      <c r="P129" s="28"/>
    </row>
    <row r="130" spans="1:16" ht="12.75" x14ac:dyDescent="0.35">
      <c r="A130" s="82" t="s">
        <v>79</v>
      </c>
      <c r="B130" s="81"/>
      <c r="C130" s="81"/>
      <c r="D130" s="81"/>
      <c r="E130" s="81"/>
      <c r="F130" s="81"/>
      <c r="G130" s="81"/>
      <c r="H130" s="81"/>
      <c r="I130" s="81"/>
      <c r="J130" s="81"/>
      <c r="K130" s="81"/>
      <c r="L130" s="81"/>
      <c r="M130" s="81"/>
      <c r="N130" s="81"/>
      <c r="O130" s="81"/>
      <c r="P130" s="28"/>
    </row>
    <row r="131" spans="1:16" ht="12.75" x14ac:dyDescent="0.35">
      <c r="A131" s="83" t="s">
        <v>186</v>
      </c>
      <c r="B131" s="81"/>
      <c r="C131" s="81"/>
      <c r="D131" s="81"/>
      <c r="E131" s="81"/>
      <c r="F131" s="81"/>
      <c r="G131" s="81"/>
      <c r="H131" s="81"/>
      <c r="I131" s="81"/>
      <c r="J131" s="81"/>
      <c r="K131" s="81"/>
      <c r="L131" s="81"/>
      <c r="M131" s="81"/>
      <c r="N131" s="81"/>
      <c r="O131" s="81"/>
      <c r="P131" s="28"/>
    </row>
    <row r="132" spans="1:16" ht="25.5" x14ac:dyDescent="0.35">
      <c r="A132" s="84" t="s">
        <v>187</v>
      </c>
      <c r="B132" s="81"/>
      <c r="C132" s="81"/>
      <c r="D132" s="81"/>
      <c r="E132" s="81"/>
      <c r="F132" s="81"/>
      <c r="G132" s="81"/>
      <c r="H132" s="81"/>
      <c r="I132" s="81"/>
      <c r="J132" s="81"/>
      <c r="K132" s="81"/>
      <c r="L132" s="81"/>
      <c r="M132" s="81"/>
      <c r="N132" s="81"/>
      <c r="O132" s="81"/>
      <c r="P132" s="28"/>
    </row>
    <row r="133" spans="1:16" ht="12.75" x14ac:dyDescent="0.35">
      <c r="A133" s="84" t="s">
        <v>188</v>
      </c>
      <c r="B133" s="81"/>
      <c r="C133" s="81"/>
      <c r="D133" s="81"/>
      <c r="E133" s="81"/>
      <c r="F133" s="81"/>
      <c r="G133" s="81"/>
      <c r="H133" s="81"/>
      <c r="I133" s="81"/>
      <c r="J133" s="81"/>
      <c r="K133" s="81"/>
      <c r="L133" s="81"/>
      <c r="M133" s="81"/>
      <c r="N133" s="81"/>
      <c r="O133" s="81"/>
      <c r="P133" s="28"/>
    </row>
    <row r="134" spans="1:16" ht="12.75" x14ac:dyDescent="0.35">
      <c r="A134" s="85" t="s">
        <v>189</v>
      </c>
      <c r="B134" s="81"/>
      <c r="C134" s="81"/>
      <c r="D134" s="81"/>
      <c r="E134" s="81"/>
      <c r="F134" s="81"/>
      <c r="G134" s="81"/>
      <c r="H134" s="81"/>
      <c r="I134" s="81"/>
      <c r="J134" s="81"/>
      <c r="K134" s="81"/>
      <c r="L134" s="81"/>
      <c r="M134" s="81"/>
      <c r="N134" s="81"/>
      <c r="O134" s="81"/>
      <c r="P134" s="28"/>
    </row>
    <row r="135" spans="1:16" ht="12.75" x14ac:dyDescent="0.35">
      <c r="A135" s="85" t="s">
        <v>190</v>
      </c>
      <c r="B135" s="81"/>
      <c r="C135" s="81"/>
      <c r="D135" s="81"/>
      <c r="E135" s="81"/>
      <c r="F135" s="81"/>
      <c r="G135" s="81"/>
      <c r="H135" s="81"/>
      <c r="I135" s="81"/>
      <c r="J135" s="81"/>
      <c r="K135" s="81"/>
      <c r="L135" s="81"/>
      <c r="M135" s="81"/>
      <c r="N135" s="81"/>
      <c r="O135" s="81"/>
      <c r="P135" s="28"/>
    </row>
    <row r="136" spans="1:16" ht="12.75" x14ac:dyDescent="0.35">
      <c r="A136" s="28" t="s">
        <v>85</v>
      </c>
      <c r="B136" s="81"/>
      <c r="C136" s="81"/>
      <c r="D136" s="81"/>
      <c r="E136" s="81"/>
      <c r="F136" s="81"/>
      <c r="G136" s="81"/>
      <c r="H136" s="81"/>
      <c r="I136" s="81"/>
      <c r="J136" s="81"/>
      <c r="K136" s="81"/>
      <c r="L136" s="81"/>
      <c r="M136" s="81"/>
      <c r="N136" s="81"/>
      <c r="O136" s="81"/>
      <c r="P136" s="28"/>
    </row>
    <row r="137" spans="1:16" ht="12.75" x14ac:dyDescent="0.35">
      <c r="A137" s="28"/>
      <c r="B137" s="28"/>
      <c r="C137" s="28"/>
      <c r="D137" s="28"/>
      <c r="E137" s="28"/>
      <c r="F137" s="28"/>
      <c r="G137" s="28"/>
      <c r="H137" s="28"/>
      <c r="I137" s="28"/>
      <c r="J137" s="28"/>
      <c r="K137" s="28"/>
      <c r="L137" s="28"/>
      <c r="M137" s="28"/>
      <c r="N137" s="28"/>
      <c r="O137" s="28"/>
      <c r="P137" s="28"/>
    </row>
    <row r="138" spans="1:16" ht="12.75" x14ac:dyDescent="0.35">
      <c r="A138" s="86" t="s">
        <v>11</v>
      </c>
      <c r="B138" s="88">
        <f>SUM(B125:B137)</f>
        <v>0</v>
      </c>
      <c r="C138" s="88">
        <f t="shared" ref="C138:O138" si="9">SUM(C125:C137)</f>
        <v>60379005</v>
      </c>
      <c r="D138" s="88">
        <f t="shared" si="9"/>
        <v>2140271</v>
      </c>
      <c r="E138" s="88">
        <f t="shared" si="9"/>
        <v>5944047</v>
      </c>
      <c r="F138" s="88">
        <f t="shared" si="9"/>
        <v>0</v>
      </c>
      <c r="G138" s="88">
        <f t="shared" si="9"/>
        <v>0</v>
      </c>
      <c r="H138" s="88">
        <f t="shared" si="9"/>
        <v>68463323</v>
      </c>
      <c r="I138" s="88">
        <f t="shared" si="9"/>
        <v>0</v>
      </c>
      <c r="J138" s="88">
        <f t="shared" si="9"/>
        <v>0</v>
      </c>
      <c r="K138" s="88">
        <f t="shared" si="9"/>
        <v>0</v>
      </c>
      <c r="L138" s="88">
        <f t="shared" si="9"/>
        <v>0</v>
      </c>
      <c r="M138" s="88">
        <f t="shared" si="9"/>
        <v>0</v>
      </c>
      <c r="N138" s="88">
        <f t="shared" si="9"/>
        <v>0</v>
      </c>
      <c r="O138" s="88">
        <f t="shared" si="9"/>
        <v>68463323</v>
      </c>
      <c r="P138" s="90">
        <v>1</v>
      </c>
    </row>
    <row r="139" spans="1:16" ht="12.75" x14ac:dyDescent="0.35">
      <c r="A139" s="72"/>
      <c r="B139" s="72"/>
      <c r="C139" s="72"/>
      <c r="D139" s="72"/>
      <c r="E139" s="72"/>
      <c r="F139" s="72"/>
      <c r="G139" s="72"/>
      <c r="H139" s="72"/>
      <c r="I139" s="72"/>
      <c r="J139" s="72"/>
      <c r="K139" s="72"/>
      <c r="L139" s="72"/>
      <c r="M139" s="72"/>
      <c r="N139" s="72"/>
      <c r="O139" s="72"/>
      <c r="P139" s="72"/>
    </row>
    <row r="140" spans="1:16" ht="12.75" x14ac:dyDescent="0.35">
      <c r="A140" s="984" t="s">
        <v>256</v>
      </c>
      <c r="B140" s="984"/>
      <c r="C140" s="984"/>
      <c r="D140" s="984"/>
      <c r="E140" s="984"/>
      <c r="F140" s="984"/>
      <c r="G140" s="984"/>
      <c r="H140" s="984"/>
      <c r="I140" s="984"/>
      <c r="J140" s="984"/>
      <c r="K140" s="984"/>
      <c r="L140" s="984"/>
      <c r="M140" s="984"/>
      <c r="N140" s="984"/>
      <c r="O140" s="984"/>
      <c r="P140" s="984"/>
    </row>
    <row r="141" spans="1:16" ht="12.75" x14ac:dyDescent="0.35">
      <c r="A141" s="78" t="s">
        <v>6</v>
      </c>
      <c r="B141" s="989" t="s">
        <v>1206</v>
      </c>
      <c r="C141" s="989"/>
      <c r="D141" s="989"/>
      <c r="E141" s="989"/>
      <c r="F141" s="989"/>
      <c r="G141" s="989"/>
      <c r="H141" s="989"/>
      <c r="I141" s="989"/>
      <c r="J141" s="989"/>
      <c r="K141" s="989"/>
      <c r="L141" s="989"/>
      <c r="M141" s="989"/>
      <c r="N141" s="989"/>
      <c r="O141" s="989"/>
      <c r="P141" s="989"/>
    </row>
    <row r="142" spans="1:16" ht="25.5" x14ac:dyDescent="0.35">
      <c r="A142" s="984" t="s">
        <v>59</v>
      </c>
      <c r="B142" s="984" t="s">
        <v>192</v>
      </c>
      <c r="C142" s="984"/>
      <c r="D142" s="984"/>
      <c r="E142" s="984"/>
      <c r="F142" s="984"/>
      <c r="G142" s="984"/>
      <c r="H142" s="984"/>
      <c r="I142" s="984" t="s">
        <v>191</v>
      </c>
      <c r="J142" s="984"/>
      <c r="K142" s="984"/>
      <c r="L142" s="984"/>
      <c r="M142" s="984"/>
      <c r="N142" s="79" t="s">
        <v>193</v>
      </c>
      <c r="O142" s="984" t="s">
        <v>11</v>
      </c>
      <c r="P142" s="984"/>
    </row>
    <row r="143" spans="1:16" ht="89.25" customHeight="1" x14ac:dyDescent="0.35">
      <c r="A143" s="987"/>
      <c r="B143" s="80" t="s">
        <v>60</v>
      </c>
      <c r="C143" s="80" t="s">
        <v>61</v>
      </c>
      <c r="D143" s="80" t="s">
        <v>62</v>
      </c>
      <c r="E143" s="80" t="s">
        <v>63</v>
      </c>
      <c r="F143" s="80" t="s">
        <v>64</v>
      </c>
      <c r="G143" s="80" t="s">
        <v>65</v>
      </c>
      <c r="H143" s="80" t="s">
        <v>66</v>
      </c>
      <c r="I143" s="80" t="s">
        <v>67</v>
      </c>
      <c r="J143" s="80" t="s">
        <v>65</v>
      </c>
      <c r="K143" s="80" t="s">
        <v>68</v>
      </c>
      <c r="L143" s="80" t="s">
        <v>69</v>
      </c>
      <c r="M143" s="80" t="s">
        <v>70</v>
      </c>
      <c r="N143" s="80" t="s">
        <v>71</v>
      </c>
      <c r="O143" s="80" t="s">
        <v>72</v>
      </c>
      <c r="P143" s="80" t="s">
        <v>73</v>
      </c>
    </row>
    <row r="144" spans="1:16" ht="12.75" x14ac:dyDescent="0.35">
      <c r="A144" s="28"/>
      <c r="B144" s="81"/>
      <c r="C144" s="81"/>
      <c r="D144" s="81"/>
      <c r="E144" s="81"/>
      <c r="F144" s="81"/>
      <c r="G144" s="81"/>
      <c r="H144" s="81"/>
      <c r="I144" s="81"/>
      <c r="J144" s="81"/>
      <c r="K144" s="81"/>
      <c r="L144" s="81"/>
      <c r="M144" s="81"/>
      <c r="N144" s="81"/>
      <c r="O144" s="81"/>
      <c r="P144" s="28"/>
    </row>
    <row r="145" spans="1:16" ht="12.75" x14ac:dyDescent="0.35">
      <c r="A145" s="82" t="s">
        <v>74</v>
      </c>
      <c r="B145" s="81"/>
      <c r="C145" s="73">
        <v>47656704</v>
      </c>
      <c r="D145" s="73">
        <v>1589524</v>
      </c>
      <c r="E145" s="73">
        <v>5349708</v>
      </c>
      <c r="F145" s="73"/>
      <c r="G145" s="73"/>
      <c r="H145" s="73">
        <f>SUM(B145:G145)</f>
        <v>54595936</v>
      </c>
      <c r="I145" s="81"/>
      <c r="J145" s="81"/>
      <c r="K145" s="73">
        <v>285456</v>
      </c>
      <c r="L145" s="81"/>
      <c r="M145" s="73">
        <f>SUM(I145:L145)</f>
        <v>285456</v>
      </c>
      <c r="N145" s="718">
        <v>2204526</v>
      </c>
      <c r="O145" s="718">
        <f>+N145+M145+H145</f>
        <v>57085918</v>
      </c>
      <c r="P145" s="28"/>
    </row>
    <row r="146" spans="1:16" ht="12.75" x14ac:dyDescent="0.35">
      <c r="A146" s="82" t="s">
        <v>75</v>
      </c>
      <c r="B146" s="81"/>
      <c r="C146" s="81"/>
      <c r="D146" s="81"/>
      <c r="E146" s="73">
        <v>18562</v>
      </c>
      <c r="F146" s="81"/>
      <c r="G146" s="81"/>
      <c r="H146" s="73">
        <f>SUM(B146:G146)</f>
        <v>18562</v>
      </c>
      <c r="I146" s="81"/>
      <c r="J146" s="81"/>
      <c r="K146" s="81"/>
      <c r="L146" s="81"/>
      <c r="M146" s="81"/>
      <c r="N146" s="81"/>
      <c r="O146" s="718">
        <f>+N146+M146+H146</f>
        <v>18562</v>
      </c>
      <c r="P146" s="28"/>
    </row>
    <row r="147" spans="1:16" ht="12.75" x14ac:dyDescent="0.35">
      <c r="A147" s="82" t="s">
        <v>76</v>
      </c>
      <c r="B147" s="81"/>
      <c r="C147" s="81"/>
      <c r="D147" s="81"/>
      <c r="E147" s="81"/>
      <c r="F147" s="81"/>
      <c r="G147" s="81"/>
      <c r="H147" s="81"/>
      <c r="I147" s="81"/>
      <c r="J147" s="81"/>
      <c r="K147" s="81"/>
      <c r="L147" s="81"/>
      <c r="M147" s="81"/>
      <c r="N147" s="81"/>
      <c r="O147" s="81"/>
      <c r="P147" s="28"/>
    </row>
    <row r="148" spans="1:16" ht="12.75" x14ac:dyDescent="0.35">
      <c r="A148" s="82" t="s">
        <v>77</v>
      </c>
      <c r="B148" s="81"/>
      <c r="C148" s="81"/>
      <c r="D148" s="81"/>
      <c r="E148" s="81"/>
      <c r="F148" s="81"/>
      <c r="G148" s="81"/>
      <c r="H148" s="81"/>
      <c r="I148" s="81"/>
      <c r="J148" s="81"/>
      <c r="K148" s="81"/>
      <c r="L148" s="81"/>
      <c r="M148" s="81"/>
      <c r="N148" s="81"/>
      <c r="O148" s="81"/>
      <c r="P148" s="28"/>
    </row>
    <row r="149" spans="1:16" ht="12.75" x14ac:dyDescent="0.35">
      <c r="A149" s="29" t="s">
        <v>78</v>
      </c>
      <c r="B149" s="81"/>
      <c r="C149" s="81"/>
      <c r="D149" s="81"/>
      <c r="E149" s="81"/>
      <c r="F149" s="81"/>
      <c r="G149" s="81"/>
      <c r="H149" s="81"/>
      <c r="I149" s="81"/>
      <c r="J149" s="81"/>
      <c r="K149" s="81"/>
      <c r="L149" s="81"/>
      <c r="M149" s="81"/>
      <c r="N149" s="81"/>
      <c r="O149" s="81"/>
      <c r="P149" s="28"/>
    </row>
    <row r="150" spans="1:16" ht="12.75" x14ac:dyDescent="0.35">
      <c r="A150" s="82" t="s">
        <v>79</v>
      </c>
      <c r="B150" s="81"/>
      <c r="C150" s="81"/>
      <c r="D150" s="81"/>
      <c r="E150" s="81"/>
      <c r="F150" s="81"/>
      <c r="G150" s="81"/>
      <c r="H150" s="81"/>
      <c r="I150" s="81"/>
      <c r="J150" s="81"/>
      <c r="K150" s="81"/>
      <c r="L150" s="81"/>
      <c r="M150" s="81"/>
      <c r="N150" s="81"/>
      <c r="O150" s="81"/>
      <c r="P150" s="28"/>
    </row>
    <row r="151" spans="1:16" ht="12.75" x14ac:dyDescent="0.35">
      <c r="A151" s="83" t="s">
        <v>186</v>
      </c>
      <c r="B151" s="81"/>
      <c r="C151" s="81"/>
      <c r="D151" s="81"/>
      <c r="E151" s="81"/>
      <c r="F151" s="81"/>
      <c r="G151" s="81"/>
      <c r="H151" s="81"/>
      <c r="I151" s="81"/>
      <c r="J151" s="81"/>
      <c r="K151" s="81"/>
      <c r="L151" s="81"/>
      <c r="M151" s="81"/>
      <c r="N151" s="81"/>
      <c r="O151" s="81"/>
      <c r="P151" s="28"/>
    </row>
    <row r="152" spans="1:16" ht="25.5" x14ac:dyDescent="0.35">
      <c r="A152" s="84" t="s">
        <v>187</v>
      </c>
      <c r="B152" s="81"/>
      <c r="C152" s="81"/>
      <c r="D152" s="81"/>
      <c r="E152" s="81"/>
      <c r="F152" s="81"/>
      <c r="G152" s="81"/>
      <c r="H152" s="81"/>
      <c r="I152" s="81"/>
      <c r="J152" s="81"/>
      <c r="K152" s="81"/>
      <c r="L152" s="81"/>
      <c r="M152" s="81"/>
      <c r="N152" s="81"/>
      <c r="O152" s="81"/>
      <c r="P152" s="28"/>
    </row>
    <row r="153" spans="1:16" ht="12.75" x14ac:dyDescent="0.35">
      <c r="A153" s="84" t="s">
        <v>188</v>
      </c>
      <c r="B153" s="81"/>
      <c r="C153" s="81"/>
      <c r="D153" s="81"/>
      <c r="E153" s="81"/>
      <c r="F153" s="81"/>
      <c r="G153" s="81"/>
      <c r="H153" s="81"/>
      <c r="I153" s="81"/>
      <c r="J153" s="81"/>
      <c r="K153" s="81"/>
      <c r="L153" s="81"/>
      <c r="M153" s="81"/>
      <c r="N153" s="81"/>
      <c r="O153" s="81"/>
      <c r="P153" s="28"/>
    </row>
    <row r="154" spans="1:16" ht="12.75" x14ac:dyDescent="0.35">
      <c r="A154" s="85" t="s">
        <v>189</v>
      </c>
      <c r="B154" s="81"/>
      <c r="C154" s="81"/>
      <c r="D154" s="81"/>
      <c r="E154" s="81"/>
      <c r="F154" s="81"/>
      <c r="G154" s="81"/>
      <c r="H154" s="81"/>
      <c r="I154" s="81"/>
      <c r="J154" s="81"/>
      <c r="K154" s="81"/>
      <c r="L154" s="81"/>
      <c r="M154" s="81"/>
      <c r="N154" s="81"/>
      <c r="O154" s="81"/>
      <c r="P154" s="28"/>
    </row>
    <row r="155" spans="1:16" ht="12.75" x14ac:dyDescent="0.35">
      <c r="A155" s="85" t="s">
        <v>190</v>
      </c>
      <c r="B155" s="81"/>
      <c r="C155" s="81"/>
      <c r="D155" s="81"/>
      <c r="E155" s="81"/>
      <c r="F155" s="81"/>
      <c r="G155" s="81"/>
      <c r="H155" s="81"/>
      <c r="I155" s="81"/>
      <c r="J155" s="81"/>
      <c r="K155" s="81"/>
      <c r="L155" s="81"/>
      <c r="M155" s="81"/>
      <c r="N155" s="81"/>
      <c r="O155" s="81"/>
      <c r="P155" s="28"/>
    </row>
    <row r="156" spans="1:16" ht="12.75" x14ac:dyDescent="0.35">
      <c r="A156" s="28" t="s">
        <v>85</v>
      </c>
      <c r="B156" s="81"/>
      <c r="C156" s="81"/>
      <c r="D156" s="81"/>
      <c r="E156" s="81"/>
      <c r="F156" s="81"/>
      <c r="G156" s="81"/>
      <c r="H156" s="81"/>
      <c r="I156" s="81"/>
      <c r="J156" s="81"/>
      <c r="K156" s="81"/>
      <c r="L156" s="81"/>
      <c r="M156" s="81"/>
      <c r="N156" s="81"/>
      <c r="O156" s="81"/>
      <c r="P156" s="28"/>
    </row>
    <row r="157" spans="1:16" ht="12.75" x14ac:dyDescent="0.35">
      <c r="A157" s="28"/>
      <c r="B157" s="28"/>
      <c r="C157" s="28"/>
      <c r="D157" s="28"/>
      <c r="E157" s="28"/>
      <c r="F157" s="28"/>
      <c r="G157" s="28"/>
      <c r="H157" s="28"/>
      <c r="I157" s="28"/>
      <c r="J157" s="28"/>
      <c r="K157" s="28"/>
      <c r="L157" s="28"/>
      <c r="M157" s="28"/>
      <c r="N157" s="28"/>
      <c r="O157" s="28"/>
      <c r="P157" s="28"/>
    </row>
    <row r="158" spans="1:16" ht="12.75" x14ac:dyDescent="0.35">
      <c r="A158" s="91" t="s">
        <v>11</v>
      </c>
      <c r="B158" s="92"/>
      <c r="C158" s="93">
        <f>SUM(C145:C157)</f>
        <v>47656704</v>
      </c>
      <c r="D158" s="93">
        <f t="shared" ref="D158:O158" si="10">SUM(D145:D157)</f>
        <v>1589524</v>
      </c>
      <c r="E158" s="93">
        <f t="shared" si="10"/>
        <v>5368270</v>
      </c>
      <c r="F158" s="93">
        <f t="shared" si="10"/>
        <v>0</v>
      </c>
      <c r="G158" s="93">
        <f t="shared" si="10"/>
        <v>0</v>
      </c>
      <c r="H158" s="93">
        <f t="shared" si="10"/>
        <v>54614498</v>
      </c>
      <c r="I158" s="93">
        <f t="shared" si="10"/>
        <v>0</v>
      </c>
      <c r="J158" s="93">
        <f t="shared" si="10"/>
        <v>0</v>
      </c>
      <c r="K158" s="93">
        <f t="shared" si="10"/>
        <v>285456</v>
      </c>
      <c r="L158" s="93">
        <f t="shared" si="10"/>
        <v>0</v>
      </c>
      <c r="M158" s="93">
        <f t="shared" si="10"/>
        <v>285456</v>
      </c>
      <c r="N158" s="93">
        <f t="shared" si="10"/>
        <v>2204526</v>
      </c>
      <c r="O158" s="93">
        <f t="shared" si="10"/>
        <v>57104480</v>
      </c>
      <c r="P158" s="92"/>
    </row>
    <row r="159" spans="1:16" ht="12.75" x14ac:dyDescent="0.35">
      <c r="A159" s="72"/>
      <c r="B159" s="72"/>
      <c r="C159" s="72"/>
      <c r="D159" s="72"/>
      <c r="E159" s="72"/>
      <c r="F159" s="72"/>
      <c r="G159" s="72"/>
      <c r="H159" s="72"/>
      <c r="I159" s="72"/>
      <c r="J159" s="72"/>
      <c r="K159" s="72"/>
      <c r="L159" s="72"/>
      <c r="M159" s="72"/>
      <c r="N159" s="72"/>
      <c r="O159" s="72"/>
      <c r="P159" s="72"/>
    </row>
    <row r="160" spans="1:16" ht="12.75" x14ac:dyDescent="0.35">
      <c r="A160" s="984" t="s">
        <v>256</v>
      </c>
      <c r="B160" s="984"/>
      <c r="C160" s="984"/>
      <c r="D160" s="984"/>
      <c r="E160" s="984"/>
      <c r="F160" s="984"/>
      <c r="G160" s="984"/>
      <c r="H160" s="984"/>
      <c r="I160" s="984"/>
      <c r="J160" s="984"/>
      <c r="K160" s="984"/>
      <c r="L160" s="984"/>
      <c r="M160" s="984"/>
      <c r="N160" s="984"/>
      <c r="O160" s="984"/>
      <c r="P160" s="984"/>
    </row>
    <row r="161" spans="1:16" ht="12.75" x14ac:dyDescent="0.35">
      <c r="A161" s="78" t="s">
        <v>6</v>
      </c>
      <c r="B161" s="989" t="s">
        <v>1268</v>
      </c>
      <c r="C161" s="989"/>
      <c r="D161" s="989"/>
      <c r="E161" s="989"/>
      <c r="F161" s="989"/>
      <c r="G161" s="989"/>
      <c r="H161" s="989"/>
      <c r="I161" s="989"/>
      <c r="J161" s="989"/>
      <c r="K161" s="989"/>
      <c r="L161" s="989"/>
      <c r="M161" s="989"/>
      <c r="N161" s="989"/>
      <c r="O161" s="989"/>
      <c r="P161" s="989"/>
    </row>
    <row r="162" spans="1:16" ht="25.5" x14ac:dyDescent="0.35">
      <c r="A162" s="984" t="s">
        <v>59</v>
      </c>
      <c r="B162" s="984" t="s">
        <v>192</v>
      </c>
      <c r="C162" s="984"/>
      <c r="D162" s="984"/>
      <c r="E162" s="984"/>
      <c r="F162" s="984"/>
      <c r="G162" s="984"/>
      <c r="H162" s="984"/>
      <c r="I162" s="984" t="s">
        <v>191</v>
      </c>
      <c r="J162" s="984"/>
      <c r="K162" s="984"/>
      <c r="L162" s="984"/>
      <c r="M162" s="984"/>
      <c r="N162" s="79" t="s">
        <v>193</v>
      </c>
      <c r="O162" s="984" t="s">
        <v>11</v>
      </c>
      <c r="P162" s="984"/>
    </row>
    <row r="163" spans="1:16" ht="87" customHeight="1" x14ac:dyDescent="0.35">
      <c r="A163" s="987"/>
      <c r="B163" s="80" t="s">
        <v>60</v>
      </c>
      <c r="C163" s="80" t="s">
        <v>61</v>
      </c>
      <c r="D163" s="80" t="s">
        <v>62</v>
      </c>
      <c r="E163" s="80" t="s">
        <v>63</v>
      </c>
      <c r="F163" s="80" t="s">
        <v>64</v>
      </c>
      <c r="G163" s="80" t="s">
        <v>65</v>
      </c>
      <c r="H163" s="80" t="s">
        <v>66</v>
      </c>
      <c r="I163" s="80" t="s">
        <v>67</v>
      </c>
      <c r="J163" s="80" t="s">
        <v>65</v>
      </c>
      <c r="K163" s="80" t="s">
        <v>68</v>
      </c>
      <c r="L163" s="80" t="s">
        <v>69</v>
      </c>
      <c r="M163" s="80" t="s">
        <v>70</v>
      </c>
      <c r="N163" s="80" t="s">
        <v>71</v>
      </c>
      <c r="O163" s="80" t="s">
        <v>72</v>
      </c>
      <c r="P163" s="80" t="s">
        <v>73</v>
      </c>
    </row>
    <row r="164" spans="1:16" ht="12.75" x14ac:dyDescent="0.35">
      <c r="A164" s="28"/>
      <c r="B164" s="81"/>
      <c r="C164" s="81"/>
      <c r="D164" s="81"/>
      <c r="E164" s="81"/>
      <c r="F164" s="81"/>
      <c r="G164" s="81"/>
      <c r="H164" s="81"/>
      <c r="I164" s="81"/>
      <c r="J164" s="81"/>
      <c r="K164" s="81"/>
      <c r="L164" s="81"/>
      <c r="M164" s="81"/>
      <c r="N164" s="81"/>
      <c r="O164" s="81"/>
      <c r="P164" s="28"/>
    </row>
    <row r="165" spans="1:16" ht="12.75" x14ac:dyDescent="0.35">
      <c r="A165" s="82" t="s">
        <v>74</v>
      </c>
      <c r="B165" s="81"/>
      <c r="C165" s="81">
        <v>104625775</v>
      </c>
      <c r="D165" s="81">
        <v>1000208</v>
      </c>
      <c r="E165" s="81">
        <v>3523688</v>
      </c>
      <c r="F165" s="81"/>
      <c r="G165" s="81"/>
      <c r="H165" s="81"/>
      <c r="I165" s="81"/>
      <c r="J165" s="81"/>
      <c r="K165" s="81"/>
      <c r="L165" s="81"/>
      <c r="M165" s="81"/>
      <c r="N165" s="81"/>
      <c r="O165" s="81"/>
      <c r="P165" s="28"/>
    </row>
    <row r="166" spans="1:16" ht="12.75" x14ac:dyDescent="0.35">
      <c r="A166" s="82" t="s">
        <v>75</v>
      </c>
      <c r="B166" s="81"/>
      <c r="C166" s="81"/>
      <c r="D166" s="81"/>
      <c r="E166" s="81">
        <v>70478</v>
      </c>
      <c r="F166" s="81"/>
      <c r="G166" s="81"/>
      <c r="H166" s="81"/>
      <c r="I166" s="81"/>
      <c r="J166" s="81"/>
      <c r="K166" s="81"/>
      <c r="L166" s="81"/>
      <c r="M166" s="81"/>
      <c r="N166" s="81"/>
      <c r="O166" s="81"/>
      <c r="P166" s="28"/>
    </row>
    <row r="167" spans="1:16" ht="12.75" x14ac:dyDescent="0.35">
      <c r="A167" s="82" t="s">
        <v>76</v>
      </c>
      <c r="B167" s="81"/>
      <c r="C167" s="81"/>
      <c r="D167" s="81"/>
      <c r="E167" s="81"/>
      <c r="F167" s="81"/>
      <c r="G167" s="81"/>
      <c r="H167" s="81"/>
      <c r="I167" s="81"/>
      <c r="J167" s="81"/>
      <c r="K167" s="81"/>
      <c r="L167" s="81"/>
      <c r="M167" s="81"/>
      <c r="N167" s="81"/>
      <c r="O167" s="81"/>
      <c r="P167" s="28"/>
    </row>
    <row r="168" spans="1:16" ht="12.75" x14ac:dyDescent="0.35">
      <c r="A168" s="82" t="s">
        <v>77</v>
      </c>
      <c r="B168" s="81"/>
      <c r="C168" s="81"/>
      <c r="D168" s="81"/>
      <c r="E168" s="81"/>
      <c r="F168" s="81"/>
      <c r="G168" s="81"/>
      <c r="H168" s="81"/>
      <c r="I168" s="81"/>
      <c r="J168" s="81"/>
      <c r="K168" s="81"/>
      <c r="L168" s="81"/>
      <c r="M168" s="81"/>
      <c r="N168" s="81"/>
      <c r="O168" s="81"/>
      <c r="P168" s="28"/>
    </row>
    <row r="169" spans="1:16" ht="12.75" x14ac:dyDescent="0.35">
      <c r="A169" s="29" t="s">
        <v>78</v>
      </c>
      <c r="B169" s="81"/>
      <c r="C169" s="81"/>
      <c r="D169" s="81"/>
      <c r="E169" s="81"/>
      <c r="F169" s="81"/>
      <c r="G169" s="81"/>
      <c r="H169" s="81"/>
      <c r="I169" s="81"/>
      <c r="J169" s="81"/>
      <c r="K169" s="81"/>
      <c r="L169" s="81"/>
      <c r="M169" s="81"/>
      <c r="N169" s="81"/>
      <c r="O169" s="81"/>
      <c r="P169" s="28"/>
    </row>
    <row r="170" spans="1:16" ht="12.75" x14ac:dyDescent="0.35">
      <c r="A170" s="82" t="s">
        <v>79</v>
      </c>
      <c r="B170" s="81"/>
      <c r="C170" s="81"/>
      <c r="D170" s="81"/>
      <c r="E170" s="81"/>
      <c r="F170" s="81"/>
      <c r="G170" s="81"/>
      <c r="H170" s="81"/>
      <c r="I170" s="81"/>
      <c r="J170" s="81"/>
      <c r="K170" s="81"/>
      <c r="L170" s="81"/>
      <c r="M170" s="81"/>
      <c r="N170" s="81"/>
      <c r="O170" s="81"/>
      <c r="P170" s="28"/>
    </row>
    <row r="171" spans="1:16" ht="12.75" x14ac:dyDescent="0.35">
      <c r="A171" s="83" t="s">
        <v>186</v>
      </c>
      <c r="B171" s="81"/>
      <c r="C171" s="81"/>
      <c r="D171" s="81"/>
      <c r="E171" s="81"/>
      <c r="F171" s="81"/>
      <c r="G171" s="81"/>
      <c r="H171" s="81"/>
      <c r="I171" s="81"/>
      <c r="J171" s="81"/>
      <c r="K171" s="81"/>
      <c r="L171" s="81"/>
      <c r="M171" s="81"/>
      <c r="N171" s="81"/>
      <c r="O171" s="81"/>
      <c r="P171" s="28"/>
    </row>
    <row r="172" spans="1:16" ht="25.5" x14ac:dyDescent="0.35">
      <c r="A172" s="84" t="s">
        <v>187</v>
      </c>
      <c r="B172" s="81"/>
      <c r="C172" s="81"/>
      <c r="D172" s="81"/>
      <c r="E172" s="81"/>
      <c r="F172" s="81"/>
      <c r="G172" s="81"/>
      <c r="H172" s="81"/>
      <c r="I172" s="81"/>
      <c r="J172" s="81"/>
      <c r="K172" s="81"/>
      <c r="L172" s="81"/>
      <c r="M172" s="81"/>
      <c r="N172" s="81"/>
      <c r="O172" s="81"/>
      <c r="P172" s="28"/>
    </row>
    <row r="173" spans="1:16" ht="12.75" x14ac:dyDescent="0.35">
      <c r="A173" s="84" t="s">
        <v>188</v>
      </c>
      <c r="B173" s="81"/>
      <c r="C173" s="81"/>
      <c r="D173" s="81"/>
      <c r="E173" s="81"/>
      <c r="F173" s="81"/>
      <c r="G173" s="81"/>
      <c r="H173" s="81"/>
      <c r="I173" s="81"/>
      <c r="J173" s="81"/>
      <c r="K173" s="81"/>
      <c r="L173" s="81"/>
      <c r="M173" s="81"/>
      <c r="N173" s="81"/>
      <c r="O173" s="81"/>
      <c r="P173" s="28"/>
    </row>
    <row r="174" spans="1:16" ht="12.75" x14ac:dyDescent="0.35">
      <c r="A174" s="85" t="s">
        <v>189</v>
      </c>
      <c r="B174" s="81"/>
      <c r="C174" s="81"/>
      <c r="D174" s="81"/>
      <c r="E174" s="81"/>
      <c r="F174" s="81"/>
      <c r="G174" s="81"/>
      <c r="H174" s="81"/>
      <c r="I174" s="81"/>
      <c r="J174" s="81"/>
      <c r="K174" s="81"/>
      <c r="L174" s="81"/>
      <c r="M174" s="81"/>
      <c r="N174" s="81"/>
      <c r="O174" s="81"/>
      <c r="P174" s="28"/>
    </row>
    <row r="175" spans="1:16" ht="12.75" x14ac:dyDescent="0.35">
      <c r="A175" s="85" t="s">
        <v>190</v>
      </c>
      <c r="B175" s="81"/>
      <c r="C175" s="81"/>
      <c r="D175" s="81"/>
      <c r="E175" s="81"/>
      <c r="F175" s="81"/>
      <c r="G175" s="81"/>
      <c r="H175" s="81"/>
      <c r="I175" s="81"/>
      <c r="J175" s="81"/>
      <c r="K175" s="81"/>
      <c r="L175" s="81"/>
      <c r="M175" s="81"/>
      <c r="N175" s="81"/>
      <c r="O175" s="81"/>
      <c r="P175" s="28"/>
    </row>
    <row r="176" spans="1:16" ht="12.75" x14ac:dyDescent="0.35">
      <c r="A176" s="28" t="s">
        <v>85</v>
      </c>
      <c r="B176" s="81"/>
      <c r="C176" s="81"/>
      <c r="D176" s="81"/>
      <c r="E176" s="81"/>
      <c r="F176" s="81"/>
      <c r="G176" s="81"/>
      <c r="H176" s="81"/>
      <c r="I176" s="81"/>
      <c r="J176" s="81"/>
      <c r="K176" s="81"/>
      <c r="L176" s="81"/>
      <c r="M176" s="81"/>
      <c r="N176" s="81"/>
      <c r="O176" s="81"/>
      <c r="P176" s="28"/>
    </row>
    <row r="177" spans="1:16" ht="12.75" x14ac:dyDescent="0.35">
      <c r="A177" s="28"/>
      <c r="B177" s="28"/>
      <c r="C177" s="28"/>
      <c r="D177" s="28"/>
      <c r="E177" s="28"/>
      <c r="F177" s="28"/>
      <c r="G177" s="28"/>
      <c r="H177" s="28"/>
      <c r="I177" s="28"/>
      <c r="J177" s="28"/>
      <c r="K177" s="28"/>
      <c r="L177" s="28"/>
      <c r="M177" s="28"/>
      <c r="N177" s="28"/>
      <c r="O177" s="28"/>
      <c r="P177" s="28"/>
    </row>
    <row r="178" spans="1:16" ht="12.75" x14ac:dyDescent="0.35">
      <c r="A178" s="86" t="s">
        <v>11</v>
      </c>
      <c r="B178" s="87"/>
      <c r="C178" s="88">
        <f>SUM(C164:C177)</f>
        <v>104625775</v>
      </c>
      <c r="D178" s="88">
        <f t="shared" ref="D178:F178" si="11">SUM(D164:D177)</f>
        <v>1000208</v>
      </c>
      <c r="E178" s="88">
        <f t="shared" si="11"/>
        <v>3594166</v>
      </c>
      <c r="F178" s="88">
        <f t="shared" si="11"/>
        <v>0</v>
      </c>
      <c r="G178" s="87"/>
      <c r="H178" s="87"/>
      <c r="I178" s="87"/>
      <c r="J178" s="87"/>
      <c r="K178" s="87"/>
      <c r="L178" s="87"/>
      <c r="M178" s="87"/>
      <c r="N178" s="87"/>
      <c r="O178" s="87"/>
      <c r="P178" s="87"/>
    </row>
    <row r="179" spans="1:16" ht="12.75" x14ac:dyDescent="0.35">
      <c r="A179" s="72"/>
      <c r="B179" s="72"/>
      <c r="C179" s="72"/>
      <c r="D179" s="72"/>
      <c r="E179" s="72"/>
      <c r="F179" s="72"/>
      <c r="G179" s="72"/>
      <c r="H179" s="72"/>
      <c r="I179" s="72"/>
      <c r="J179" s="72"/>
      <c r="K179" s="72"/>
      <c r="L179" s="72"/>
      <c r="M179" s="72"/>
      <c r="N179" s="72"/>
      <c r="O179" s="72"/>
      <c r="P179" s="72"/>
    </row>
    <row r="180" spans="1:16" ht="12.75" x14ac:dyDescent="0.35">
      <c r="A180" s="984" t="s">
        <v>256</v>
      </c>
      <c r="B180" s="984"/>
      <c r="C180" s="984"/>
      <c r="D180" s="984"/>
      <c r="E180" s="984"/>
      <c r="F180" s="984"/>
      <c r="G180" s="984"/>
      <c r="H180" s="984"/>
      <c r="I180" s="984"/>
      <c r="J180" s="984"/>
      <c r="K180" s="984"/>
      <c r="L180" s="984"/>
      <c r="M180" s="984"/>
      <c r="N180" s="984"/>
      <c r="O180" s="984"/>
      <c r="P180" s="984"/>
    </row>
    <row r="181" spans="1:16" ht="12.75" x14ac:dyDescent="0.35">
      <c r="A181" s="78" t="s">
        <v>6</v>
      </c>
      <c r="B181" s="989" t="s">
        <v>1268</v>
      </c>
      <c r="C181" s="989"/>
      <c r="D181" s="989"/>
      <c r="E181" s="989"/>
      <c r="F181" s="989"/>
      <c r="G181" s="989"/>
      <c r="H181" s="989"/>
      <c r="I181" s="989"/>
      <c r="J181" s="989"/>
      <c r="K181" s="989"/>
      <c r="L181" s="989"/>
      <c r="M181" s="989"/>
      <c r="N181" s="989"/>
      <c r="O181" s="989"/>
      <c r="P181" s="989"/>
    </row>
    <row r="182" spans="1:16" ht="25.5" x14ac:dyDescent="0.35">
      <c r="A182" s="984" t="s">
        <v>59</v>
      </c>
      <c r="B182" s="984" t="s">
        <v>192</v>
      </c>
      <c r="C182" s="984"/>
      <c r="D182" s="984"/>
      <c r="E182" s="984"/>
      <c r="F182" s="984"/>
      <c r="G182" s="984"/>
      <c r="H182" s="984"/>
      <c r="I182" s="984" t="s">
        <v>191</v>
      </c>
      <c r="J182" s="984"/>
      <c r="K182" s="984"/>
      <c r="L182" s="984"/>
      <c r="M182" s="984"/>
      <c r="N182" s="79" t="s">
        <v>193</v>
      </c>
      <c r="O182" s="984" t="s">
        <v>11</v>
      </c>
      <c r="P182" s="984"/>
    </row>
    <row r="183" spans="1:16" ht="87" customHeight="1" x14ac:dyDescent="0.35">
      <c r="A183" s="987"/>
      <c r="B183" s="80" t="s">
        <v>60</v>
      </c>
      <c r="C183" s="80" t="s">
        <v>61</v>
      </c>
      <c r="D183" s="80" t="s">
        <v>62</v>
      </c>
      <c r="E183" s="80" t="s">
        <v>63</v>
      </c>
      <c r="F183" s="80" t="s">
        <v>64</v>
      </c>
      <c r="G183" s="80" t="s">
        <v>65</v>
      </c>
      <c r="H183" s="80" t="s">
        <v>66</v>
      </c>
      <c r="I183" s="80" t="s">
        <v>67</v>
      </c>
      <c r="J183" s="80" t="s">
        <v>65</v>
      </c>
      <c r="K183" s="80" t="s">
        <v>68</v>
      </c>
      <c r="L183" s="80" t="s">
        <v>69</v>
      </c>
      <c r="M183" s="80" t="s">
        <v>70</v>
      </c>
      <c r="N183" s="80" t="s">
        <v>71</v>
      </c>
      <c r="O183" s="80" t="s">
        <v>72</v>
      </c>
      <c r="P183" s="80" t="s">
        <v>73</v>
      </c>
    </row>
    <row r="184" spans="1:16" ht="12.75" x14ac:dyDescent="0.35">
      <c r="A184" s="28"/>
      <c r="B184" s="81"/>
      <c r="C184" s="81"/>
      <c r="D184" s="81"/>
      <c r="E184" s="81"/>
      <c r="F184" s="81"/>
      <c r="G184" s="81"/>
      <c r="H184" s="81"/>
      <c r="I184" s="81"/>
      <c r="J184" s="81"/>
      <c r="K184" s="81"/>
      <c r="L184" s="81"/>
      <c r="M184" s="81"/>
      <c r="N184" s="81"/>
      <c r="O184" s="81"/>
      <c r="P184" s="28"/>
    </row>
    <row r="185" spans="1:16" ht="12.75" x14ac:dyDescent="0.35">
      <c r="A185" s="82" t="s">
        <v>74</v>
      </c>
      <c r="B185" s="81"/>
      <c r="C185" s="81">
        <v>104625775</v>
      </c>
      <c r="D185" s="81">
        <v>1000208</v>
      </c>
      <c r="E185" s="81">
        <v>3523688</v>
      </c>
      <c r="F185" s="81"/>
      <c r="G185" s="81"/>
      <c r="H185" s="81"/>
      <c r="I185" s="81"/>
      <c r="J185" s="81"/>
      <c r="K185" s="81"/>
      <c r="L185" s="81"/>
      <c r="M185" s="81"/>
      <c r="N185" s="81"/>
      <c r="O185" s="81"/>
      <c r="P185" s="28"/>
    </row>
    <row r="186" spans="1:16" ht="12.75" x14ac:dyDescent="0.35">
      <c r="A186" s="82" t="s">
        <v>75</v>
      </c>
      <c r="B186" s="81"/>
      <c r="C186" s="81"/>
      <c r="D186" s="81"/>
      <c r="E186" s="81">
        <v>70478</v>
      </c>
      <c r="F186" s="81"/>
      <c r="G186" s="81"/>
      <c r="H186" s="81"/>
      <c r="I186" s="81"/>
      <c r="J186" s="81"/>
      <c r="K186" s="81"/>
      <c r="L186" s="81"/>
      <c r="M186" s="81"/>
      <c r="N186" s="81"/>
      <c r="O186" s="81"/>
      <c r="P186" s="28"/>
    </row>
    <row r="187" spans="1:16" ht="12.75" x14ac:dyDescent="0.35">
      <c r="A187" s="82" t="s">
        <v>76</v>
      </c>
      <c r="B187" s="81"/>
      <c r="C187" s="81"/>
      <c r="D187" s="81"/>
      <c r="E187" s="81"/>
      <c r="F187" s="81"/>
      <c r="G187" s="81"/>
      <c r="H187" s="81"/>
      <c r="I187" s="81"/>
      <c r="J187" s="81"/>
      <c r="K187" s="81"/>
      <c r="L187" s="81"/>
      <c r="M187" s="81"/>
      <c r="N187" s="81"/>
      <c r="O187" s="81"/>
      <c r="P187" s="28"/>
    </row>
    <row r="188" spans="1:16" ht="12.75" x14ac:dyDescent="0.35">
      <c r="A188" s="82" t="s">
        <v>77</v>
      </c>
      <c r="B188" s="81"/>
      <c r="C188" s="81"/>
      <c r="D188" s="81"/>
      <c r="E188" s="81"/>
      <c r="F188" s="81"/>
      <c r="G188" s="81"/>
      <c r="H188" s="81"/>
      <c r="I188" s="81"/>
      <c r="J188" s="81"/>
      <c r="K188" s="81"/>
      <c r="L188" s="81"/>
      <c r="M188" s="81"/>
      <c r="N188" s="81"/>
      <c r="O188" s="81"/>
      <c r="P188" s="28"/>
    </row>
    <row r="189" spans="1:16" ht="12.75" x14ac:dyDescent="0.35">
      <c r="A189" s="29" t="s">
        <v>78</v>
      </c>
      <c r="B189" s="81"/>
      <c r="C189" s="81"/>
      <c r="D189" s="81"/>
      <c r="E189" s="81"/>
      <c r="F189" s="81"/>
      <c r="G189" s="81"/>
      <c r="H189" s="81"/>
      <c r="I189" s="81"/>
      <c r="J189" s="81"/>
      <c r="K189" s="81"/>
      <c r="L189" s="81"/>
      <c r="M189" s="81"/>
      <c r="N189" s="81"/>
      <c r="O189" s="81"/>
      <c r="P189" s="28"/>
    </row>
    <row r="190" spans="1:16" ht="12.75" x14ac:dyDescent="0.35">
      <c r="A190" s="82" t="s">
        <v>79</v>
      </c>
      <c r="B190" s="81"/>
      <c r="C190" s="81"/>
      <c r="D190" s="81"/>
      <c r="E190" s="81"/>
      <c r="F190" s="81"/>
      <c r="G190" s="81"/>
      <c r="H190" s="81"/>
      <c r="I190" s="81"/>
      <c r="J190" s="81"/>
      <c r="K190" s="81"/>
      <c r="L190" s="81"/>
      <c r="M190" s="81"/>
      <c r="N190" s="81"/>
      <c r="O190" s="81"/>
      <c r="P190" s="28"/>
    </row>
    <row r="191" spans="1:16" ht="12.75" x14ac:dyDescent="0.35">
      <c r="A191" s="83" t="s">
        <v>186</v>
      </c>
      <c r="B191" s="81"/>
      <c r="C191" s="81"/>
      <c r="D191" s="81"/>
      <c r="E191" s="81"/>
      <c r="F191" s="81"/>
      <c r="G191" s="81"/>
      <c r="H191" s="81"/>
      <c r="I191" s="81"/>
      <c r="J191" s="81"/>
      <c r="K191" s="81"/>
      <c r="L191" s="81"/>
      <c r="M191" s="81"/>
      <c r="N191" s="81"/>
      <c r="O191" s="81"/>
      <c r="P191" s="28"/>
    </row>
    <row r="192" spans="1:16" ht="25.5" x14ac:dyDescent="0.35">
      <c r="A192" s="84" t="s">
        <v>187</v>
      </c>
      <c r="B192" s="81"/>
      <c r="C192" s="81"/>
      <c r="D192" s="81"/>
      <c r="E192" s="81"/>
      <c r="F192" s="81"/>
      <c r="G192" s="81"/>
      <c r="H192" s="81"/>
      <c r="I192" s="81"/>
      <c r="J192" s="81"/>
      <c r="K192" s="81"/>
      <c r="L192" s="81"/>
      <c r="M192" s="81"/>
      <c r="N192" s="81"/>
      <c r="O192" s="81"/>
      <c r="P192" s="28"/>
    </row>
    <row r="193" spans="1:16" ht="12.75" x14ac:dyDescent="0.35">
      <c r="A193" s="84" t="s">
        <v>188</v>
      </c>
      <c r="B193" s="81"/>
      <c r="C193" s="81"/>
      <c r="D193" s="81"/>
      <c r="E193" s="81"/>
      <c r="F193" s="81"/>
      <c r="G193" s="81"/>
      <c r="H193" s="81"/>
      <c r="I193" s="81"/>
      <c r="J193" s="81"/>
      <c r="K193" s="81"/>
      <c r="L193" s="81"/>
      <c r="M193" s="81"/>
      <c r="N193" s="81"/>
      <c r="O193" s="81"/>
      <c r="P193" s="28"/>
    </row>
    <row r="194" spans="1:16" ht="12.75" x14ac:dyDescent="0.35">
      <c r="A194" s="85" t="s">
        <v>189</v>
      </c>
      <c r="B194" s="81"/>
      <c r="C194" s="81"/>
      <c r="D194" s="81"/>
      <c r="E194" s="81"/>
      <c r="F194" s="81"/>
      <c r="G194" s="81"/>
      <c r="H194" s="81"/>
      <c r="I194" s="81"/>
      <c r="J194" s="81"/>
      <c r="K194" s="81"/>
      <c r="L194" s="81"/>
      <c r="M194" s="81"/>
      <c r="N194" s="81"/>
      <c r="O194" s="81"/>
      <c r="P194" s="28"/>
    </row>
    <row r="195" spans="1:16" ht="12.75" x14ac:dyDescent="0.35">
      <c r="A195" s="85" t="s">
        <v>190</v>
      </c>
      <c r="B195" s="81"/>
      <c r="C195" s="81"/>
      <c r="D195" s="81"/>
      <c r="E195" s="81"/>
      <c r="F195" s="81"/>
      <c r="G195" s="81"/>
      <c r="H195" s="81"/>
      <c r="I195" s="81"/>
      <c r="J195" s="81"/>
      <c r="K195" s="81"/>
      <c r="L195" s="81"/>
      <c r="M195" s="81"/>
      <c r="N195" s="81"/>
      <c r="O195" s="81"/>
      <c r="P195" s="28"/>
    </row>
    <row r="196" spans="1:16" ht="12.75" x14ac:dyDescent="0.35">
      <c r="A196" s="28" t="s">
        <v>85</v>
      </c>
      <c r="B196" s="81"/>
      <c r="C196" s="81"/>
      <c r="D196" s="81"/>
      <c r="E196" s="81"/>
      <c r="F196" s="81"/>
      <c r="G196" s="81"/>
      <c r="H196" s="81"/>
      <c r="I196" s="81"/>
      <c r="J196" s="81"/>
      <c r="K196" s="81"/>
      <c r="L196" s="81"/>
      <c r="M196" s="81"/>
      <c r="N196" s="81"/>
      <c r="O196" s="81"/>
      <c r="P196" s="28"/>
    </row>
    <row r="197" spans="1:16" ht="12.75" x14ac:dyDescent="0.35">
      <c r="A197" s="28"/>
      <c r="B197" s="28"/>
      <c r="C197" s="28"/>
      <c r="D197" s="28"/>
      <c r="E197" s="28"/>
      <c r="F197" s="28"/>
      <c r="G197" s="28"/>
      <c r="H197" s="28"/>
      <c r="I197" s="28"/>
      <c r="J197" s="28"/>
      <c r="K197" s="28"/>
      <c r="L197" s="28"/>
      <c r="M197" s="28"/>
      <c r="N197" s="28"/>
      <c r="O197" s="28"/>
      <c r="P197" s="28"/>
    </row>
    <row r="198" spans="1:16" ht="12.75" x14ac:dyDescent="0.35">
      <c r="A198" s="86" t="s">
        <v>11</v>
      </c>
      <c r="B198" s="87"/>
      <c r="C198" s="88">
        <f>SUM(C184:C197)</f>
        <v>104625775</v>
      </c>
      <c r="D198" s="88">
        <f t="shared" ref="D198:F198" si="12">SUM(D184:D197)</f>
        <v>1000208</v>
      </c>
      <c r="E198" s="88">
        <f t="shared" si="12"/>
        <v>3594166</v>
      </c>
      <c r="F198" s="88">
        <f t="shared" si="12"/>
        <v>0</v>
      </c>
      <c r="G198" s="87"/>
      <c r="H198" s="87"/>
      <c r="I198" s="87"/>
      <c r="J198" s="87"/>
      <c r="K198" s="87"/>
      <c r="L198" s="87"/>
      <c r="M198" s="87"/>
      <c r="N198" s="87"/>
      <c r="O198" s="87"/>
      <c r="P198" s="87"/>
    </row>
    <row r="199" spans="1:16" ht="12.75" x14ac:dyDescent="0.35">
      <c r="A199" s="72"/>
      <c r="B199" s="72"/>
      <c r="C199" s="72"/>
      <c r="D199" s="72"/>
      <c r="E199" s="72"/>
      <c r="F199" s="72"/>
      <c r="G199" s="72"/>
      <c r="H199" s="72"/>
      <c r="I199" s="72"/>
      <c r="J199" s="72"/>
      <c r="K199" s="72"/>
      <c r="L199" s="72"/>
      <c r="M199" s="72"/>
      <c r="N199" s="72"/>
      <c r="O199" s="72"/>
      <c r="P199" s="72"/>
    </row>
    <row r="200" spans="1:16" ht="12.75" x14ac:dyDescent="0.35">
      <c r="A200" s="984" t="s">
        <v>256</v>
      </c>
      <c r="B200" s="984"/>
      <c r="C200" s="984"/>
      <c r="D200" s="984"/>
      <c r="E200" s="984"/>
      <c r="F200" s="984"/>
      <c r="G200" s="984"/>
      <c r="H200" s="984"/>
      <c r="I200" s="984"/>
      <c r="J200" s="984"/>
      <c r="K200" s="984"/>
      <c r="L200" s="984"/>
      <c r="M200" s="984"/>
      <c r="N200" s="984"/>
      <c r="O200" s="984"/>
      <c r="P200" s="984"/>
    </row>
    <row r="201" spans="1:16" ht="12.75" x14ac:dyDescent="0.35">
      <c r="A201" s="78" t="s">
        <v>6</v>
      </c>
      <c r="B201" s="989" t="s">
        <v>1349</v>
      </c>
      <c r="C201" s="989"/>
      <c r="D201" s="989"/>
      <c r="E201" s="989"/>
      <c r="F201" s="989"/>
      <c r="G201" s="989"/>
      <c r="H201" s="989"/>
      <c r="I201" s="989"/>
      <c r="J201" s="989"/>
      <c r="K201" s="989"/>
      <c r="L201" s="989"/>
      <c r="M201" s="989"/>
      <c r="N201" s="989"/>
      <c r="O201" s="989"/>
      <c r="P201" s="989"/>
    </row>
    <row r="202" spans="1:16" ht="25.5" x14ac:dyDescent="0.35">
      <c r="A202" s="984" t="s">
        <v>59</v>
      </c>
      <c r="B202" s="984" t="s">
        <v>192</v>
      </c>
      <c r="C202" s="984"/>
      <c r="D202" s="984"/>
      <c r="E202" s="984"/>
      <c r="F202" s="984"/>
      <c r="G202" s="984"/>
      <c r="H202" s="984"/>
      <c r="I202" s="984" t="s">
        <v>191</v>
      </c>
      <c r="J202" s="984"/>
      <c r="K202" s="984"/>
      <c r="L202" s="984"/>
      <c r="M202" s="984"/>
      <c r="N202" s="79" t="s">
        <v>193</v>
      </c>
      <c r="O202" s="984" t="s">
        <v>11</v>
      </c>
      <c r="P202" s="984"/>
    </row>
    <row r="203" spans="1:16" ht="75" customHeight="1" x14ac:dyDescent="0.35">
      <c r="A203" s="987"/>
      <c r="B203" s="80" t="s">
        <v>60</v>
      </c>
      <c r="C203" s="80" t="s">
        <v>61</v>
      </c>
      <c r="D203" s="80" t="s">
        <v>62</v>
      </c>
      <c r="E203" s="80" t="s">
        <v>63</v>
      </c>
      <c r="F203" s="80" t="s">
        <v>64</v>
      </c>
      <c r="G203" s="80" t="s">
        <v>65</v>
      </c>
      <c r="H203" s="80" t="s">
        <v>66</v>
      </c>
      <c r="I203" s="80" t="s">
        <v>67</v>
      </c>
      <c r="J203" s="80" t="s">
        <v>65</v>
      </c>
      <c r="K203" s="80" t="s">
        <v>68</v>
      </c>
      <c r="L203" s="80" t="s">
        <v>69</v>
      </c>
      <c r="M203" s="80" t="s">
        <v>70</v>
      </c>
      <c r="N203" s="80" t="s">
        <v>71</v>
      </c>
      <c r="O203" s="80" t="s">
        <v>72</v>
      </c>
      <c r="P203" s="80" t="s">
        <v>73</v>
      </c>
    </row>
    <row r="204" spans="1:16" ht="12.75" x14ac:dyDescent="0.35">
      <c r="A204" s="28"/>
      <c r="B204" s="81"/>
      <c r="C204" s="81"/>
      <c r="D204" s="81"/>
      <c r="E204" s="81"/>
      <c r="F204" s="81"/>
      <c r="G204" s="81"/>
      <c r="H204" s="81"/>
      <c r="I204" s="81"/>
      <c r="J204" s="81"/>
      <c r="K204" s="81"/>
      <c r="L204" s="81"/>
      <c r="M204" s="81"/>
      <c r="N204" s="81"/>
      <c r="O204" s="81"/>
      <c r="P204" s="28"/>
    </row>
    <row r="205" spans="1:16" ht="12.75" x14ac:dyDescent="0.35">
      <c r="A205" s="82" t="s">
        <v>74</v>
      </c>
      <c r="B205" s="81"/>
      <c r="C205" s="81"/>
      <c r="D205" s="81"/>
      <c r="E205" s="81"/>
      <c r="F205" s="81"/>
      <c r="G205" s="81"/>
      <c r="H205" s="81"/>
      <c r="I205" s="81"/>
      <c r="J205" s="81"/>
      <c r="K205" s="81"/>
      <c r="L205" s="81"/>
      <c r="M205" s="81"/>
      <c r="N205" s="81"/>
      <c r="O205" s="81"/>
      <c r="P205" s="28"/>
    </row>
    <row r="206" spans="1:16" ht="12.75" x14ac:dyDescent="0.35">
      <c r="A206" s="82" t="s">
        <v>75</v>
      </c>
      <c r="B206" s="81"/>
      <c r="C206" s="81"/>
      <c r="D206" s="81"/>
      <c r="E206" s="81"/>
      <c r="F206" s="81"/>
      <c r="G206" s="81"/>
      <c r="H206" s="81"/>
      <c r="I206" s="81"/>
      <c r="J206" s="81"/>
      <c r="K206" s="81"/>
      <c r="L206" s="81"/>
      <c r="M206" s="81"/>
      <c r="N206" s="81"/>
      <c r="O206" s="81"/>
      <c r="P206" s="28"/>
    </row>
    <row r="207" spans="1:16" ht="12.75" x14ac:dyDescent="0.35">
      <c r="A207" s="82" t="s">
        <v>76</v>
      </c>
      <c r="B207" s="81"/>
      <c r="C207" s="81"/>
      <c r="D207" s="81"/>
      <c r="E207" s="81"/>
      <c r="F207" s="81"/>
      <c r="G207" s="81"/>
      <c r="H207" s="81"/>
      <c r="I207" s="81"/>
      <c r="J207" s="81"/>
      <c r="K207" s="81"/>
      <c r="L207" s="81"/>
      <c r="M207" s="81"/>
      <c r="N207" s="81"/>
      <c r="O207" s="81"/>
      <c r="P207" s="28"/>
    </row>
    <row r="208" spans="1:16" ht="12.75" x14ac:dyDescent="0.35">
      <c r="A208" s="82" t="s">
        <v>77</v>
      </c>
      <c r="B208" s="81"/>
      <c r="C208" s="81"/>
      <c r="D208" s="81"/>
      <c r="E208" s="81"/>
      <c r="F208" s="81"/>
      <c r="G208" s="81"/>
      <c r="H208" s="81"/>
      <c r="I208" s="81"/>
      <c r="J208" s="81"/>
      <c r="K208" s="81"/>
      <c r="L208" s="81"/>
      <c r="M208" s="81"/>
      <c r="N208" s="81"/>
      <c r="O208" s="81"/>
      <c r="P208" s="28"/>
    </row>
    <row r="209" spans="1:16" ht="12.75" x14ac:dyDescent="0.35">
      <c r="A209" s="29" t="s">
        <v>78</v>
      </c>
      <c r="B209" s="81"/>
      <c r="C209" s="81"/>
      <c r="D209" s="81"/>
      <c r="E209" s="81"/>
      <c r="F209" s="81"/>
      <c r="G209" s="81"/>
      <c r="H209" s="81"/>
      <c r="I209" s="81"/>
      <c r="J209" s="81"/>
      <c r="K209" s="81"/>
      <c r="L209" s="81"/>
      <c r="M209" s="81"/>
      <c r="N209" s="81"/>
      <c r="O209" s="81"/>
      <c r="P209" s="28"/>
    </row>
    <row r="210" spans="1:16" ht="12.75" x14ac:dyDescent="0.35">
      <c r="A210" s="82" t="s">
        <v>79</v>
      </c>
      <c r="B210" s="81"/>
      <c r="C210" s="81"/>
      <c r="D210" s="81"/>
      <c r="E210" s="81"/>
      <c r="F210" s="81"/>
      <c r="G210" s="81"/>
      <c r="H210" s="81"/>
      <c r="I210" s="81"/>
      <c r="J210" s="81"/>
      <c r="K210" s="81"/>
      <c r="L210" s="81"/>
      <c r="M210" s="81"/>
      <c r="N210" s="81"/>
      <c r="O210" s="81"/>
      <c r="P210" s="28"/>
    </row>
    <row r="211" spans="1:16" ht="12.75" x14ac:dyDescent="0.35">
      <c r="A211" s="83" t="s">
        <v>186</v>
      </c>
      <c r="B211" s="81"/>
      <c r="C211" s="81"/>
      <c r="D211" s="81"/>
      <c r="E211" s="81"/>
      <c r="F211" s="81"/>
      <c r="G211" s="81"/>
      <c r="H211" s="81"/>
      <c r="I211" s="81"/>
      <c r="J211" s="81"/>
      <c r="K211" s="81"/>
      <c r="L211" s="81"/>
      <c r="M211" s="81"/>
      <c r="N211" s="81"/>
      <c r="O211" s="81"/>
      <c r="P211" s="28"/>
    </row>
    <row r="212" spans="1:16" ht="25.5" x14ac:dyDescent="0.35">
      <c r="A212" s="84" t="s">
        <v>187</v>
      </c>
      <c r="B212" s="81"/>
      <c r="C212" s="81"/>
      <c r="D212" s="81"/>
      <c r="E212" s="81"/>
      <c r="F212" s="81"/>
      <c r="G212" s="81"/>
      <c r="H212" s="81"/>
      <c r="I212" s="81"/>
      <c r="J212" s="81"/>
      <c r="K212" s="81"/>
      <c r="L212" s="81"/>
      <c r="M212" s="81"/>
      <c r="N212" s="81"/>
      <c r="O212" s="81"/>
      <c r="P212" s="28"/>
    </row>
    <row r="213" spans="1:16" ht="12.75" x14ac:dyDescent="0.35">
      <c r="A213" s="84" t="s">
        <v>188</v>
      </c>
      <c r="B213" s="81"/>
      <c r="C213" s="81"/>
      <c r="D213" s="81"/>
      <c r="E213" s="81"/>
      <c r="F213" s="81"/>
      <c r="G213" s="81"/>
      <c r="H213" s="81"/>
      <c r="I213" s="81"/>
      <c r="J213" s="81"/>
      <c r="K213" s="81"/>
      <c r="L213" s="81"/>
      <c r="M213" s="81"/>
      <c r="N213" s="81"/>
      <c r="O213" s="81"/>
      <c r="P213" s="28"/>
    </row>
    <row r="214" spans="1:16" ht="12.75" x14ac:dyDescent="0.35">
      <c r="A214" s="85" t="s">
        <v>189</v>
      </c>
      <c r="B214" s="81"/>
      <c r="C214" s="81"/>
      <c r="D214" s="81"/>
      <c r="E214" s="81"/>
      <c r="F214" s="81"/>
      <c r="G214" s="81"/>
      <c r="H214" s="81"/>
      <c r="I214" s="81"/>
      <c r="J214" s="81"/>
      <c r="K214" s="81"/>
      <c r="L214" s="81"/>
      <c r="M214" s="81"/>
      <c r="N214" s="81"/>
      <c r="O214" s="81"/>
      <c r="P214" s="28"/>
    </row>
    <row r="215" spans="1:16" ht="12.75" x14ac:dyDescent="0.35">
      <c r="A215" s="85" t="s">
        <v>190</v>
      </c>
      <c r="B215" s="81"/>
      <c r="C215" s="81"/>
      <c r="D215" s="81"/>
      <c r="E215" s="81"/>
      <c r="F215" s="81"/>
      <c r="G215" s="81"/>
      <c r="H215" s="81"/>
      <c r="I215" s="81"/>
      <c r="J215" s="81"/>
      <c r="K215" s="81"/>
      <c r="L215" s="81"/>
      <c r="M215" s="81"/>
      <c r="N215" s="81"/>
      <c r="O215" s="81"/>
      <c r="P215" s="28"/>
    </row>
    <row r="216" spans="1:16" ht="12.75" x14ac:dyDescent="0.35">
      <c r="A216" s="28" t="s">
        <v>85</v>
      </c>
      <c r="B216" s="81"/>
      <c r="C216" s="81"/>
      <c r="D216" s="81"/>
      <c r="E216" s="81"/>
      <c r="F216" s="81"/>
      <c r="G216" s="81"/>
      <c r="H216" s="81"/>
      <c r="I216" s="81"/>
      <c r="J216" s="81"/>
      <c r="K216" s="81"/>
      <c r="L216" s="81"/>
      <c r="M216" s="81"/>
      <c r="N216" s="81"/>
      <c r="O216" s="81"/>
      <c r="P216" s="28"/>
    </row>
    <row r="217" spans="1:16" ht="12.75" x14ac:dyDescent="0.35">
      <c r="A217" s="28"/>
      <c r="B217" s="28"/>
      <c r="C217" s="28"/>
      <c r="D217" s="28"/>
      <c r="E217" s="28"/>
      <c r="F217" s="28"/>
      <c r="G217" s="28"/>
      <c r="H217" s="28"/>
      <c r="I217" s="28"/>
      <c r="J217" s="28"/>
      <c r="K217" s="28"/>
      <c r="L217" s="28"/>
      <c r="M217" s="28"/>
      <c r="N217" s="28"/>
      <c r="O217" s="28"/>
      <c r="P217" s="28"/>
    </row>
    <row r="218" spans="1:16" ht="12.75" x14ac:dyDescent="0.35">
      <c r="A218" s="86" t="s">
        <v>11</v>
      </c>
      <c r="B218" s="87"/>
      <c r="C218" s="88">
        <f>SUM(C204:C217)</f>
        <v>0</v>
      </c>
      <c r="D218" s="88">
        <f t="shared" ref="D218:F218" si="13">SUM(D204:D217)</f>
        <v>0</v>
      </c>
      <c r="E218" s="88">
        <f t="shared" si="13"/>
        <v>0</v>
      </c>
      <c r="F218" s="88">
        <f t="shared" si="13"/>
        <v>0</v>
      </c>
      <c r="G218" s="87"/>
      <c r="H218" s="87"/>
      <c r="I218" s="87"/>
      <c r="J218" s="87"/>
      <c r="K218" s="87"/>
      <c r="L218" s="87"/>
      <c r="M218" s="87"/>
      <c r="N218" s="87"/>
      <c r="O218" s="87"/>
      <c r="P218" s="87"/>
    </row>
    <row r="219" spans="1:16" ht="12.75" x14ac:dyDescent="0.35">
      <c r="A219" s="72"/>
      <c r="B219" s="72"/>
      <c r="C219" s="72"/>
      <c r="D219" s="72"/>
      <c r="E219" s="72"/>
      <c r="F219" s="72"/>
      <c r="G219" s="72"/>
      <c r="H219" s="72"/>
      <c r="I219" s="72"/>
      <c r="J219" s="72"/>
      <c r="K219" s="72"/>
      <c r="L219" s="72"/>
      <c r="M219" s="72"/>
      <c r="N219" s="72"/>
      <c r="O219" s="72"/>
      <c r="P219" s="72"/>
    </row>
    <row r="220" spans="1:16" ht="12.75" x14ac:dyDescent="0.35">
      <c r="A220" s="984" t="s">
        <v>256</v>
      </c>
      <c r="B220" s="984"/>
      <c r="C220" s="984"/>
      <c r="D220" s="984"/>
      <c r="E220" s="984"/>
      <c r="F220" s="984"/>
      <c r="G220" s="984"/>
      <c r="H220" s="984"/>
      <c r="I220" s="984"/>
      <c r="J220" s="984"/>
      <c r="K220" s="984"/>
      <c r="L220" s="984"/>
      <c r="M220" s="984"/>
      <c r="N220" s="984"/>
      <c r="O220" s="984"/>
      <c r="P220" s="984"/>
    </row>
    <row r="221" spans="1:16" ht="12.75" x14ac:dyDescent="0.35">
      <c r="A221" s="78" t="s">
        <v>1417</v>
      </c>
      <c r="B221" s="989" t="s">
        <v>1396</v>
      </c>
      <c r="C221" s="989"/>
      <c r="D221" s="989"/>
      <c r="E221" s="989"/>
      <c r="F221" s="989"/>
      <c r="G221" s="989"/>
      <c r="H221" s="989"/>
      <c r="I221" s="989"/>
      <c r="J221" s="989"/>
      <c r="K221" s="989"/>
      <c r="L221" s="989"/>
      <c r="M221" s="989"/>
      <c r="N221" s="989"/>
      <c r="O221" s="989"/>
      <c r="P221" s="989"/>
    </row>
    <row r="222" spans="1:16" ht="25.5" x14ac:dyDescent="0.35">
      <c r="A222" s="984" t="s">
        <v>59</v>
      </c>
      <c r="B222" s="984" t="s">
        <v>192</v>
      </c>
      <c r="C222" s="984"/>
      <c r="D222" s="984"/>
      <c r="E222" s="984"/>
      <c r="F222" s="984"/>
      <c r="G222" s="984"/>
      <c r="H222" s="984"/>
      <c r="I222" s="984" t="s">
        <v>191</v>
      </c>
      <c r="J222" s="984"/>
      <c r="K222" s="984"/>
      <c r="L222" s="984"/>
      <c r="M222" s="984"/>
      <c r="N222" s="79" t="s">
        <v>193</v>
      </c>
      <c r="O222" s="984" t="s">
        <v>11</v>
      </c>
      <c r="P222" s="984"/>
    </row>
    <row r="223" spans="1:16" ht="88.5" customHeight="1" x14ac:dyDescent="0.35">
      <c r="A223" s="987"/>
      <c r="B223" s="80" t="s">
        <v>60</v>
      </c>
      <c r="C223" s="80" t="s">
        <v>61</v>
      </c>
      <c r="D223" s="80" t="s">
        <v>62</v>
      </c>
      <c r="E223" s="80" t="s">
        <v>63</v>
      </c>
      <c r="F223" s="80" t="s">
        <v>64</v>
      </c>
      <c r="G223" s="80" t="s">
        <v>65</v>
      </c>
      <c r="H223" s="80" t="s">
        <v>66</v>
      </c>
      <c r="I223" s="80" t="s">
        <v>67</v>
      </c>
      <c r="J223" s="80" t="s">
        <v>65</v>
      </c>
      <c r="K223" s="80" t="s">
        <v>68</v>
      </c>
      <c r="L223" s="80" t="s">
        <v>69</v>
      </c>
      <c r="M223" s="80" t="s">
        <v>70</v>
      </c>
      <c r="N223" s="80" t="s">
        <v>71</v>
      </c>
      <c r="O223" s="80" t="s">
        <v>72</v>
      </c>
      <c r="P223" s="80" t="s">
        <v>73</v>
      </c>
    </row>
    <row r="224" spans="1:16" ht="12.75" x14ac:dyDescent="0.35">
      <c r="A224" s="28"/>
      <c r="B224" s="81"/>
      <c r="C224" s="81"/>
      <c r="D224" s="81"/>
      <c r="E224" s="81"/>
      <c r="F224" s="81"/>
      <c r="G224" s="81"/>
      <c r="H224" s="81"/>
      <c r="I224" s="81"/>
      <c r="J224" s="81"/>
      <c r="K224" s="81"/>
      <c r="L224" s="81"/>
      <c r="M224" s="81"/>
      <c r="N224" s="81"/>
      <c r="O224" s="81"/>
      <c r="P224" s="28"/>
    </row>
    <row r="225" spans="1:16" ht="12.75" x14ac:dyDescent="0.35">
      <c r="A225" s="82" t="s">
        <v>74</v>
      </c>
      <c r="B225" s="81"/>
      <c r="C225" s="81">
        <v>31448273</v>
      </c>
      <c r="D225" s="81">
        <v>337507</v>
      </c>
      <c r="E225" s="81">
        <v>6389646</v>
      </c>
      <c r="F225" s="81"/>
      <c r="G225" s="81"/>
      <c r="H225" s="81">
        <f>SUM(B225:G225)</f>
        <v>38175426</v>
      </c>
      <c r="I225" s="81"/>
      <c r="J225" s="81"/>
      <c r="K225" s="81"/>
      <c r="L225" s="81"/>
      <c r="M225" s="81"/>
      <c r="N225" s="81"/>
      <c r="O225" s="81"/>
      <c r="P225" s="28"/>
    </row>
    <row r="226" spans="1:16" ht="12.75" x14ac:dyDescent="0.35">
      <c r="A226" s="82" t="s">
        <v>75</v>
      </c>
      <c r="B226" s="81"/>
      <c r="C226" s="81"/>
      <c r="D226" s="81"/>
      <c r="E226" s="81">
        <v>189976</v>
      </c>
      <c r="F226" s="81"/>
      <c r="G226" s="81"/>
      <c r="H226" s="81">
        <f>SUM(B226:G226)</f>
        <v>189976</v>
      </c>
      <c r="I226" s="81"/>
      <c r="J226" s="81"/>
      <c r="K226" s="81"/>
      <c r="L226" s="81"/>
      <c r="M226" s="81"/>
      <c r="N226" s="81"/>
      <c r="O226" s="81"/>
      <c r="P226" s="28"/>
    </row>
    <row r="227" spans="1:16" ht="12.75" x14ac:dyDescent="0.35">
      <c r="A227" s="82" t="s">
        <v>76</v>
      </c>
      <c r="B227" s="81"/>
      <c r="C227" s="81"/>
      <c r="D227" s="81"/>
      <c r="E227" s="81"/>
      <c r="F227" s="81"/>
      <c r="G227" s="81"/>
      <c r="H227" s="81"/>
      <c r="I227" s="81"/>
      <c r="J227" s="81"/>
      <c r="K227" s="81"/>
      <c r="L227" s="81"/>
      <c r="M227" s="81"/>
      <c r="N227" s="81"/>
      <c r="O227" s="81"/>
      <c r="P227" s="28"/>
    </row>
    <row r="228" spans="1:16" ht="12.75" x14ac:dyDescent="0.35">
      <c r="A228" s="82" t="s">
        <v>77</v>
      </c>
      <c r="B228" s="81"/>
      <c r="C228" s="81"/>
      <c r="D228" s="81"/>
      <c r="E228" s="81"/>
      <c r="F228" s="81"/>
      <c r="G228" s="81"/>
      <c r="H228" s="81"/>
      <c r="I228" s="81"/>
      <c r="J228" s="81"/>
      <c r="K228" s="81"/>
      <c r="L228" s="81"/>
      <c r="M228" s="81"/>
      <c r="N228" s="81"/>
      <c r="O228" s="81"/>
      <c r="P228" s="28"/>
    </row>
    <row r="229" spans="1:16" ht="12.75" x14ac:dyDescent="0.35">
      <c r="A229" s="29" t="s">
        <v>78</v>
      </c>
      <c r="B229" s="81"/>
      <c r="C229" s="81"/>
      <c r="D229" s="81"/>
      <c r="E229" s="81"/>
      <c r="F229" s="81"/>
      <c r="G229" s="81"/>
      <c r="H229" s="81"/>
      <c r="I229" s="81"/>
      <c r="J229" s="81"/>
      <c r="K229" s="81"/>
      <c r="L229" s="81"/>
      <c r="M229" s="81"/>
      <c r="N229" s="81"/>
      <c r="O229" s="81"/>
      <c r="P229" s="28"/>
    </row>
    <row r="230" spans="1:16" ht="12.75" x14ac:dyDescent="0.35">
      <c r="A230" s="82" t="s">
        <v>79</v>
      </c>
      <c r="B230" s="81"/>
      <c r="C230" s="81"/>
      <c r="D230" s="81"/>
      <c r="E230" s="81"/>
      <c r="F230" s="81"/>
      <c r="G230" s="81"/>
      <c r="H230" s="81"/>
      <c r="I230" s="81"/>
      <c r="J230" s="81"/>
      <c r="K230" s="81"/>
      <c r="L230" s="81"/>
      <c r="M230" s="81"/>
      <c r="N230" s="81"/>
      <c r="O230" s="81"/>
      <c r="P230" s="28"/>
    </row>
    <row r="231" spans="1:16" ht="12.75" x14ac:dyDescent="0.35">
      <c r="A231" s="83" t="s">
        <v>186</v>
      </c>
      <c r="B231" s="81"/>
      <c r="C231" s="81"/>
      <c r="D231" s="81"/>
      <c r="E231" s="81"/>
      <c r="F231" s="81"/>
      <c r="G231" s="81"/>
      <c r="H231" s="81"/>
      <c r="I231" s="81"/>
      <c r="J231" s="81"/>
      <c r="K231" s="81"/>
      <c r="L231" s="81"/>
      <c r="M231" s="81"/>
      <c r="N231" s="81"/>
      <c r="O231" s="81"/>
      <c r="P231" s="28"/>
    </row>
    <row r="232" spans="1:16" ht="25.5" x14ac:dyDescent="0.35">
      <c r="A232" s="84" t="s">
        <v>187</v>
      </c>
      <c r="B232" s="81"/>
      <c r="C232" s="81"/>
      <c r="D232" s="81"/>
      <c r="E232" s="81"/>
      <c r="F232" s="81"/>
      <c r="G232" s="81"/>
      <c r="H232" s="81"/>
      <c r="I232" s="81"/>
      <c r="J232" s="81"/>
      <c r="K232" s="81"/>
      <c r="L232" s="81"/>
      <c r="M232" s="81"/>
      <c r="N232" s="81"/>
      <c r="O232" s="81"/>
      <c r="P232" s="28"/>
    </row>
    <row r="233" spans="1:16" ht="12.75" x14ac:dyDescent="0.35">
      <c r="A233" s="84" t="s">
        <v>188</v>
      </c>
      <c r="B233" s="81"/>
      <c r="C233" s="81"/>
      <c r="D233" s="81"/>
      <c r="E233" s="81"/>
      <c r="F233" s="81"/>
      <c r="G233" s="81"/>
      <c r="H233" s="81"/>
      <c r="I233" s="81"/>
      <c r="J233" s="81"/>
      <c r="K233" s="81"/>
      <c r="L233" s="81"/>
      <c r="M233" s="81"/>
      <c r="N233" s="81"/>
      <c r="O233" s="81"/>
      <c r="P233" s="28"/>
    </row>
    <row r="234" spans="1:16" ht="12.75" x14ac:dyDescent="0.35">
      <c r="A234" s="85" t="s">
        <v>189</v>
      </c>
      <c r="B234" s="81"/>
      <c r="C234" s="81"/>
      <c r="D234" s="81"/>
      <c r="E234" s="81"/>
      <c r="F234" s="81"/>
      <c r="G234" s="81"/>
      <c r="H234" s="81"/>
      <c r="I234" s="81"/>
      <c r="J234" s="81"/>
      <c r="K234" s="81"/>
      <c r="L234" s="81"/>
      <c r="M234" s="81"/>
      <c r="N234" s="81"/>
      <c r="O234" s="81"/>
      <c r="P234" s="28"/>
    </row>
    <row r="235" spans="1:16" ht="12.75" x14ac:dyDescent="0.35">
      <c r="A235" s="85" t="s">
        <v>190</v>
      </c>
      <c r="B235" s="81"/>
      <c r="C235" s="81"/>
      <c r="D235" s="81"/>
      <c r="E235" s="81"/>
      <c r="F235" s="81"/>
      <c r="G235" s="81"/>
      <c r="H235" s="81"/>
      <c r="I235" s="81"/>
      <c r="J235" s="81"/>
      <c r="K235" s="81"/>
      <c r="L235" s="81"/>
      <c r="M235" s="81"/>
      <c r="N235" s="81"/>
      <c r="O235" s="81"/>
      <c r="P235" s="28"/>
    </row>
    <row r="236" spans="1:16" ht="12.75" x14ac:dyDescent="0.35">
      <c r="A236" s="28" t="s">
        <v>85</v>
      </c>
      <c r="B236" s="81"/>
      <c r="C236" s="81"/>
      <c r="D236" s="81"/>
      <c r="E236" s="81"/>
      <c r="F236" s="81"/>
      <c r="G236" s="81"/>
      <c r="H236" s="81"/>
      <c r="I236" s="81"/>
      <c r="J236" s="81"/>
      <c r="K236" s="81"/>
      <c r="L236" s="81"/>
      <c r="M236" s="81"/>
      <c r="N236" s="81"/>
      <c r="O236" s="81"/>
      <c r="P236" s="28"/>
    </row>
    <row r="237" spans="1:16" ht="12.75" x14ac:dyDescent="0.35">
      <c r="A237" s="28"/>
      <c r="B237" s="28"/>
      <c r="C237" s="28"/>
      <c r="D237" s="28"/>
      <c r="E237" s="28"/>
      <c r="F237" s="28"/>
      <c r="G237" s="28"/>
      <c r="H237" s="28"/>
      <c r="I237" s="28"/>
      <c r="J237" s="28"/>
      <c r="K237" s="28"/>
      <c r="L237" s="28"/>
      <c r="M237" s="28"/>
      <c r="N237" s="28"/>
      <c r="O237" s="28"/>
      <c r="P237" s="28"/>
    </row>
    <row r="238" spans="1:16" ht="12.75" x14ac:dyDescent="0.35">
      <c r="A238" s="86" t="s">
        <v>11</v>
      </c>
      <c r="B238" s="88">
        <f>SUM(B225:B230)</f>
        <v>0</v>
      </c>
      <c r="C238" s="88">
        <f t="shared" ref="C238:G238" si="14">SUM(C225:C230)</f>
        <v>31448273</v>
      </c>
      <c r="D238" s="88">
        <f t="shared" si="14"/>
        <v>337507</v>
      </c>
      <c r="E238" s="88">
        <f t="shared" si="14"/>
        <v>6579622</v>
      </c>
      <c r="F238" s="88">
        <f t="shared" si="14"/>
        <v>0</v>
      </c>
      <c r="G238" s="88">
        <f t="shared" si="14"/>
        <v>0</v>
      </c>
      <c r="H238" s="94">
        <f>SUM(H225:H237)</f>
        <v>38365402</v>
      </c>
      <c r="I238" s="87"/>
      <c r="J238" s="87"/>
      <c r="K238" s="87"/>
      <c r="L238" s="87"/>
      <c r="M238" s="87"/>
      <c r="N238" s="87"/>
      <c r="O238" s="87"/>
      <c r="P238" s="87"/>
    </row>
    <row r="239" spans="1:16" ht="12.75" x14ac:dyDescent="0.35">
      <c r="A239" s="72"/>
      <c r="B239" s="72"/>
      <c r="C239" s="72"/>
      <c r="D239" s="72"/>
      <c r="E239" s="72"/>
      <c r="F239" s="72"/>
      <c r="G239" s="72"/>
      <c r="H239" s="72"/>
      <c r="I239" s="72"/>
      <c r="J239" s="72"/>
      <c r="K239" s="72"/>
      <c r="L239" s="72"/>
      <c r="M239" s="72"/>
      <c r="N239" s="72"/>
      <c r="O239" s="72"/>
      <c r="P239" s="72"/>
    </row>
    <row r="240" spans="1:16" ht="12.75" x14ac:dyDescent="0.35">
      <c r="A240" s="984" t="s">
        <v>256</v>
      </c>
      <c r="B240" s="984"/>
      <c r="C240" s="984"/>
      <c r="D240" s="984"/>
      <c r="E240" s="984"/>
      <c r="F240" s="984"/>
      <c r="G240" s="984"/>
      <c r="H240" s="984"/>
      <c r="I240" s="984"/>
      <c r="J240" s="984"/>
      <c r="K240" s="984"/>
      <c r="L240" s="984"/>
      <c r="M240" s="984"/>
      <c r="N240" s="984"/>
      <c r="O240" s="984"/>
      <c r="P240" s="984"/>
    </row>
    <row r="241" spans="1:16" ht="12.75" x14ac:dyDescent="0.35">
      <c r="A241" s="78" t="s">
        <v>6</v>
      </c>
      <c r="B241" s="989" t="s">
        <v>1418</v>
      </c>
      <c r="C241" s="989"/>
      <c r="D241" s="989"/>
      <c r="E241" s="989"/>
      <c r="F241" s="989"/>
      <c r="G241" s="989"/>
      <c r="H241" s="989"/>
      <c r="I241" s="989"/>
      <c r="J241" s="989"/>
      <c r="K241" s="989"/>
      <c r="L241" s="989"/>
      <c r="M241" s="989"/>
      <c r="N241" s="989"/>
      <c r="O241" s="989"/>
      <c r="P241" s="989"/>
    </row>
    <row r="242" spans="1:16" ht="25.5" x14ac:dyDescent="0.35">
      <c r="A242" s="984" t="s">
        <v>59</v>
      </c>
      <c r="B242" s="984" t="s">
        <v>192</v>
      </c>
      <c r="C242" s="984"/>
      <c r="D242" s="984"/>
      <c r="E242" s="984"/>
      <c r="F242" s="984"/>
      <c r="G242" s="984"/>
      <c r="H242" s="984"/>
      <c r="I242" s="984" t="s">
        <v>191</v>
      </c>
      <c r="J242" s="984"/>
      <c r="K242" s="984"/>
      <c r="L242" s="984"/>
      <c r="M242" s="984"/>
      <c r="N242" s="79" t="s">
        <v>193</v>
      </c>
      <c r="O242" s="984" t="s">
        <v>11</v>
      </c>
      <c r="P242" s="984"/>
    </row>
    <row r="243" spans="1:16" ht="91.5" customHeight="1" x14ac:dyDescent="0.35">
      <c r="A243" s="987"/>
      <c r="B243" s="80" t="s">
        <v>60</v>
      </c>
      <c r="C243" s="80" t="s">
        <v>61</v>
      </c>
      <c r="D243" s="80" t="s">
        <v>62</v>
      </c>
      <c r="E243" s="80" t="s">
        <v>63</v>
      </c>
      <c r="F243" s="80" t="s">
        <v>64</v>
      </c>
      <c r="G243" s="80" t="s">
        <v>65</v>
      </c>
      <c r="H243" s="80" t="s">
        <v>66</v>
      </c>
      <c r="I243" s="80" t="s">
        <v>67</v>
      </c>
      <c r="J243" s="80" t="s">
        <v>65</v>
      </c>
      <c r="K243" s="80" t="s">
        <v>68</v>
      </c>
      <c r="L243" s="80" t="s">
        <v>69</v>
      </c>
      <c r="M243" s="80" t="s">
        <v>70</v>
      </c>
      <c r="N243" s="80" t="s">
        <v>71</v>
      </c>
      <c r="O243" s="80" t="s">
        <v>72</v>
      </c>
      <c r="P243" s="80" t="s">
        <v>73</v>
      </c>
    </row>
    <row r="244" spans="1:16" ht="12.75" x14ac:dyDescent="0.35">
      <c r="A244" s="28"/>
      <c r="B244" s="81"/>
      <c r="C244" s="81"/>
      <c r="D244" s="81"/>
      <c r="E244" s="81"/>
      <c r="F244" s="81"/>
      <c r="G244" s="81"/>
      <c r="H244" s="81"/>
      <c r="I244" s="81"/>
      <c r="J244" s="81"/>
      <c r="K244" s="81"/>
      <c r="L244" s="81"/>
      <c r="M244" s="81"/>
      <c r="N244" s="81"/>
      <c r="O244" s="81"/>
      <c r="P244" s="28"/>
    </row>
    <row r="245" spans="1:16" ht="12.75" x14ac:dyDescent="0.35">
      <c r="A245" s="82" t="s">
        <v>74</v>
      </c>
      <c r="B245" s="757"/>
      <c r="C245" s="757">
        <v>11474691</v>
      </c>
      <c r="D245" s="757">
        <v>257826</v>
      </c>
      <c r="E245" s="757">
        <v>43715097</v>
      </c>
      <c r="F245" s="757"/>
      <c r="G245" s="757"/>
      <c r="H245" s="757">
        <v>55447614</v>
      </c>
      <c r="I245" s="757"/>
      <c r="J245" s="757"/>
      <c r="K245" s="757">
        <v>3500000</v>
      </c>
      <c r="L245" s="757"/>
      <c r="M245" s="757"/>
      <c r="N245" s="757"/>
      <c r="O245" s="757"/>
      <c r="P245" s="756"/>
    </row>
    <row r="246" spans="1:16" ht="12.75" x14ac:dyDescent="0.35">
      <c r="A246" s="82" t="s">
        <v>75</v>
      </c>
      <c r="B246" s="757"/>
      <c r="C246" s="757"/>
      <c r="D246" s="757"/>
      <c r="E246" s="757">
        <v>435197</v>
      </c>
      <c r="F246" s="757"/>
      <c r="G246" s="757"/>
      <c r="H246" s="757">
        <v>435197</v>
      </c>
      <c r="I246" s="757"/>
      <c r="J246" s="757"/>
      <c r="K246" s="757"/>
      <c r="L246" s="757"/>
      <c r="M246" s="757"/>
      <c r="N246" s="757"/>
      <c r="O246" s="757"/>
      <c r="P246" s="756"/>
    </row>
    <row r="247" spans="1:16" ht="12.75" x14ac:dyDescent="0.35">
      <c r="A247" s="82" t="s">
        <v>76</v>
      </c>
      <c r="B247" s="757"/>
      <c r="C247" s="757"/>
      <c r="D247" s="757"/>
      <c r="E247" s="757"/>
      <c r="F247" s="757"/>
      <c r="G247" s="757"/>
      <c r="H247" s="757"/>
      <c r="I247" s="757"/>
      <c r="J247" s="757"/>
      <c r="K247" s="757"/>
      <c r="L247" s="757"/>
      <c r="M247" s="757"/>
      <c r="N247" s="757"/>
      <c r="O247" s="757"/>
      <c r="P247" s="756"/>
    </row>
    <row r="248" spans="1:16" ht="12.75" x14ac:dyDescent="0.35">
      <c r="A248" s="82" t="s">
        <v>77</v>
      </c>
      <c r="B248" s="757"/>
      <c r="C248" s="757"/>
      <c r="D248" s="757"/>
      <c r="E248" s="757"/>
      <c r="F248" s="757"/>
      <c r="G248" s="757"/>
      <c r="H248" s="757"/>
      <c r="I248" s="757"/>
      <c r="J248" s="757"/>
      <c r="K248" s="757"/>
      <c r="L248" s="757"/>
      <c r="M248" s="757"/>
      <c r="N248" s="757"/>
      <c r="O248" s="757"/>
      <c r="P248" s="756"/>
    </row>
    <row r="249" spans="1:16" ht="12.75" x14ac:dyDescent="0.35">
      <c r="A249" s="29" t="s">
        <v>78</v>
      </c>
      <c r="B249" s="757"/>
      <c r="C249" s="757"/>
      <c r="D249" s="757"/>
      <c r="E249" s="757">
        <v>90301</v>
      </c>
      <c r="F249" s="757"/>
      <c r="G249" s="757"/>
      <c r="H249" s="757"/>
      <c r="I249" s="757"/>
      <c r="J249" s="757"/>
      <c r="K249" s="757"/>
      <c r="L249" s="757"/>
      <c r="M249" s="757"/>
      <c r="N249" s="757"/>
      <c r="O249" s="757"/>
      <c r="P249" s="756"/>
    </row>
    <row r="250" spans="1:16" ht="12.75" x14ac:dyDescent="0.35">
      <c r="A250" s="82" t="s">
        <v>79</v>
      </c>
      <c r="B250" s="81"/>
      <c r="C250" s="81"/>
      <c r="D250" s="81"/>
      <c r="E250" s="81"/>
      <c r="F250" s="81"/>
      <c r="G250" s="81"/>
      <c r="H250" s="81"/>
      <c r="I250" s="81"/>
      <c r="J250" s="81"/>
      <c r="K250" s="81"/>
      <c r="L250" s="81"/>
      <c r="M250" s="81"/>
      <c r="N250" s="81"/>
      <c r="O250" s="81"/>
      <c r="P250" s="28"/>
    </row>
    <row r="251" spans="1:16" ht="12.75" x14ac:dyDescent="0.35">
      <c r="A251" s="83" t="s">
        <v>186</v>
      </c>
      <c r="B251" s="81"/>
      <c r="C251" s="81"/>
      <c r="D251" s="81"/>
      <c r="E251" s="81"/>
      <c r="F251" s="81"/>
      <c r="G251" s="81"/>
      <c r="H251" s="81"/>
      <c r="I251" s="81"/>
      <c r="J251" s="81"/>
      <c r="K251" s="81"/>
      <c r="L251" s="81"/>
      <c r="M251" s="81"/>
      <c r="N251" s="81"/>
      <c r="O251" s="81"/>
      <c r="P251" s="28"/>
    </row>
    <row r="252" spans="1:16" ht="25.5" x14ac:dyDescent="0.35">
      <c r="A252" s="84" t="s">
        <v>187</v>
      </c>
      <c r="B252" s="81"/>
      <c r="C252" s="81"/>
      <c r="D252" s="81"/>
      <c r="E252" s="81"/>
      <c r="F252" s="81"/>
      <c r="G252" s="81"/>
      <c r="H252" s="81"/>
      <c r="I252" s="81"/>
      <c r="J252" s="81"/>
      <c r="K252" s="81"/>
      <c r="L252" s="81"/>
      <c r="M252" s="81"/>
      <c r="N252" s="81"/>
      <c r="O252" s="81"/>
      <c r="P252" s="28"/>
    </row>
    <row r="253" spans="1:16" ht="12.75" x14ac:dyDescent="0.35">
      <c r="A253" s="84" t="s">
        <v>188</v>
      </c>
      <c r="B253" s="81"/>
      <c r="C253" s="81"/>
      <c r="D253" s="81"/>
      <c r="E253" s="81"/>
      <c r="F253" s="81"/>
      <c r="G253" s="81"/>
      <c r="H253" s="81"/>
      <c r="I253" s="81"/>
      <c r="J253" s="81"/>
      <c r="K253" s="81"/>
      <c r="L253" s="81"/>
      <c r="M253" s="81"/>
      <c r="N253" s="81"/>
      <c r="O253" s="81"/>
      <c r="P253" s="28"/>
    </row>
    <row r="254" spans="1:16" ht="12.75" x14ac:dyDescent="0.35">
      <c r="A254" s="85" t="s">
        <v>189</v>
      </c>
      <c r="B254" s="81"/>
      <c r="C254" s="81"/>
      <c r="D254" s="81"/>
      <c r="E254" s="81"/>
      <c r="F254" s="81"/>
      <c r="G254" s="81"/>
      <c r="H254" s="81"/>
      <c r="I254" s="81"/>
      <c r="J254" s="81"/>
      <c r="K254" s="81"/>
      <c r="L254" s="81"/>
      <c r="M254" s="81"/>
      <c r="N254" s="81"/>
      <c r="O254" s="81"/>
      <c r="P254" s="28"/>
    </row>
    <row r="255" spans="1:16" ht="12.75" x14ac:dyDescent="0.35">
      <c r="A255" s="85" t="s">
        <v>190</v>
      </c>
      <c r="B255" s="81"/>
      <c r="C255" s="81"/>
      <c r="D255" s="81"/>
      <c r="E255" s="81"/>
      <c r="F255" s="81"/>
      <c r="G255" s="81"/>
      <c r="H255" s="81"/>
      <c r="I255" s="81"/>
      <c r="J255" s="81"/>
      <c r="K255" s="81"/>
      <c r="L255" s="81"/>
      <c r="M255" s="81"/>
      <c r="N255" s="81"/>
      <c r="O255" s="81"/>
      <c r="P255" s="28"/>
    </row>
    <row r="256" spans="1:16" ht="12.75" x14ac:dyDescent="0.35">
      <c r="A256" s="28" t="s">
        <v>85</v>
      </c>
      <c r="B256" s="81"/>
      <c r="C256" s="81"/>
      <c r="D256" s="81"/>
      <c r="E256" s="81"/>
      <c r="F256" s="81"/>
      <c r="G256" s="81"/>
      <c r="H256" s="81"/>
      <c r="I256" s="81"/>
      <c r="J256" s="81"/>
      <c r="K256" s="81"/>
      <c r="L256" s="81"/>
      <c r="M256" s="81"/>
      <c r="N256" s="81"/>
      <c r="O256" s="81"/>
      <c r="P256" s="28"/>
    </row>
    <row r="257" spans="1:16" ht="12.75" x14ac:dyDescent="0.35">
      <c r="A257" s="28"/>
      <c r="B257" s="28"/>
      <c r="C257" s="28"/>
      <c r="D257" s="28"/>
      <c r="E257" s="28"/>
      <c r="F257" s="28"/>
      <c r="G257" s="28"/>
      <c r="H257" s="28"/>
      <c r="I257" s="28"/>
      <c r="J257" s="28"/>
      <c r="K257" s="28"/>
      <c r="L257" s="28"/>
      <c r="M257" s="28"/>
      <c r="N257" s="28"/>
      <c r="O257" s="28"/>
      <c r="P257" s="28"/>
    </row>
    <row r="258" spans="1:16" ht="12.75" x14ac:dyDescent="0.35">
      <c r="A258" s="86" t="s">
        <v>11</v>
      </c>
      <c r="B258" s="87"/>
      <c r="C258" s="87"/>
      <c r="D258" s="87"/>
      <c r="E258" s="87"/>
      <c r="F258" s="87"/>
      <c r="G258" s="87"/>
      <c r="H258" s="88">
        <f>SUM(H245:H257)</f>
        <v>55882811</v>
      </c>
      <c r="I258" s="87"/>
      <c r="J258" s="87"/>
      <c r="K258" s="87"/>
      <c r="L258" s="87"/>
      <c r="M258" s="87"/>
      <c r="N258" s="87"/>
      <c r="O258" s="87"/>
      <c r="P258" s="87"/>
    </row>
    <row r="259" spans="1:16" ht="12.75" x14ac:dyDescent="0.35">
      <c r="A259" s="72"/>
      <c r="B259" s="72"/>
      <c r="C259" s="72"/>
      <c r="D259" s="72"/>
      <c r="E259" s="72"/>
      <c r="F259" s="72"/>
      <c r="G259" s="72"/>
      <c r="H259" s="72"/>
      <c r="I259" s="72"/>
      <c r="J259" s="72"/>
      <c r="K259" s="72"/>
      <c r="L259" s="72"/>
      <c r="M259" s="72"/>
      <c r="N259" s="72"/>
      <c r="O259" s="72"/>
      <c r="P259" s="72"/>
    </row>
    <row r="260" spans="1:16" ht="12.75" x14ac:dyDescent="0.35">
      <c r="A260" s="98" t="s">
        <v>256</v>
      </c>
      <c r="B260" s="98"/>
      <c r="C260" s="98"/>
      <c r="D260" s="98"/>
      <c r="E260" s="98"/>
      <c r="F260" s="98"/>
      <c r="G260" s="98"/>
      <c r="H260" s="98"/>
      <c r="I260" s="98"/>
      <c r="J260" s="98"/>
      <c r="K260" s="98"/>
      <c r="L260" s="98"/>
      <c r="M260" s="98"/>
      <c r="N260" s="98"/>
      <c r="O260" s="98"/>
      <c r="P260" s="98"/>
    </row>
    <row r="261" spans="1:16" ht="12.75" x14ac:dyDescent="0.35">
      <c r="A261" s="99" t="s">
        <v>6</v>
      </c>
      <c r="B261" s="990" t="s">
        <v>1719</v>
      </c>
      <c r="C261" s="991"/>
      <c r="D261" s="991"/>
      <c r="E261" s="991"/>
      <c r="F261" s="991"/>
      <c r="G261" s="991"/>
      <c r="H261" s="991"/>
      <c r="I261" s="991"/>
      <c r="J261" s="991"/>
      <c r="K261" s="991"/>
      <c r="L261" s="991"/>
      <c r="M261" s="991"/>
      <c r="N261" s="991"/>
      <c r="O261" s="991"/>
      <c r="P261" s="992"/>
    </row>
    <row r="262" spans="1:16" ht="25.5" x14ac:dyDescent="0.35">
      <c r="A262" s="98" t="s">
        <v>59</v>
      </c>
      <c r="B262" s="98" t="s">
        <v>192</v>
      </c>
      <c r="C262" s="98"/>
      <c r="D262" s="98"/>
      <c r="E262" s="98"/>
      <c r="F262" s="98"/>
      <c r="G262" s="98"/>
      <c r="H262" s="98"/>
      <c r="I262" s="98" t="s">
        <v>191</v>
      </c>
      <c r="J262" s="98"/>
      <c r="K262" s="98"/>
      <c r="L262" s="98"/>
      <c r="M262" s="98"/>
      <c r="N262" s="100" t="s">
        <v>193</v>
      </c>
      <c r="O262" s="98" t="s">
        <v>11</v>
      </c>
      <c r="P262" s="98"/>
    </row>
    <row r="263" spans="1:16" ht="90.75" customHeight="1" x14ac:dyDescent="0.35">
      <c r="A263" s="101"/>
      <c r="B263" s="102" t="s">
        <v>60</v>
      </c>
      <c r="C263" s="102" t="s">
        <v>61</v>
      </c>
      <c r="D263" s="102" t="s">
        <v>62</v>
      </c>
      <c r="E263" s="102" t="s">
        <v>63</v>
      </c>
      <c r="F263" s="102" t="s">
        <v>64</v>
      </c>
      <c r="G263" s="102" t="s">
        <v>65</v>
      </c>
      <c r="H263" s="102" t="s">
        <v>66</v>
      </c>
      <c r="I263" s="102" t="s">
        <v>67</v>
      </c>
      <c r="J263" s="102" t="s">
        <v>65</v>
      </c>
      <c r="K263" s="102" t="s">
        <v>68</v>
      </c>
      <c r="L263" s="102" t="s">
        <v>69</v>
      </c>
      <c r="M263" s="102" t="s">
        <v>70</v>
      </c>
      <c r="N263" s="102" t="s">
        <v>71</v>
      </c>
      <c r="O263" s="102" t="s">
        <v>72</v>
      </c>
      <c r="P263" s="102" t="s">
        <v>73</v>
      </c>
    </row>
    <row r="264" spans="1:16" ht="12.75" x14ac:dyDescent="0.35">
      <c r="A264" s="28"/>
      <c r="B264" s="81"/>
      <c r="C264" s="81"/>
      <c r="D264" s="81"/>
      <c r="E264" s="81"/>
      <c r="F264" s="81"/>
      <c r="G264" s="81"/>
      <c r="H264" s="81"/>
      <c r="I264" s="81"/>
      <c r="J264" s="81"/>
      <c r="K264" s="81"/>
      <c r="L264" s="81"/>
      <c r="M264" s="81"/>
      <c r="N264" s="81"/>
      <c r="O264" s="81"/>
      <c r="P264" s="28"/>
    </row>
    <row r="265" spans="1:16" ht="12.75" x14ac:dyDescent="0.35">
      <c r="A265" s="82" t="s">
        <v>74</v>
      </c>
      <c r="B265" s="81"/>
      <c r="C265" s="73">
        <v>29648391</v>
      </c>
      <c r="D265" s="73">
        <v>118700</v>
      </c>
      <c r="E265" s="73">
        <v>4849010</v>
      </c>
      <c r="F265" s="95"/>
      <c r="G265" s="95"/>
      <c r="H265" s="95"/>
      <c r="I265" s="95"/>
      <c r="J265" s="95"/>
      <c r="K265" s="95"/>
      <c r="L265" s="95"/>
      <c r="M265" s="95"/>
      <c r="N265" s="95"/>
      <c r="O265" s="95"/>
      <c r="P265" s="96"/>
    </row>
    <row r="266" spans="1:16" ht="12.75" x14ac:dyDescent="0.35">
      <c r="A266" s="82" t="s">
        <v>75</v>
      </c>
      <c r="B266" s="81"/>
      <c r="C266" s="97"/>
      <c r="D266" s="73"/>
      <c r="E266" s="73">
        <v>80467</v>
      </c>
      <c r="F266" s="95"/>
      <c r="G266" s="95"/>
      <c r="H266" s="95"/>
      <c r="I266" s="95"/>
      <c r="J266" s="95"/>
      <c r="K266" s="95"/>
      <c r="L266" s="95"/>
      <c r="M266" s="95"/>
      <c r="N266" s="95"/>
      <c r="O266" s="95"/>
      <c r="P266" s="96"/>
    </row>
    <row r="267" spans="1:16" ht="12.75" x14ac:dyDescent="0.35">
      <c r="A267" s="82" t="s">
        <v>76</v>
      </c>
      <c r="B267" s="81"/>
      <c r="C267" s="95"/>
      <c r="D267" s="95"/>
      <c r="E267" s="95"/>
      <c r="F267" s="95"/>
      <c r="G267" s="95"/>
      <c r="H267" s="95"/>
      <c r="I267" s="95"/>
      <c r="J267" s="95"/>
      <c r="K267" s="95"/>
      <c r="L267" s="95"/>
      <c r="M267" s="95"/>
      <c r="N267" s="95"/>
      <c r="O267" s="95"/>
      <c r="P267" s="96"/>
    </row>
    <row r="268" spans="1:16" ht="12.75" x14ac:dyDescent="0.35">
      <c r="A268" s="82" t="s">
        <v>77</v>
      </c>
      <c r="B268" s="81"/>
      <c r="C268" s="95"/>
      <c r="D268" s="95"/>
      <c r="E268" s="95"/>
      <c r="F268" s="95"/>
      <c r="G268" s="95"/>
      <c r="H268" s="95"/>
      <c r="I268" s="95"/>
      <c r="J268" s="95"/>
      <c r="K268" s="95"/>
      <c r="L268" s="95"/>
      <c r="M268" s="95"/>
      <c r="N268" s="95"/>
      <c r="O268" s="95"/>
      <c r="P268" s="96"/>
    </row>
    <row r="269" spans="1:16" ht="12.75" x14ac:dyDescent="0.35">
      <c r="A269" s="29" t="s">
        <v>78</v>
      </c>
      <c r="B269" s="81"/>
      <c r="C269" s="95"/>
      <c r="D269" s="95"/>
      <c r="E269" s="95"/>
      <c r="F269" s="95"/>
      <c r="G269" s="95"/>
      <c r="H269" s="95"/>
      <c r="I269" s="95"/>
      <c r="J269" s="95"/>
      <c r="K269" s="95"/>
      <c r="L269" s="95"/>
      <c r="M269" s="95"/>
      <c r="N269" s="95"/>
      <c r="O269" s="95"/>
      <c r="P269" s="96"/>
    </row>
    <row r="270" spans="1:16" ht="12.75" x14ac:dyDescent="0.35">
      <c r="A270" s="82" t="s">
        <v>79</v>
      </c>
      <c r="B270" s="81"/>
      <c r="C270" s="95"/>
      <c r="D270" s="95"/>
      <c r="E270" s="95"/>
      <c r="F270" s="95"/>
      <c r="G270" s="95"/>
      <c r="H270" s="95"/>
      <c r="I270" s="95"/>
      <c r="J270" s="95"/>
      <c r="K270" s="95"/>
      <c r="L270" s="95"/>
      <c r="M270" s="95"/>
      <c r="N270" s="95"/>
      <c r="O270" s="95"/>
      <c r="P270" s="96"/>
    </row>
    <row r="271" spans="1:16" ht="12.75" x14ac:dyDescent="0.35">
      <c r="A271" s="83" t="s">
        <v>186</v>
      </c>
      <c r="B271" s="81"/>
      <c r="C271" s="95"/>
      <c r="D271" s="95"/>
      <c r="E271" s="95"/>
      <c r="F271" s="95"/>
      <c r="G271" s="95"/>
      <c r="H271" s="95"/>
      <c r="I271" s="95"/>
      <c r="J271" s="95"/>
      <c r="K271" s="95"/>
      <c r="L271" s="95"/>
      <c r="M271" s="95"/>
      <c r="N271" s="95"/>
      <c r="O271" s="95"/>
      <c r="P271" s="96"/>
    </row>
    <row r="272" spans="1:16" ht="25.5" x14ac:dyDescent="0.35">
      <c r="A272" s="84" t="s">
        <v>187</v>
      </c>
      <c r="B272" s="81"/>
      <c r="C272" s="95"/>
      <c r="D272" s="95"/>
      <c r="E272" s="95"/>
      <c r="F272" s="95"/>
      <c r="G272" s="95"/>
      <c r="H272" s="95"/>
      <c r="I272" s="95"/>
      <c r="J272" s="95"/>
      <c r="K272" s="95"/>
      <c r="L272" s="95"/>
      <c r="M272" s="95"/>
      <c r="N272" s="95"/>
      <c r="O272" s="95"/>
      <c r="P272" s="96"/>
    </row>
    <row r="273" spans="1:16" ht="12.75" x14ac:dyDescent="0.35">
      <c r="A273" s="84" t="s">
        <v>188</v>
      </c>
      <c r="B273" s="81"/>
      <c r="C273" s="95"/>
      <c r="D273" s="95"/>
      <c r="E273" s="95"/>
      <c r="F273" s="95"/>
      <c r="G273" s="95"/>
      <c r="H273" s="95"/>
      <c r="I273" s="95"/>
      <c r="J273" s="95"/>
      <c r="K273" s="95"/>
      <c r="L273" s="95"/>
      <c r="M273" s="95"/>
      <c r="N273" s="95"/>
      <c r="O273" s="95"/>
      <c r="P273" s="96"/>
    </row>
    <row r="274" spans="1:16" ht="12.75" x14ac:dyDescent="0.35">
      <c r="A274" s="85" t="s">
        <v>189</v>
      </c>
      <c r="B274" s="81"/>
      <c r="C274" s="95"/>
      <c r="D274" s="95"/>
      <c r="E274" s="95"/>
      <c r="F274" s="95"/>
      <c r="G274" s="95"/>
      <c r="H274" s="95"/>
      <c r="I274" s="95"/>
      <c r="J274" s="95"/>
      <c r="K274" s="95"/>
      <c r="L274" s="95"/>
      <c r="M274" s="95"/>
      <c r="N274" s="95"/>
      <c r="O274" s="95"/>
      <c r="P274" s="96"/>
    </row>
    <row r="275" spans="1:16" ht="12.75" x14ac:dyDescent="0.35">
      <c r="A275" s="85" t="s">
        <v>190</v>
      </c>
      <c r="B275" s="81"/>
      <c r="C275" s="95"/>
      <c r="D275" s="95"/>
      <c r="E275" s="95"/>
      <c r="F275" s="95"/>
      <c r="G275" s="95"/>
      <c r="H275" s="95"/>
      <c r="I275" s="95"/>
      <c r="J275" s="95"/>
      <c r="K275" s="95"/>
      <c r="L275" s="95"/>
      <c r="M275" s="95"/>
      <c r="N275" s="95"/>
      <c r="O275" s="95"/>
      <c r="P275" s="96"/>
    </row>
    <row r="276" spans="1:16" ht="12.75" x14ac:dyDescent="0.35">
      <c r="A276" s="28" t="s">
        <v>85</v>
      </c>
      <c r="B276" s="81"/>
      <c r="C276" s="95"/>
      <c r="D276" s="95"/>
      <c r="E276" s="95"/>
      <c r="F276" s="95"/>
      <c r="G276" s="95"/>
      <c r="H276" s="95"/>
      <c r="I276" s="95"/>
      <c r="J276" s="95"/>
      <c r="K276" s="95"/>
      <c r="L276" s="95"/>
      <c r="M276" s="95"/>
      <c r="N276" s="95"/>
      <c r="O276" s="95"/>
      <c r="P276" s="96"/>
    </row>
    <row r="277" spans="1:16" ht="12.75" x14ac:dyDescent="0.35">
      <c r="A277" s="28"/>
      <c r="B277" s="28"/>
      <c r="C277" s="96"/>
      <c r="D277" s="96"/>
      <c r="E277" s="96"/>
      <c r="F277" s="96"/>
      <c r="G277" s="96"/>
      <c r="H277" s="96"/>
      <c r="I277" s="96"/>
      <c r="J277" s="96"/>
      <c r="K277" s="96"/>
      <c r="L277" s="96"/>
      <c r="M277" s="96"/>
      <c r="N277" s="96"/>
      <c r="O277" s="96"/>
      <c r="P277" s="96"/>
    </row>
    <row r="278" spans="1:16" ht="12.75" x14ac:dyDescent="0.35">
      <c r="A278" s="103" t="s">
        <v>11</v>
      </c>
      <c r="B278" s="104"/>
      <c r="C278" s="105">
        <f>SUM(C265:C277)</f>
        <v>29648391</v>
      </c>
      <c r="D278" s="105">
        <f>SUM(D265:D277)</f>
        <v>118700</v>
      </c>
      <c r="E278" s="105">
        <f>SUM(E265:E277)</f>
        <v>4929477</v>
      </c>
      <c r="F278" s="104"/>
      <c r="G278" s="104"/>
      <c r="H278" s="104"/>
      <c r="I278" s="104"/>
      <c r="J278" s="104"/>
      <c r="K278" s="104"/>
      <c r="L278" s="104"/>
      <c r="M278" s="104"/>
      <c r="N278" s="104"/>
      <c r="O278" s="104"/>
      <c r="P278" s="104"/>
    </row>
  </sheetData>
  <mergeCells count="79">
    <mergeCell ref="B261:P261"/>
    <mergeCell ref="A240:P240"/>
    <mergeCell ref="B241:P241"/>
    <mergeCell ref="A242:A243"/>
    <mergeCell ref="B242:H242"/>
    <mergeCell ref="I242:M242"/>
    <mergeCell ref="O242:P242"/>
    <mergeCell ref="A220:P220"/>
    <mergeCell ref="B221:P221"/>
    <mergeCell ref="A222:A223"/>
    <mergeCell ref="B222:H222"/>
    <mergeCell ref="I222:M222"/>
    <mergeCell ref="O222:P222"/>
    <mergeCell ref="A180:P180"/>
    <mergeCell ref="B181:P181"/>
    <mergeCell ref="B182:H182"/>
    <mergeCell ref="I182:M182"/>
    <mergeCell ref="A200:P200"/>
    <mergeCell ref="A182:A183"/>
    <mergeCell ref="O182:P182"/>
    <mergeCell ref="B201:P201"/>
    <mergeCell ref="A202:A203"/>
    <mergeCell ref="B202:H202"/>
    <mergeCell ref="I202:M202"/>
    <mergeCell ref="O202:P202"/>
    <mergeCell ref="B161:P161"/>
    <mergeCell ref="A162:A163"/>
    <mergeCell ref="B162:H162"/>
    <mergeCell ref="I162:M162"/>
    <mergeCell ref="O162:P162"/>
    <mergeCell ref="A142:A143"/>
    <mergeCell ref="B142:H142"/>
    <mergeCell ref="I142:M142"/>
    <mergeCell ref="O142:P142"/>
    <mergeCell ref="A160:P160"/>
    <mergeCell ref="A140:P140"/>
    <mergeCell ref="B141:P141"/>
    <mergeCell ref="A120:P120"/>
    <mergeCell ref="B121:P121"/>
    <mergeCell ref="A122:A123"/>
    <mergeCell ref="B122:H122"/>
    <mergeCell ref="I122:M122"/>
    <mergeCell ref="O122:P122"/>
    <mergeCell ref="A101:P101"/>
    <mergeCell ref="B102:P102"/>
    <mergeCell ref="A103:A104"/>
    <mergeCell ref="B103:H103"/>
    <mergeCell ref="I103:M103"/>
    <mergeCell ref="O103:P103"/>
    <mergeCell ref="A81:P81"/>
    <mergeCell ref="B82:P82"/>
    <mergeCell ref="A83:A84"/>
    <mergeCell ref="B83:H83"/>
    <mergeCell ref="I83:M83"/>
    <mergeCell ref="O83:P83"/>
    <mergeCell ref="A61:P61"/>
    <mergeCell ref="B62:P62"/>
    <mergeCell ref="A63:A64"/>
    <mergeCell ref="B63:H63"/>
    <mergeCell ref="I63:M63"/>
    <mergeCell ref="O63:P63"/>
    <mergeCell ref="A41:P41"/>
    <mergeCell ref="B42:P42"/>
    <mergeCell ref="A43:A44"/>
    <mergeCell ref="B43:H43"/>
    <mergeCell ref="I43:M43"/>
    <mergeCell ref="O43:P43"/>
    <mergeCell ref="A21:P21"/>
    <mergeCell ref="B22:P22"/>
    <mergeCell ref="A23:A24"/>
    <mergeCell ref="B23:H23"/>
    <mergeCell ref="I23:M23"/>
    <mergeCell ref="O23:P23"/>
    <mergeCell ref="A1:P1"/>
    <mergeCell ref="B2:P2"/>
    <mergeCell ref="A3:A4"/>
    <mergeCell ref="B3:H3"/>
    <mergeCell ref="I3:M3"/>
    <mergeCell ref="O3:P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258"/>
  <sheetViews>
    <sheetView workbookViewId="0">
      <selection activeCell="H84" sqref="H84"/>
    </sheetView>
  </sheetViews>
  <sheetFormatPr baseColWidth="10" defaultColWidth="11.3984375" defaultRowHeight="11.65" x14ac:dyDescent="0.35"/>
  <cols>
    <col min="1" max="1" width="29.73046875" style="12" customWidth="1"/>
    <col min="2" max="2" width="16.265625" style="12" bestFit="1" customWidth="1"/>
    <col min="3" max="3" width="8.73046875" style="12" customWidth="1"/>
    <col min="4" max="4" width="19" style="12" customWidth="1"/>
    <col min="5" max="5" width="16" style="12" customWidth="1"/>
    <col min="6" max="6" width="13.86328125" style="12" customWidth="1"/>
    <col min="7" max="8" width="8.73046875" style="12" customWidth="1"/>
    <col min="9" max="9" width="16" style="12" customWidth="1"/>
    <col min="10" max="11" width="8.73046875" style="12" customWidth="1"/>
    <col min="12" max="12" width="16.1328125" style="12" customWidth="1"/>
    <col min="13" max="14" width="8.73046875" style="12" customWidth="1"/>
    <col min="15" max="15" width="9.86328125" style="12" customWidth="1"/>
    <col min="16" max="16" width="8.73046875" style="12" customWidth="1"/>
    <col min="17" max="17" width="16.73046875" style="12" customWidth="1"/>
    <col min="18" max="18" width="8.73046875" style="12" customWidth="1"/>
    <col min="19" max="19" width="11.3984375" style="12"/>
    <col min="20" max="20" width="26" style="12" customWidth="1"/>
    <col min="21" max="16384" width="11.3984375" style="12"/>
  </cols>
  <sheetData>
    <row r="1" spans="1:22" ht="27" customHeight="1" x14ac:dyDescent="0.35">
      <c r="A1" s="984" t="s">
        <v>257</v>
      </c>
      <c r="B1" s="984"/>
      <c r="C1" s="984"/>
      <c r="D1" s="984"/>
      <c r="E1" s="984"/>
      <c r="F1" s="984"/>
      <c r="G1" s="984"/>
      <c r="H1" s="984"/>
      <c r="I1" s="984"/>
      <c r="J1" s="984"/>
      <c r="K1" s="984"/>
      <c r="L1" s="984"/>
      <c r="M1" s="984"/>
      <c r="N1" s="984"/>
      <c r="O1" s="984"/>
      <c r="P1" s="984"/>
      <c r="Q1" s="984"/>
      <c r="R1" s="984"/>
    </row>
    <row r="2" spans="1:22" ht="20.25" customHeight="1" x14ac:dyDescent="0.35">
      <c r="A2" s="78" t="s">
        <v>6</v>
      </c>
      <c r="B2" s="988" t="s">
        <v>1075</v>
      </c>
      <c r="C2" s="988"/>
      <c r="D2" s="988"/>
      <c r="E2" s="988"/>
      <c r="F2" s="988"/>
      <c r="G2" s="988"/>
      <c r="H2" s="988"/>
      <c r="I2" s="988"/>
      <c r="J2" s="988"/>
      <c r="K2" s="988"/>
      <c r="L2" s="988"/>
      <c r="M2" s="988"/>
      <c r="N2" s="988"/>
      <c r="O2" s="988"/>
      <c r="P2" s="988"/>
      <c r="Q2" s="988"/>
      <c r="R2" s="988"/>
      <c r="S2" s="13"/>
      <c r="T2" s="13"/>
      <c r="U2" s="13"/>
      <c r="V2" s="13"/>
    </row>
    <row r="3" spans="1:22" ht="38.25" customHeight="1" x14ac:dyDescent="0.35">
      <c r="A3" s="984" t="s">
        <v>86</v>
      </c>
      <c r="B3" s="994" t="s">
        <v>87</v>
      </c>
      <c r="C3" s="995" t="s">
        <v>88</v>
      </c>
      <c r="D3" s="995"/>
      <c r="E3" s="995"/>
      <c r="F3" s="995"/>
      <c r="G3" s="995"/>
      <c r="H3" s="995"/>
      <c r="I3" s="995"/>
      <c r="J3" s="993" t="s">
        <v>9</v>
      </c>
      <c r="K3" s="993"/>
      <c r="L3" s="993"/>
      <c r="M3" s="993"/>
      <c r="N3" s="993"/>
      <c r="O3" s="993" t="s">
        <v>10</v>
      </c>
      <c r="P3" s="993"/>
      <c r="Q3" s="993" t="s">
        <v>11</v>
      </c>
      <c r="R3" s="993"/>
    </row>
    <row r="4" spans="1:22" ht="66.75" customHeight="1" thickBot="1" x14ac:dyDescent="0.4">
      <c r="A4" s="984"/>
      <c r="B4" s="994"/>
      <c r="C4" s="69" t="s">
        <v>89</v>
      </c>
      <c r="D4" s="69" t="s">
        <v>90</v>
      </c>
      <c r="E4" s="69" t="s">
        <v>91</v>
      </c>
      <c r="F4" s="69" t="s">
        <v>92</v>
      </c>
      <c r="G4" s="69" t="s">
        <v>93</v>
      </c>
      <c r="H4" s="69" t="s">
        <v>94</v>
      </c>
      <c r="I4" s="69" t="s">
        <v>18</v>
      </c>
      <c r="J4" s="69" t="s">
        <v>93</v>
      </c>
      <c r="K4" s="69" t="s">
        <v>94</v>
      </c>
      <c r="L4" s="69" t="s">
        <v>95</v>
      </c>
      <c r="M4" s="69" t="s">
        <v>96</v>
      </c>
      <c r="N4" s="69" t="s">
        <v>23</v>
      </c>
      <c r="O4" s="69" t="s">
        <v>97</v>
      </c>
      <c r="P4" s="69" t="s">
        <v>25</v>
      </c>
      <c r="Q4" s="69" t="s">
        <v>98</v>
      </c>
      <c r="R4" s="69" t="s">
        <v>27</v>
      </c>
    </row>
    <row r="5" spans="1:22" ht="12" thickBot="1" x14ac:dyDescent="0.4">
      <c r="A5" s="909" t="s">
        <v>100</v>
      </c>
      <c r="B5" s="607">
        <v>2021</v>
      </c>
      <c r="C5" s="608">
        <v>0</v>
      </c>
      <c r="D5" s="108">
        <v>6108144</v>
      </c>
      <c r="E5" s="108">
        <v>2400</v>
      </c>
      <c r="F5" s="108">
        <v>7842518</v>
      </c>
      <c r="G5" s="609">
        <v>0</v>
      </c>
      <c r="H5" s="108">
        <v>1653992</v>
      </c>
      <c r="I5" s="610">
        <f>SUM(D5:H5)</f>
        <v>15607054</v>
      </c>
      <c r="J5" s="608">
        <v>0</v>
      </c>
      <c r="K5" s="609">
        <v>0</v>
      </c>
      <c r="L5" s="609">
        <v>13223220</v>
      </c>
      <c r="M5" s="609">
        <v>0</v>
      </c>
      <c r="N5" s="610">
        <f>SUM(J5:M5)</f>
        <v>13223220</v>
      </c>
      <c r="O5" s="611">
        <v>0</v>
      </c>
      <c r="P5" s="609">
        <v>0</v>
      </c>
      <c r="Q5" s="910">
        <f>P5+N5+I5</f>
        <v>28830274</v>
      </c>
      <c r="R5" s="610"/>
    </row>
    <row r="6" spans="1:22" ht="12" thickBot="1" x14ac:dyDescent="0.4">
      <c r="A6" s="612"/>
      <c r="B6" s="613">
        <v>2022</v>
      </c>
      <c r="C6" s="614">
        <v>0</v>
      </c>
      <c r="D6" s="108">
        <v>4295482</v>
      </c>
      <c r="E6" s="108">
        <v>1080000</v>
      </c>
      <c r="F6" s="108">
        <v>17374174</v>
      </c>
      <c r="G6" s="108">
        <v>258434</v>
      </c>
      <c r="H6" s="108">
        <v>0</v>
      </c>
      <c r="I6" s="615">
        <f>SUM(D6:H6)</f>
        <v>23008090</v>
      </c>
      <c r="J6" s="614">
        <v>0</v>
      </c>
      <c r="K6" s="108">
        <v>0</v>
      </c>
      <c r="L6" s="108">
        <v>31999363</v>
      </c>
      <c r="M6" s="108"/>
      <c r="N6" s="615">
        <f>SUM(J6:M6)</f>
        <v>31999363</v>
      </c>
      <c r="O6" s="616"/>
      <c r="P6" s="108"/>
      <c r="Q6" s="910">
        <f>P6+N6+I6</f>
        <v>55007453</v>
      </c>
      <c r="R6" s="615"/>
    </row>
    <row r="7" spans="1:22" ht="13.5" x14ac:dyDescent="0.35">
      <c r="A7" s="612"/>
      <c r="B7" s="613">
        <v>2023</v>
      </c>
      <c r="C7" s="614">
        <v>0</v>
      </c>
      <c r="D7" s="911">
        <v>5832147</v>
      </c>
      <c r="E7" s="108">
        <v>0</v>
      </c>
      <c r="F7" s="911">
        <v>26416387</v>
      </c>
      <c r="G7" s="108">
        <v>270064</v>
      </c>
      <c r="H7" s="108">
        <v>362988</v>
      </c>
      <c r="I7" s="615">
        <f>SUM(D7:H7)</f>
        <v>32881586</v>
      </c>
      <c r="J7" s="614">
        <v>0</v>
      </c>
      <c r="K7" s="108">
        <v>0</v>
      </c>
      <c r="L7" s="108">
        <v>10268580</v>
      </c>
      <c r="M7" s="108">
        <v>0</v>
      </c>
      <c r="N7" s="615">
        <f>SUM(J7:M7)</f>
        <v>10268580</v>
      </c>
      <c r="O7" s="616"/>
      <c r="P7" s="108"/>
      <c r="Q7" s="910">
        <f>P7+N7+I7</f>
        <v>43150166</v>
      </c>
      <c r="R7" s="615"/>
    </row>
    <row r="8" spans="1:22" ht="21.75" customHeight="1" thickBot="1" x14ac:dyDescent="0.4">
      <c r="A8" s="617"/>
      <c r="B8" s="618" t="s">
        <v>194</v>
      </c>
      <c r="C8" s="619">
        <v>0</v>
      </c>
      <c r="D8" s="912">
        <f>+((D7-D6)/D6)*100</f>
        <v>35.773982989569042</v>
      </c>
      <c r="E8" s="912">
        <f t="shared" ref="E8:Q8" si="0">+((E7-E6)/E6)*100</f>
        <v>-100</v>
      </c>
      <c r="F8" s="912">
        <f t="shared" si="0"/>
        <v>52.043987817780582</v>
      </c>
      <c r="G8" s="912">
        <f t="shared" si="0"/>
        <v>4.5001818646153371</v>
      </c>
      <c r="H8" s="912" t="s">
        <v>6147</v>
      </c>
      <c r="I8" s="912">
        <f t="shared" si="0"/>
        <v>42.913149244461408</v>
      </c>
      <c r="J8" s="912" t="s">
        <v>6147</v>
      </c>
      <c r="K8" s="912" t="s">
        <v>6147</v>
      </c>
      <c r="L8" s="912">
        <f t="shared" si="0"/>
        <v>-67.910048709407121</v>
      </c>
      <c r="M8" s="912" t="s">
        <v>6147</v>
      </c>
      <c r="N8" s="912">
        <f t="shared" si="0"/>
        <v>-67.910048709407121</v>
      </c>
      <c r="O8" s="912" t="s">
        <v>6147</v>
      </c>
      <c r="P8" s="912" t="s">
        <v>6147</v>
      </c>
      <c r="Q8" s="912">
        <f t="shared" si="0"/>
        <v>-21.555782631855362</v>
      </c>
      <c r="R8" s="621"/>
      <c r="T8" s="14"/>
    </row>
    <row r="9" spans="1:22" ht="12" thickBot="1" x14ac:dyDescent="0.4">
      <c r="A9" s="909" t="s">
        <v>101</v>
      </c>
      <c r="B9" s="607">
        <v>2021</v>
      </c>
      <c r="C9" s="608">
        <v>0</v>
      </c>
      <c r="D9" s="108">
        <v>95505</v>
      </c>
      <c r="E9" s="108">
        <v>1080000</v>
      </c>
      <c r="F9" s="108">
        <v>756405</v>
      </c>
      <c r="G9" s="609">
        <v>0</v>
      </c>
      <c r="H9" s="609">
        <v>0</v>
      </c>
      <c r="I9" s="610">
        <f>SUM(D9:H9)</f>
        <v>1931910</v>
      </c>
      <c r="J9" s="608">
        <v>0</v>
      </c>
      <c r="K9" s="609">
        <v>0</v>
      </c>
      <c r="L9" s="108">
        <v>558999</v>
      </c>
      <c r="M9" s="609">
        <v>0</v>
      </c>
      <c r="N9" s="610">
        <f>SUM(J9:M9)</f>
        <v>558999</v>
      </c>
      <c r="O9" s="611">
        <v>0</v>
      </c>
      <c r="P9" s="609">
        <v>0</v>
      </c>
      <c r="Q9" s="910">
        <f>P9+N9+I9</f>
        <v>2490909</v>
      </c>
      <c r="R9" s="610"/>
    </row>
    <row r="10" spans="1:22" ht="12" thickBot="1" x14ac:dyDescent="0.4">
      <c r="A10" s="612"/>
      <c r="B10" s="613">
        <v>2022</v>
      </c>
      <c r="C10" s="614">
        <v>0</v>
      </c>
      <c r="D10" s="108">
        <v>89136</v>
      </c>
      <c r="E10" s="108">
        <v>0</v>
      </c>
      <c r="F10" s="108">
        <v>682535</v>
      </c>
      <c r="G10" s="108">
        <v>0</v>
      </c>
      <c r="H10" s="108">
        <v>0</v>
      </c>
      <c r="I10" s="615">
        <f>SUM(D10:H10)</f>
        <v>771671</v>
      </c>
      <c r="J10" s="614">
        <v>0</v>
      </c>
      <c r="K10" s="108">
        <v>0</v>
      </c>
      <c r="L10" s="108">
        <v>1256668</v>
      </c>
      <c r="M10" s="108"/>
      <c r="N10" s="615">
        <f>SUM(J10:M10)</f>
        <v>1256668</v>
      </c>
      <c r="O10" s="616"/>
      <c r="P10" s="108"/>
      <c r="Q10" s="910">
        <f>P10+N10+I10</f>
        <v>2028339</v>
      </c>
      <c r="R10" s="615"/>
    </row>
    <row r="11" spans="1:22" ht="13.5" x14ac:dyDescent="0.35">
      <c r="A11" s="612"/>
      <c r="B11" s="613">
        <v>2023</v>
      </c>
      <c r="C11" s="614">
        <v>0</v>
      </c>
      <c r="D11" s="913">
        <v>0</v>
      </c>
      <c r="E11" s="914">
        <v>935839</v>
      </c>
      <c r="F11" s="915">
        <v>650395</v>
      </c>
      <c r="G11" s="108">
        <v>0</v>
      </c>
      <c r="H11" s="108">
        <v>0</v>
      </c>
      <c r="I11" s="615">
        <f>SUM(D11:H11)</f>
        <v>1586234</v>
      </c>
      <c r="J11" s="614">
        <v>0</v>
      </c>
      <c r="K11" s="108">
        <v>0</v>
      </c>
      <c r="L11" s="108">
        <v>12988009</v>
      </c>
      <c r="M11" s="108">
        <v>0</v>
      </c>
      <c r="N11" s="615">
        <f>SUM(J11:M11)</f>
        <v>12988009</v>
      </c>
      <c r="O11" s="616"/>
      <c r="P11" s="108"/>
      <c r="Q11" s="910">
        <f>P11+N11+I11</f>
        <v>14574243</v>
      </c>
      <c r="R11" s="615"/>
    </row>
    <row r="12" spans="1:22" ht="12" thickBot="1" x14ac:dyDescent="0.4">
      <c r="A12" s="617"/>
      <c r="B12" s="618" t="s">
        <v>194</v>
      </c>
      <c r="C12" s="619">
        <v>0</v>
      </c>
      <c r="D12" s="620">
        <f>+((D11-D10)/D10)*100</f>
        <v>-100</v>
      </c>
      <c r="E12" s="620" t="s">
        <v>6147</v>
      </c>
      <c r="F12" s="620">
        <f t="shared" ref="F12:Q12" si="1">+((F11-F10)/F10)*100</f>
        <v>-4.7089160262843661</v>
      </c>
      <c r="G12" s="620" t="s">
        <v>6147</v>
      </c>
      <c r="H12" s="620" t="s">
        <v>6147</v>
      </c>
      <c r="I12" s="916">
        <f t="shared" si="1"/>
        <v>105.55832731824833</v>
      </c>
      <c r="J12" s="620" t="s">
        <v>6147</v>
      </c>
      <c r="K12" s="620" t="s">
        <v>6147</v>
      </c>
      <c r="L12" s="916">
        <f t="shared" si="1"/>
        <v>933.52747105838625</v>
      </c>
      <c r="M12" s="620" t="s">
        <v>6147</v>
      </c>
      <c r="N12" s="916">
        <f t="shared" si="1"/>
        <v>933.52747105838625</v>
      </c>
      <c r="O12" s="620" t="s">
        <v>6147</v>
      </c>
      <c r="P12" s="620" t="s">
        <v>6147</v>
      </c>
      <c r="Q12" s="916">
        <f t="shared" si="1"/>
        <v>618.5309260434276</v>
      </c>
      <c r="R12" s="621"/>
    </row>
    <row r="13" spans="1:22" ht="12" thickBot="1" x14ac:dyDescent="0.4">
      <c r="A13" s="909" t="s">
        <v>102</v>
      </c>
      <c r="B13" s="607">
        <v>2021</v>
      </c>
      <c r="C13" s="608">
        <v>0</v>
      </c>
      <c r="D13" s="108">
        <v>198490</v>
      </c>
      <c r="E13" s="108">
        <v>0</v>
      </c>
      <c r="F13" s="108">
        <v>335090</v>
      </c>
      <c r="G13" s="609">
        <v>0</v>
      </c>
      <c r="H13" s="609">
        <v>0</v>
      </c>
      <c r="I13" s="610">
        <f>SUM(D13:H13)</f>
        <v>533580</v>
      </c>
      <c r="J13" s="608">
        <v>0</v>
      </c>
      <c r="K13" s="609">
        <v>0</v>
      </c>
      <c r="L13" s="609">
        <v>0</v>
      </c>
      <c r="M13" s="609">
        <v>0</v>
      </c>
      <c r="N13" s="610">
        <f>SUM(J13:M13)</f>
        <v>0</v>
      </c>
      <c r="O13" s="611">
        <v>0</v>
      </c>
      <c r="P13" s="609">
        <v>0</v>
      </c>
      <c r="Q13" s="910">
        <f>P13+N13+I13</f>
        <v>533580</v>
      </c>
      <c r="R13" s="610"/>
    </row>
    <row r="14" spans="1:22" ht="12" thickBot="1" x14ac:dyDescent="0.4">
      <c r="A14" s="612"/>
      <c r="B14" s="613">
        <v>2022</v>
      </c>
      <c r="C14" s="614">
        <v>0</v>
      </c>
      <c r="D14" s="108">
        <v>293890</v>
      </c>
      <c r="E14" s="108">
        <v>0</v>
      </c>
      <c r="F14" s="108">
        <v>217085</v>
      </c>
      <c r="G14" s="108">
        <v>0</v>
      </c>
      <c r="H14" s="108">
        <v>0</v>
      </c>
      <c r="I14" s="615">
        <f>SUM(D14:H14)</f>
        <v>510975</v>
      </c>
      <c r="J14" s="614">
        <v>0</v>
      </c>
      <c r="K14" s="108">
        <v>0</v>
      </c>
      <c r="L14" s="108">
        <v>0</v>
      </c>
      <c r="M14" s="108"/>
      <c r="N14" s="615">
        <v>0</v>
      </c>
      <c r="O14" s="616">
        <v>0</v>
      </c>
      <c r="P14" s="108">
        <v>0</v>
      </c>
      <c r="Q14" s="910">
        <f>P14+N14+I14</f>
        <v>510975</v>
      </c>
      <c r="R14" s="615"/>
    </row>
    <row r="15" spans="1:22" ht="13.5" x14ac:dyDescent="0.35">
      <c r="A15" s="612"/>
      <c r="B15" s="613">
        <v>2023</v>
      </c>
      <c r="C15" s="614">
        <v>0</v>
      </c>
      <c r="D15" s="913">
        <v>0</v>
      </c>
      <c r="E15" s="108">
        <v>0</v>
      </c>
      <c r="F15" s="915">
        <v>199685</v>
      </c>
      <c r="G15" s="108">
        <v>0</v>
      </c>
      <c r="H15" s="108"/>
      <c r="I15" s="615">
        <f>SUM(D15:H15)</f>
        <v>199685</v>
      </c>
      <c r="J15" s="614">
        <v>0</v>
      </c>
      <c r="K15" s="108">
        <v>0</v>
      </c>
      <c r="L15" s="108">
        <v>0</v>
      </c>
      <c r="M15" s="108">
        <v>0</v>
      </c>
      <c r="N15" s="615">
        <v>0</v>
      </c>
      <c r="O15" s="616">
        <v>0</v>
      </c>
      <c r="P15" s="108">
        <v>0</v>
      </c>
      <c r="Q15" s="910">
        <f>P15+N15+I15</f>
        <v>199685</v>
      </c>
      <c r="R15" s="615"/>
    </row>
    <row r="16" spans="1:22" ht="12" thickBot="1" x14ac:dyDescent="0.4">
      <c r="A16" s="617"/>
      <c r="B16" s="618" t="s">
        <v>194</v>
      </c>
      <c r="C16" s="619">
        <v>0</v>
      </c>
      <c r="D16" s="620">
        <f>+((D15-D14)/D14)*100</f>
        <v>-100</v>
      </c>
      <c r="E16" s="620" t="s">
        <v>6147</v>
      </c>
      <c r="F16" s="917">
        <f t="shared" ref="F16:I16" si="2">+((F15-F14)/F14)*100</f>
        <v>-8.0152935486099928</v>
      </c>
      <c r="G16" s="620" t="s">
        <v>6147</v>
      </c>
      <c r="H16" s="620" t="s">
        <v>6147</v>
      </c>
      <c r="I16" s="916">
        <f t="shared" si="2"/>
        <v>-60.920788688291992</v>
      </c>
      <c r="J16" s="619" t="s">
        <v>6147</v>
      </c>
      <c r="K16" s="619" t="s">
        <v>6147</v>
      </c>
      <c r="L16" s="619" t="s">
        <v>6147</v>
      </c>
      <c r="M16" s="619" t="s">
        <v>6147</v>
      </c>
      <c r="N16" s="619" t="s">
        <v>6147</v>
      </c>
      <c r="O16" s="622"/>
      <c r="P16" s="620"/>
      <c r="Q16" s="917">
        <f>+((Q15-Q14)/Q14)*100</f>
        <v>-60.920788688291992</v>
      </c>
      <c r="R16" s="621"/>
    </row>
    <row r="17" spans="1:18" ht="12" thickBot="1" x14ac:dyDescent="0.4">
      <c r="A17" s="909" t="s">
        <v>103</v>
      </c>
      <c r="B17" s="607">
        <v>2021</v>
      </c>
      <c r="C17" s="608">
        <v>0</v>
      </c>
      <c r="D17" s="108">
        <v>187561</v>
      </c>
      <c r="E17" s="108">
        <v>0</v>
      </c>
      <c r="F17" s="108">
        <v>105314</v>
      </c>
      <c r="G17" s="609">
        <v>0</v>
      </c>
      <c r="H17" s="609">
        <v>0</v>
      </c>
      <c r="I17" s="610">
        <f>SUM(D17:H17)</f>
        <v>292875</v>
      </c>
      <c r="J17" s="608">
        <v>0</v>
      </c>
      <c r="K17" s="609">
        <v>0</v>
      </c>
      <c r="L17" s="609">
        <v>0</v>
      </c>
      <c r="M17" s="609">
        <v>0</v>
      </c>
      <c r="N17" s="610">
        <f>SUM(J17:M17)</f>
        <v>0</v>
      </c>
      <c r="O17" s="611">
        <v>0</v>
      </c>
      <c r="P17" s="609">
        <v>0</v>
      </c>
      <c r="Q17" s="910">
        <f>P17+N17+I17</f>
        <v>292875</v>
      </c>
      <c r="R17" s="610"/>
    </row>
    <row r="18" spans="1:18" ht="12" thickBot="1" x14ac:dyDescent="0.4">
      <c r="A18" s="612"/>
      <c r="B18" s="613">
        <v>2022</v>
      </c>
      <c r="C18" s="614">
        <v>0</v>
      </c>
      <c r="D18" s="108">
        <v>187561</v>
      </c>
      <c r="E18" s="108">
        <v>0</v>
      </c>
      <c r="F18" s="108">
        <v>154834</v>
      </c>
      <c r="G18" s="108">
        <v>0</v>
      </c>
      <c r="H18" s="108">
        <v>0</v>
      </c>
      <c r="I18" s="615">
        <f>SUM(D18:H18)</f>
        <v>342395</v>
      </c>
      <c r="J18" s="614">
        <v>0</v>
      </c>
      <c r="K18" s="108">
        <v>0</v>
      </c>
      <c r="L18" s="108">
        <v>0</v>
      </c>
      <c r="M18" s="108"/>
      <c r="N18" s="615">
        <f>SUM(J18:M18)</f>
        <v>0</v>
      </c>
      <c r="O18" s="616"/>
      <c r="P18" s="108"/>
      <c r="Q18" s="910">
        <f>P18+N18+I18</f>
        <v>342395</v>
      </c>
      <c r="R18" s="615"/>
    </row>
    <row r="19" spans="1:18" ht="13.5" x14ac:dyDescent="0.35">
      <c r="A19" s="612"/>
      <c r="B19" s="613">
        <v>2023</v>
      </c>
      <c r="C19" s="614">
        <v>0</v>
      </c>
      <c r="D19" s="913">
        <v>0</v>
      </c>
      <c r="E19" s="108">
        <v>0</v>
      </c>
      <c r="F19" s="915">
        <v>257956</v>
      </c>
      <c r="G19" s="108">
        <v>0</v>
      </c>
      <c r="H19" s="108">
        <v>0</v>
      </c>
      <c r="I19" s="615">
        <f>SUM(D19:H19)</f>
        <v>257956</v>
      </c>
      <c r="J19" s="614">
        <v>0</v>
      </c>
      <c r="K19" s="108">
        <v>0</v>
      </c>
      <c r="L19" s="108">
        <v>0</v>
      </c>
      <c r="M19" s="108">
        <v>0</v>
      </c>
      <c r="N19" s="615">
        <f>SUM(J19:M19)</f>
        <v>0</v>
      </c>
      <c r="O19" s="616"/>
      <c r="P19" s="108"/>
      <c r="Q19" s="910">
        <f>P19+N19+I19</f>
        <v>257956</v>
      </c>
      <c r="R19" s="615"/>
    </row>
    <row r="20" spans="1:18" ht="12" thickBot="1" x14ac:dyDescent="0.4">
      <c r="A20" s="617"/>
      <c r="B20" s="618" t="s">
        <v>194</v>
      </c>
      <c r="C20" s="619">
        <v>0</v>
      </c>
      <c r="D20" s="620">
        <f>+((D19-D18)/D18)*100</f>
        <v>-100</v>
      </c>
      <c r="E20" s="620" t="s">
        <v>6147</v>
      </c>
      <c r="F20" s="917">
        <f t="shared" ref="F20:Q20" si="3">+((F19-F18)/F18)*100</f>
        <v>66.601650800211843</v>
      </c>
      <c r="G20" s="620" t="s">
        <v>6147</v>
      </c>
      <c r="H20" s="620" t="s">
        <v>6147</v>
      </c>
      <c r="I20" s="917">
        <f t="shared" si="3"/>
        <v>-24.661283021072151</v>
      </c>
      <c r="J20" s="620" t="s">
        <v>6147</v>
      </c>
      <c r="K20" s="620" t="s">
        <v>6147</v>
      </c>
      <c r="L20" s="620" t="s">
        <v>6147</v>
      </c>
      <c r="M20" s="620" t="s">
        <v>6147</v>
      </c>
      <c r="N20" s="620" t="s">
        <v>6147</v>
      </c>
      <c r="O20" s="620" t="s">
        <v>6147</v>
      </c>
      <c r="P20" s="620" t="s">
        <v>6148</v>
      </c>
      <c r="Q20" s="917">
        <f t="shared" si="3"/>
        <v>-24.661283021072151</v>
      </c>
      <c r="R20" s="621"/>
    </row>
    <row r="21" spans="1:18" ht="12" thickBot="1" x14ac:dyDescent="0.4">
      <c r="A21" s="909" t="s">
        <v>104</v>
      </c>
      <c r="B21" s="607">
        <v>2021</v>
      </c>
      <c r="C21" s="608">
        <v>0</v>
      </c>
      <c r="D21" s="108">
        <v>2446865</v>
      </c>
      <c r="E21" s="108">
        <v>0</v>
      </c>
      <c r="F21" s="108">
        <v>1615973</v>
      </c>
      <c r="G21" s="609">
        <v>0</v>
      </c>
      <c r="H21" s="609">
        <v>0</v>
      </c>
      <c r="I21" s="610">
        <f>SUM(D21:H21)</f>
        <v>4062838</v>
      </c>
      <c r="J21" s="608">
        <v>0</v>
      </c>
      <c r="K21" s="609">
        <v>0</v>
      </c>
      <c r="L21" s="108">
        <v>10834004</v>
      </c>
      <c r="M21" s="609">
        <v>0</v>
      </c>
      <c r="N21" s="615">
        <f>SUM(J21:M21)</f>
        <v>10834004</v>
      </c>
      <c r="O21" s="611">
        <v>0</v>
      </c>
      <c r="P21" s="609">
        <v>0</v>
      </c>
      <c r="Q21" s="910">
        <f>P21+N21+I21</f>
        <v>14896842</v>
      </c>
      <c r="R21" s="610"/>
    </row>
    <row r="22" spans="1:18" ht="12" thickBot="1" x14ac:dyDescent="0.4">
      <c r="A22" s="612"/>
      <c r="B22" s="613">
        <v>2022</v>
      </c>
      <c r="C22" s="614">
        <v>0</v>
      </c>
      <c r="D22" s="108">
        <v>1695205</v>
      </c>
      <c r="E22" s="108">
        <v>0</v>
      </c>
      <c r="F22" s="108">
        <v>2087944</v>
      </c>
      <c r="G22" s="108">
        <v>0</v>
      </c>
      <c r="H22" s="108">
        <v>0</v>
      </c>
      <c r="I22" s="615">
        <v>0</v>
      </c>
      <c r="J22" s="614">
        <v>0</v>
      </c>
      <c r="K22" s="108">
        <v>0</v>
      </c>
      <c r="L22" s="108">
        <v>3928589</v>
      </c>
      <c r="M22" s="108"/>
      <c r="N22" s="615">
        <f>SUM(J22:M22)</f>
        <v>3928589</v>
      </c>
      <c r="O22" s="616"/>
      <c r="P22" s="108"/>
      <c r="Q22" s="910">
        <f>P22+N22+I22</f>
        <v>3928589</v>
      </c>
      <c r="R22" s="615"/>
    </row>
    <row r="23" spans="1:18" ht="13.5" x14ac:dyDescent="0.35">
      <c r="A23" s="612"/>
      <c r="B23" s="613">
        <v>2023</v>
      </c>
      <c r="C23" s="614">
        <v>0</v>
      </c>
      <c r="D23" s="915">
        <v>1829863</v>
      </c>
      <c r="E23" s="108">
        <v>0</v>
      </c>
      <c r="F23" s="915">
        <v>1817473</v>
      </c>
      <c r="G23" s="108">
        <v>0</v>
      </c>
      <c r="H23" s="108">
        <v>0</v>
      </c>
      <c r="I23" s="615">
        <f>SUM(D23:H23)</f>
        <v>3647336</v>
      </c>
      <c r="J23" s="614">
        <v>0</v>
      </c>
      <c r="K23" s="108">
        <v>0</v>
      </c>
      <c r="L23" s="108">
        <v>6360989</v>
      </c>
      <c r="M23" s="108">
        <v>0</v>
      </c>
      <c r="N23" s="615">
        <f>SUM(J23:M23)</f>
        <v>6360989</v>
      </c>
      <c r="O23" s="616"/>
      <c r="P23" s="108"/>
      <c r="Q23" s="910">
        <f>P23+N23+I23</f>
        <v>10008325</v>
      </c>
      <c r="R23" s="615"/>
    </row>
    <row r="24" spans="1:18" ht="12" thickBot="1" x14ac:dyDescent="0.4">
      <c r="A24" s="617"/>
      <c r="B24" s="618" t="s">
        <v>194</v>
      </c>
      <c r="C24" s="619">
        <v>0</v>
      </c>
      <c r="D24" s="916">
        <f>+((D23-D22)/D22)*100</f>
        <v>7.9434640648181194</v>
      </c>
      <c r="E24" s="620" t="s">
        <v>6147</v>
      </c>
      <c r="F24" s="917">
        <f t="shared" ref="F24:Q24" si="4">+((F23-F22)/F22)*100</f>
        <v>-12.95393937768446</v>
      </c>
      <c r="G24" s="620" t="s">
        <v>6147</v>
      </c>
      <c r="H24" s="620" t="s">
        <v>6147</v>
      </c>
      <c r="I24" s="620" t="s">
        <v>6147</v>
      </c>
      <c r="J24" s="620" t="s">
        <v>6147</v>
      </c>
      <c r="K24" s="620" t="s">
        <v>6147</v>
      </c>
      <c r="L24" s="916">
        <f t="shared" si="4"/>
        <v>61.915359433119619</v>
      </c>
      <c r="M24" s="620" t="s">
        <v>6147</v>
      </c>
      <c r="N24" s="916">
        <f t="shared" si="4"/>
        <v>61.915359433119619</v>
      </c>
      <c r="O24" s="620" t="s">
        <v>6147</v>
      </c>
      <c r="P24" s="620" t="s">
        <v>6147</v>
      </c>
      <c r="Q24" s="917">
        <f t="shared" si="4"/>
        <v>154.75622418125184</v>
      </c>
      <c r="R24" s="621"/>
    </row>
    <row r="25" spans="1:18" ht="12" thickBot="1" x14ac:dyDescent="0.4">
      <c r="A25" s="909" t="s">
        <v>105</v>
      </c>
      <c r="B25" s="607">
        <v>2021</v>
      </c>
      <c r="C25" s="608">
        <v>0</v>
      </c>
      <c r="D25" s="108">
        <v>55752</v>
      </c>
      <c r="E25" s="108">
        <v>0</v>
      </c>
      <c r="F25" s="108">
        <v>32959</v>
      </c>
      <c r="G25" s="609">
        <v>0</v>
      </c>
      <c r="H25" s="609">
        <v>0</v>
      </c>
      <c r="I25" s="610">
        <f>SUM(D25:H25)</f>
        <v>88711</v>
      </c>
      <c r="J25" s="608">
        <v>0</v>
      </c>
      <c r="K25" s="609">
        <v>0</v>
      </c>
      <c r="L25" s="609">
        <v>0</v>
      </c>
      <c r="M25" s="609">
        <v>0</v>
      </c>
      <c r="N25" s="610">
        <f>SUM(J25:M25)</f>
        <v>0</v>
      </c>
      <c r="O25" s="611">
        <v>0</v>
      </c>
      <c r="P25" s="609">
        <v>0</v>
      </c>
      <c r="Q25" s="910">
        <f>P25+N25+I25</f>
        <v>88711</v>
      </c>
      <c r="R25" s="610"/>
    </row>
    <row r="26" spans="1:18" ht="12" thickBot="1" x14ac:dyDescent="0.4">
      <c r="A26" s="612"/>
      <c r="B26" s="613">
        <v>2022</v>
      </c>
      <c r="C26" s="614">
        <v>0</v>
      </c>
      <c r="D26" s="108">
        <v>70752</v>
      </c>
      <c r="E26" s="108">
        <v>0</v>
      </c>
      <c r="F26" s="108">
        <v>59700</v>
      </c>
      <c r="G26" s="108">
        <v>0</v>
      </c>
      <c r="H26" s="108">
        <v>0</v>
      </c>
      <c r="I26" s="615">
        <f>SUM(D26:H26)</f>
        <v>130452</v>
      </c>
      <c r="J26" s="614">
        <v>0</v>
      </c>
      <c r="K26" s="108">
        <v>0</v>
      </c>
      <c r="L26" s="108">
        <v>0</v>
      </c>
      <c r="M26" s="108">
        <v>0</v>
      </c>
      <c r="N26" s="615">
        <f>SUM(J26:M26)</f>
        <v>0</v>
      </c>
      <c r="O26" s="616"/>
      <c r="P26" s="108"/>
      <c r="Q26" s="910">
        <f>P26+N26+I26</f>
        <v>130452</v>
      </c>
      <c r="R26" s="615"/>
    </row>
    <row r="27" spans="1:18" ht="13.5" x14ac:dyDescent="0.35">
      <c r="A27" s="612"/>
      <c r="B27" s="613">
        <v>2023</v>
      </c>
      <c r="C27" s="614">
        <v>0</v>
      </c>
      <c r="D27" s="913">
        <v>0</v>
      </c>
      <c r="E27" s="108">
        <v>0</v>
      </c>
      <c r="F27" s="915">
        <v>247030</v>
      </c>
      <c r="G27" s="108">
        <v>0</v>
      </c>
      <c r="H27" s="108">
        <v>0</v>
      </c>
      <c r="I27" s="615">
        <f>SUM(D27:H27)</f>
        <v>247030</v>
      </c>
      <c r="J27" s="614">
        <v>0</v>
      </c>
      <c r="K27" s="108">
        <v>0</v>
      </c>
      <c r="L27" s="108">
        <v>0</v>
      </c>
      <c r="M27" s="108">
        <v>0</v>
      </c>
      <c r="N27" s="615">
        <f>SUM(J27:M27)</f>
        <v>0</v>
      </c>
      <c r="O27" s="616"/>
      <c r="P27" s="108"/>
      <c r="Q27" s="910">
        <f>P27+N27+I27</f>
        <v>247030</v>
      </c>
      <c r="R27" s="615"/>
    </row>
    <row r="28" spans="1:18" ht="12" thickBot="1" x14ac:dyDescent="0.4">
      <c r="A28" s="617"/>
      <c r="B28" s="618" t="s">
        <v>194</v>
      </c>
      <c r="C28" s="619">
        <v>0</v>
      </c>
      <c r="D28" s="916">
        <f>+((D27-D26)/D26)*100</f>
        <v>-100</v>
      </c>
      <c r="E28" s="916" t="s">
        <v>6147</v>
      </c>
      <c r="F28" s="916">
        <f t="shared" ref="F28:Q28" si="5">+((F27-F26)/F26)*100</f>
        <v>313.78559463986602</v>
      </c>
      <c r="G28" s="916" t="s">
        <v>6147</v>
      </c>
      <c r="H28" s="916" t="s">
        <v>6147</v>
      </c>
      <c r="I28" s="916">
        <f t="shared" si="5"/>
        <v>89.364670530156687</v>
      </c>
      <c r="J28" s="916" t="s">
        <v>6147</v>
      </c>
      <c r="K28" s="916" t="s">
        <v>6147</v>
      </c>
      <c r="L28" s="916" t="s">
        <v>6147</v>
      </c>
      <c r="M28" s="916" t="s">
        <v>6147</v>
      </c>
      <c r="N28" s="916" t="s">
        <v>6147</v>
      </c>
      <c r="O28" s="916" t="s">
        <v>6147</v>
      </c>
      <c r="P28" s="916" t="s">
        <v>6147</v>
      </c>
      <c r="Q28" s="916">
        <f t="shared" si="5"/>
        <v>89.364670530156687</v>
      </c>
      <c r="R28" s="918"/>
    </row>
    <row r="29" spans="1:18" ht="12" thickBot="1" x14ac:dyDescent="0.4">
      <c r="A29" s="606" t="s">
        <v>106</v>
      </c>
      <c r="B29" s="607">
        <v>2021</v>
      </c>
      <c r="C29" s="608">
        <v>0</v>
      </c>
      <c r="D29" s="609">
        <v>0</v>
      </c>
      <c r="E29" s="609">
        <v>0</v>
      </c>
      <c r="F29" s="609">
        <v>0</v>
      </c>
      <c r="G29" s="609">
        <v>0</v>
      </c>
      <c r="H29" s="609">
        <v>0</v>
      </c>
      <c r="I29" s="610">
        <v>0</v>
      </c>
      <c r="J29" s="608">
        <v>0</v>
      </c>
      <c r="K29" s="609">
        <v>0</v>
      </c>
      <c r="L29" s="108">
        <v>9000</v>
      </c>
      <c r="M29" s="609">
        <v>0</v>
      </c>
      <c r="N29" s="610">
        <f>SUM(J29:M29)</f>
        <v>9000</v>
      </c>
      <c r="O29" s="611">
        <v>0</v>
      </c>
      <c r="P29" s="609">
        <v>0</v>
      </c>
      <c r="Q29" s="910">
        <f>P29+N29+I29</f>
        <v>9000</v>
      </c>
      <c r="R29" s="610"/>
    </row>
    <row r="30" spans="1:18" ht="12" thickBot="1" x14ac:dyDescent="0.4">
      <c r="A30" s="612"/>
      <c r="B30" s="613">
        <v>2022</v>
      </c>
      <c r="C30" s="614">
        <v>0</v>
      </c>
      <c r="D30" s="108">
        <v>0</v>
      </c>
      <c r="E30" s="108">
        <v>0</v>
      </c>
      <c r="F30" s="108">
        <v>0</v>
      </c>
      <c r="G30" s="108">
        <v>0</v>
      </c>
      <c r="H30" s="108">
        <v>0</v>
      </c>
      <c r="I30" s="610">
        <v>0</v>
      </c>
      <c r="J30" s="614">
        <v>0</v>
      </c>
      <c r="K30" s="108">
        <v>0</v>
      </c>
      <c r="L30" s="108">
        <v>156854</v>
      </c>
      <c r="M30" s="108"/>
      <c r="N30" s="615">
        <f>SUM(J30:M30)</f>
        <v>156854</v>
      </c>
      <c r="O30" s="616"/>
      <c r="P30" s="108"/>
      <c r="Q30" s="910">
        <f>P30+N30+I30</f>
        <v>156854</v>
      </c>
      <c r="R30" s="615"/>
    </row>
    <row r="31" spans="1:18" x14ac:dyDescent="0.35">
      <c r="A31" s="612"/>
      <c r="B31" s="613">
        <v>2023</v>
      </c>
      <c r="C31" s="614">
        <v>0</v>
      </c>
      <c r="D31" s="108">
        <v>0</v>
      </c>
      <c r="E31" s="108">
        <v>0</v>
      </c>
      <c r="F31" s="108">
        <v>0</v>
      </c>
      <c r="G31" s="108">
        <v>0</v>
      </c>
      <c r="H31" s="108">
        <v>0</v>
      </c>
      <c r="I31" s="610">
        <v>0</v>
      </c>
      <c r="J31" s="614">
        <v>0</v>
      </c>
      <c r="K31" s="108">
        <v>0</v>
      </c>
      <c r="L31" s="108">
        <v>1316687</v>
      </c>
      <c r="M31" s="108">
        <v>0</v>
      </c>
      <c r="N31" s="615">
        <f>SUM(J31:M31)</f>
        <v>1316687</v>
      </c>
      <c r="O31" s="616"/>
      <c r="P31" s="108"/>
      <c r="Q31" s="910">
        <f>P31+N31+I31</f>
        <v>1316687</v>
      </c>
      <c r="R31" s="615"/>
    </row>
    <row r="32" spans="1:18" ht="12" thickBot="1" x14ac:dyDescent="0.4">
      <c r="A32" s="617"/>
      <c r="B32" s="618" t="s">
        <v>194</v>
      </c>
      <c r="C32" s="619">
        <v>0</v>
      </c>
      <c r="D32" s="916" t="s">
        <v>6147</v>
      </c>
      <c r="E32" s="916" t="s">
        <v>6147</v>
      </c>
      <c r="F32" s="916" t="s">
        <v>6147</v>
      </c>
      <c r="G32" s="916" t="s">
        <v>6147</v>
      </c>
      <c r="H32" s="916" t="s">
        <v>6147</v>
      </c>
      <c r="I32" s="916" t="s">
        <v>6147</v>
      </c>
      <c r="J32" s="619" t="s">
        <v>6147</v>
      </c>
      <c r="K32" s="619" t="s">
        <v>6147</v>
      </c>
      <c r="L32" s="916">
        <f>+((L31-L30)/L30)*100</f>
        <v>739.43476098792507</v>
      </c>
      <c r="M32" s="620"/>
      <c r="N32" s="916">
        <f>+((N31-N30)/N30)*100</f>
        <v>739.43476098792507</v>
      </c>
      <c r="O32" s="622"/>
      <c r="P32" s="620"/>
      <c r="Q32" s="916">
        <f>+((Q31-Q30)/Q30)*100</f>
        <v>739.43476098792507</v>
      </c>
      <c r="R32" s="621"/>
    </row>
    <row r="33" spans="1:18" ht="12" thickBot="1" x14ac:dyDescent="0.4">
      <c r="A33" s="909" t="s">
        <v>107</v>
      </c>
      <c r="B33" s="607">
        <v>2021</v>
      </c>
      <c r="C33" s="608">
        <v>0</v>
      </c>
      <c r="D33" s="108">
        <v>105684</v>
      </c>
      <c r="E33" s="108">
        <v>0</v>
      </c>
      <c r="F33" s="108">
        <v>101740</v>
      </c>
      <c r="G33" s="609">
        <v>0</v>
      </c>
      <c r="H33" s="609">
        <v>0</v>
      </c>
      <c r="I33" s="610">
        <f>SUM(D33:H33)</f>
        <v>207424</v>
      </c>
      <c r="J33" s="608">
        <v>0</v>
      </c>
      <c r="K33" s="609">
        <v>0</v>
      </c>
      <c r="L33" s="609">
        <v>0</v>
      </c>
      <c r="M33" s="609">
        <v>0</v>
      </c>
      <c r="N33" s="610">
        <f>SUM(J33:M33)</f>
        <v>0</v>
      </c>
      <c r="O33" s="611">
        <v>0</v>
      </c>
      <c r="P33" s="609">
        <v>0</v>
      </c>
      <c r="Q33" s="910">
        <f>P33+N33+I33</f>
        <v>207424</v>
      </c>
      <c r="R33" s="610"/>
    </row>
    <row r="34" spans="1:18" ht="12" thickBot="1" x14ac:dyDescent="0.4">
      <c r="A34" s="612"/>
      <c r="B34" s="613">
        <v>2022</v>
      </c>
      <c r="C34" s="614">
        <v>0</v>
      </c>
      <c r="D34" s="108">
        <v>105684</v>
      </c>
      <c r="E34" s="108">
        <v>0</v>
      </c>
      <c r="F34" s="108">
        <v>101950</v>
      </c>
      <c r="G34" s="108">
        <v>0</v>
      </c>
      <c r="H34" s="108">
        <v>0</v>
      </c>
      <c r="I34" s="615">
        <f>SUM(D34:H34)</f>
        <v>207634</v>
      </c>
      <c r="J34" s="614">
        <v>0</v>
      </c>
      <c r="K34" s="108">
        <v>0</v>
      </c>
      <c r="L34" s="108">
        <v>0</v>
      </c>
      <c r="M34" s="108">
        <v>0</v>
      </c>
      <c r="N34" s="615">
        <f>SUM(J34:M34)</f>
        <v>0</v>
      </c>
      <c r="O34" s="616"/>
      <c r="P34" s="108"/>
      <c r="Q34" s="910">
        <f>P34+N34+I34</f>
        <v>207634</v>
      </c>
      <c r="R34" s="615"/>
    </row>
    <row r="35" spans="1:18" ht="13.5" x14ac:dyDescent="0.35">
      <c r="A35" s="612"/>
      <c r="B35" s="613">
        <v>2023</v>
      </c>
      <c r="C35" s="614">
        <v>0</v>
      </c>
      <c r="D35" s="913">
        <v>0</v>
      </c>
      <c r="E35" s="108">
        <v>0</v>
      </c>
      <c r="F35" s="915">
        <v>261596</v>
      </c>
      <c r="G35" s="108">
        <v>0</v>
      </c>
      <c r="H35" s="108">
        <v>0</v>
      </c>
      <c r="I35" s="615">
        <f>SUM(D35:H35)</f>
        <v>261596</v>
      </c>
      <c r="J35" s="614">
        <v>0</v>
      </c>
      <c r="K35" s="108">
        <v>0</v>
      </c>
      <c r="L35" s="108">
        <v>0</v>
      </c>
      <c r="M35" s="108">
        <v>0</v>
      </c>
      <c r="N35" s="615">
        <f>SUM(J35:M35)</f>
        <v>0</v>
      </c>
      <c r="O35" s="616"/>
      <c r="P35" s="108"/>
      <c r="Q35" s="910">
        <f>P35+N35+I35</f>
        <v>261596</v>
      </c>
      <c r="R35" s="615"/>
    </row>
    <row r="36" spans="1:18" ht="12" thickBot="1" x14ac:dyDescent="0.4">
      <c r="A36" s="617"/>
      <c r="B36" s="618" t="s">
        <v>194</v>
      </c>
      <c r="C36" s="619">
        <v>0</v>
      </c>
      <c r="D36" s="916">
        <f>+((D35-D34)/D34)*100</f>
        <v>-100</v>
      </c>
      <c r="E36" s="620" t="s">
        <v>6147</v>
      </c>
      <c r="F36" s="916">
        <f>+((F35-F34)/F34)*100</f>
        <v>156.59244727807749</v>
      </c>
      <c r="G36" s="620"/>
      <c r="H36" s="620"/>
      <c r="I36" s="916">
        <f>+((I35-I34)/I34)*100</f>
        <v>25.988999874779662</v>
      </c>
      <c r="J36" s="619" t="s">
        <v>6147</v>
      </c>
      <c r="K36" s="619" t="s">
        <v>6147</v>
      </c>
      <c r="L36" s="619" t="s">
        <v>6147</v>
      </c>
      <c r="M36" s="619" t="s">
        <v>6147</v>
      </c>
      <c r="N36" s="619" t="s">
        <v>6147</v>
      </c>
      <c r="O36" s="622" t="s">
        <v>6147</v>
      </c>
      <c r="P36" s="622" t="s">
        <v>6147</v>
      </c>
      <c r="Q36" s="916">
        <f>+((Q35-Q34)/Q34)*100</f>
        <v>25.988999874779662</v>
      </c>
      <c r="R36" s="621"/>
    </row>
    <row r="37" spans="1:18" ht="12" thickBot="1" x14ac:dyDescent="0.4">
      <c r="A37" s="909" t="s">
        <v>108</v>
      </c>
      <c r="B37" s="607">
        <v>2021</v>
      </c>
      <c r="C37" s="608">
        <v>0</v>
      </c>
      <c r="D37" s="108">
        <v>93736</v>
      </c>
      <c r="E37" s="108">
        <v>0</v>
      </c>
      <c r="F37" s="108">
        <v>90885</v>
      </c>
      <c r="G37" s="609">
        <v>0</v>
      </c>
      <c r="H37" s="609">
        <v>0</v>
      </c>
      <c r="I37" s="610">
        <f>SUM(D37:H37)</f>
        <v>184621</v>
      </c>
      <c r="J37" s="608">
        <v>0</v>
      </c>
      <c r="K37" s="609">
        <v>0</v>
      </c>
      <c r="L37" s="609">
        <v>0</v>
      </c>
      <c r="M37" s="609">
        <v>0</v>
      </c>
      <c r="N37" s="610">
        <f>SUM(J37:M37)</f>
        <v>0</v>
      </c>
      <c r="O37" s="611">
        <v>0</v>
      </c>
      <c r="P37" s="609">
        <v>0</v>
      </c>
      <c r="Q37" s="910">
        <f>P37+N37+I37</f>
        <v>184621</v>
      </c>
      <c r="R37" s="610"/>
    </row>
    <row r="38" spans="1:18" ht="12" thickBot="1" x14ac:dyDescent="0.4">
      <c r="A38" s="612"/>
      <c r="B38" s="613">
        <v>2022</v>
      </c>
      <c r="C38" s="614">
        <v>0</v>
      </c>
      <c r="D38" s="108">
        <v>93736</v>
      </c>
      <c r="E38" s="108">
        <v>0</v>
      </c>
      <c r="F38" s="108">
        <v>64200</v>
      </c>
      <c r="G38" s="108">
        <v>0</v>
      </c>
      <c r="H38" s="108">
        <v>0</v>
      </c>
      <c r="I38" s="615">
        <f>SUM(D38:H38)</f>
        <v>157936</v>
      </c>
      <c r="J38" s="614">
        <v>0</v>
      </c>
      <c r="K38" s="108">
        <v>0</v>
      </c>
      <c r="L38" s="108">
        <v>0</v>
      </c>
      <c r="M38" s="108">
        <v>0</v>
      </c>
      <c r="N38" s="615">
        <f>SUM(J38:M38)</f>
        <v>0</v>
      </c>
      <c r="O38" s="616"/>
      <c r="P38" s="108"/>
      <c r="Q38" s="910">
        <f>P38+N38+I38</f>
        <v>157936</v>
      </c>
      <c r="R38" s="615"/>
    </row>
    <row r="39" spans="1:18" ht="13.5" x14ac:dyDescent="0.35">
      <c r="A39" s="612"/>
      <c r="B39" s="613">
        <v>2023</v>
      </c>
      <c r="C39" s="614">
        <v>0</v>
      </c>
      <c r="D39" s="913">
        <v>0</v>
      </c>
      <c r="E39" s="108">
        <v>0</v>
      </c>
      <c r="F39" s="915">
        <v>96200</v>
      </c>
      <c r="G39" s="108">
        <v>0</v>
      </c>
      <c r="H39" s="108">
        <v>0</v>
      </c>
      <c r="I39" s="615">
        <f>SUM(D39:H39)</f>
        <v>96200</v>
      </c>
      <c r="J39" s="614">
        <v>0</v>
      </c>
      <c r="K39" s="108">
        <v>0</v>
      </c>
      <c r="L39" s="108">
        <v>0</v>
      </c>
      <c r="M39" s="108">
        <v>0</v>
      </c>
      <c r="N39" s="615">
        <v>0</v>
      </c>
      <c r="O39" s="616"/>
      <c r="P39" s="108"/>
      <c r="Q39" s="910">
        <f>P39+N39+I39</f>
        <v>96200</v>
      </c>
      <c r="R39" s="615"/>
    </row>
    <row r="40" spans="1:18" ht="12" thickBot="1" x14ac:dyDescent="0.4">
      <c r="A40" s="617"/>
      <c r="B40" s="618" t="s">
        <v>194</v>
      </c>
      <c r="C40" s="619">
        <v>0</v>
      </c>
      <c r="D40" s="916">
        <f>+((D39-D38)/D38)*100</f>
        <v>-100</v>
      </c>
      <c r="E40" s="620" t="s">
        <v>6147</v>
      </c>
      <c r="F40" s="916">
        <f>+((F39-F38)/F38)*100</f>
        <v>49.844236760124609</v>
      </c>
      <c r="G40" s="620" t="s">
        <v>6147</v>
      </c>
      <c r="H40" s="620" t="s">
        <v>6147</v>
      </c>
      <c r="I40" s="916">
        <f>+((I39-I38)/I38)*100</f>
        <v>-39.089251342315876</v>
      </c>
      <c r="J40" s="619" t="s">
        <v>6147</v>
      </c>
      <c r="K40" s="619" t="s">
        <v>6147</v>
      </c>
      <c r="L40" s="619" t="s">
        <v>6147</v>
      </c>
      <c r="M40" s="619" t="s">
        <v>6147</v>
      </c>
      <c r="N40" s="619" t="s">
        <v>6147</v>
      </c>
      <c r="O40" s="622" t="s">
        <v>6147</v>
      </c>
      <c r="P40" s="622" t="s">
        <v>6147</v>
      </c>
      <c r="Q40" s="916">
        <f>+((Q39-Q38)/Q38)*100</f>
        <v>-39.089251342315876</v>
      </c>
      <c r="R40" s="621"/>
    </row>
    <row r="41" spans="1:18" ht="12" thickBot="1" x14ac:dyDescent="0.4">
      <c r="A41" s="909" t="s">
        <v>109</v>
      </c>
      <c r="B41" s="607">
        <v>2021</v>
      </c>
      <c r="C41" s="608">
        <v>0</v>
      </c>
      <c r="D41" s="108">
        <v>1233965</v>
      </c>
      <c r="E41" s="108">
        <v>25001</v>
      </c>
      <c r="F41" s="108">
        <v>3043186</v>
      </c>
      <c r="G41" s="609">
        <v>0</v>
      </c>
      <c r="H41" s="609">
        <v>0</v>
      </c>
      <c r="I41" s="610">
        <f>SUM(D41:H41)</f>
        <v>4302152</v>
      </c>
      <c r="J41" s="608">
        <v>0</v>
      </c>
      <c r="K41" s="609">
        <v>0</v>
      </c>
      <c r="L41" s="108">
        <v>116542906</v>
      </c>
      <c r="M41" s="609">
        <v>0</v>
      </c>
      <c r="N41" s="610">
        <f>SUM(J41:M41)</f>
        <v>116542906</v>
      </c>
      <c r="O41" s="611">
        <v>0</v>
      </c>
      <c r="P41" s="609">
        <v>0</v>
      </c>
      <c r="Q41" s="910">
        <f>P41+N41+I41</f>
        <v>120845058</v>
      </c>
      <c r="R41" s="610"/>
    </row>
    <row r="42" spans="1:18" ht="12" thickBot="1" x14ac:dyDescent="0.4">
      <c r="A42" s="612"/>
      <c r="B42" s="613">
        <v>2022</v>
      </c>
      <c r="C42" s="614">
        <v>0</v>
      </c>
      <c r="D42" s="108">
        <v>1466523</v>
      </c>
      <c r="E42" s="108">
        <v>0</v>
      </c>
      <c r="F42" s="108">
        <v>29531610</v>
      </c>
      <c r="G42" s="108">
        <v>0</v>
      </c>
      <c r="H42" s="108">
        <v>0</v>
      </c>
      <c r="I42" s="615">
        <f>SUM(D42:H42)</f>
        <v>30998133</v>
      </c>
      <c r="J42" s="614">
        <v>0</v>
      </c>
      <c r="K42" s="108">
        <v>0</v>
      </c>
      <c r="L42" s="108">
        <v>100297975</v>
      </c>
      <c r="M42" s="108"/>
      <c r="N42" s="615">
        <f>SUM(J42:M42)</f>
        <v>100297975</v>
      </c>
      <c r="O42" s="616"/>
      <c r="P42" s="108"/>
      <c r="Q42" s="910">
        <f>P42+N42+I42</f>
        <v>131296108</v>
      </c>
      <c r="R42" s="615"/>
    </row>
    <row r="43" spans="1:18" ht="13.5" x14ac:dyDescent="0.35">
      <c r="A43" s="612"/>
      <c r="B43" s="613">
        <v>2023</v>
      </c>
      <c r="C43" s="614">
        <v>0</v>
      </c>
      <c r="D43" s="915">
        <v>1512794</v>
      </c>
      <c r="E43" s="108">
        <v>0</v>
      </c>
      <c r="F43" s="108">
        <v>22458630</v>
      </c>
      <c r="G43" s="108">
        <v>0</v>
      </c>
      <c r="H43" s="108">
        <v>0</v>
      </c>
      <c r="I43" s="615">
        <f>SUM(D43:H43)</f>
        <v>23971424</v>
      </c>
      <c r="J43" s="614">
        <v>0</v>
      </c>
      <c r="K43" s="108">
        <v>0</v>
      </c>
      <c r="L43" s="108">
        <v>72746739</v>
      </c>
      <c r="M43" s="108">
        <v>0</v>
      </c>
      <c r="N43" s="615">
        <f>SUM(J43:M43)</f>
        <v>72746739</v>
      </c>
      <c r="O43" s="616"/>
      <c r="P43" s="108"/>
      <c r="Q43" s="910">
        <f>P43+N43+I43</f>
        <v>96718163</v>
      </c>
      <c r="R43" s="615"/>
    </row>
    <row r="44" spans="1:18" ht="12" thickBot="1" x14ac:dyDescent="0.4">
      <c r="A44" s="617"/>
      <c r="B44" s="618" t="s">
        <v>194</v>
      </c>
      <c r="C44" s="619">
        <v>0</v>
      </c>
      <c r="D44" s="916">
        <f>+((D43-D42)/D42)*100</f>
        <v>3.155149970372098</v>
      </c>
      <c r="E44" s="620" t="s">
        <v>6147</v>
      </c>
      <c r="F44" s="916">
        <f>+((F43-F42)/F42)*100</f>
        <v>-23.95053977754684</v>
      </c>
      <c r="G44" s="620" t="s">
        <v>6147</v>
      </c>
      <c r="H44" s="620" t="s">
        <v>6147</v>
      </c>
      <c r="I44" s="916">
        <f>+((I43-I42)/I42)*100</f>
        <v>-22.668168434531204</v>
      </c>
      <c r="J44" s="619" t="s">
        <v>6147</v>
      </c>
      <c r="K44" s="620" t="s">
        <v>6147</v>
      </c>
      <c r="L44" s="916">
        <f>+((L43-L42)/L42)*100</f>
        <v>-27.469384102719918</v>
      </c>
      <c r="M44" s="620" t="s">
        <v>6147</v>
      </c>
      <c r="N44" s="916">
        <f>+((N43-N42)/N42)*100</f>
        <v>-27.469384102719918</v>
      </c>
      <c r="O44" s="622" t="s">
        <v>6147</v>
      </c>
      <c r="P44" s="620" t="s">
        <v>6147</v>
      </c>
      <c r="Q44" s="916">
        <f>+((Q43-Q42)/Q42)*100</f>
        <v>-26.335849193640986</v>
      </c>
      <c r="R44" s="621"/>
    </row>
    <row r="45" spans="1:18" ht="13.9" thickBot="1" x14ac:dyDescent="0.4">
      <c r="A45" s="606" t="s">
        <v>110</v>
      </c>
      <c r="B45" s="607">
        <v>2021</v>
      </c>
      <c r="C45" s="608">
        <v>0</v>
      </c>
      <c r="D45" s="609">
        <v>0</v>
      </c>
      <c r="E45" s="609">
        <v>0</v>
      </c>
      <c r="F45" s="915">
        <v>6000</v>
      </c>
      <c r="G45" s="609">
        <v>0</v>
      </c>
      <c r="H45" s="609">
        <v>0</v>
      </c>
      <c r="I45" s="610">
        <f>SUM(D45:H45)</f>
        <v>6000</v>
      </c>
      <c r="J45" s="608">
        <v>0</v>
      </c>
      <c r="K45" s="609">
        <v>0</v>
      </c>
      <c r="L45" s="609">
        <v>0</v>
      </c>
      <c r="M45" s="609">
        <v>0</v>
      </c>
      <c r="N45" s="610">
        <f>SUM(J45:M45)</f>
        <v>0</v>
      </c>
      <c r="O45" s="611">
        <v>0</v>
      </c>
      <c r="P45" s="609">
        <v>0</v>
      </c>
      <c r="Q45" s="910">
        <f>P45+N45+I45</f>
        <v>6000</v>
      </c>
      <c r="R45" s="610"/>
    </row>
    <row r="46" spans="1:18" ht="12" thickBot="1" x14ac:dyDescent="0.4">
      <c r="A46" s="612"/>
      <c r="B46" s="613">
        <v>2022</v>
      </c>
      <c r="C46" s="614">
        <v>0</v>
      </c>
      <c r="D46" s="108">
        <v>0</v>
      </c>
      <c r="E46" s="108">
        <v>0</v>
      </c>
      <c r="F46" s="108">
        <v>0</v>
      </c>
      <c r="G46" s="108">
        <v>0</v>
      </c>
      <c r="H46" s="108">
        <v>0</v>
      </c>
      <c r="I46" s="615">
        <f>SUM(D46:H46)</f>
        <v>0</v>
      </c>
      <c r="J46" s="614">
        <v>0</v>
      </c>
      <c r="K46" s="108">
        <v>0</v>
      </c>
      <c r="L46" s="108">
        <v>0</v>
      </c>
      <c r="M46" s="108">
        <v>0</v>
      </c>
      <c r="N46" s="615">
        <f>SUM(J46:M46)</f>
        <v>0</v>
      </c>
      <c r="O46" s="616"/>
      <c r="P46" s="108"/>
      <c r="Q46" s="910">
        <f>P46+N46+I46</f>
        <v>0</v>
      </c>
      <c r="R46" s="615"/>
    </row>
    <row r="47" spans="1:18" x14ac:dyDescent="0.35">
      <c r="A47" s="612"/>
      <c r="B47" s="613">
        <v>2023</v>
      </c>
      <c r="C47" s="614">
        <v>0</v>
      </c>
      <c r="D47" s="108">
        <v>0</v>
      </c>
      <c r="E47" s="108">
        <v>0</v>
      </c>
      <c r="F47" s="108">
        <v>0</v>
      </c>
      <c r="G47" s="108">
        <v>0</v>
      </c>
      <c r="H47" s="108">
        <v>0</v>
      </c>
      <c r="I47" s="615">
        <v>0</v>
      </c>
      <c r="J47" s="614">
        <v>0</v>
      </c>
      <c r="K47" s="108">
        <v>0</v>
      </c>
      <c r="L47" s="108">
        <v>0</v>
      </c>
      <c r="M47" s="108">
        <v>0</v>
      </c>
      <c r="N47" s="615">
        <v>0</v>
      </c>
      <c r="O47" s="616"/>
      <c r="P47" s="108"/>
      <c r="Q47" s="910">
        <f>P47+N47+I47</f>
        <v>0</v>
      </c>
      <c r="R47" s="615"/>
    </row>
    <row r="48" spans="1:18" ht="12" thickBot="1" x14ac:dyDescent="0.4">
      <c r="A48" s="617"/>
      <c r="B48" s="618" t="s">
        <v>194</v>
      </c>
      <c r="C48" s="619">
        <v>0</v>
      </c>
      <c r="D48" s="916" t="s">
        <v>6147</v>
      </c>
      <c r="E48" s="916" t="s">
        <v>6147</v>
      </c>
      <c r="F48" s="916" t="s">
        <v>6147</v>
      </c>
      <c r="G48" s="916" t="s">
        <v>6147</v>
      </c>
      <c r="H48" s="916" t="s">
        <v>6147</v>
      </c>
      <c r="I48" s="916" t="s">
        <v>6147</v>
      </c>
      <c r="J48" s="619" t="s">
        <v>6147</v>
      </c>
      <c r="K48" s="619" t="s">
        <v>6147</v>
      </c>
      <c r="L48" s="619" t="s">
        <v>6147</v>
      </c>
      <c r="M48" s="619" t="s">
        <v>6147</v>
      </c>
      <c r="N48" s="619" t="s">
        <v>6147</v>
      </c>
      <c r="O48" s="622" t="s">
        <v>6147</v>
      </c>
      <c r="P48" s="622" t="s">
        <v>6147</v>
      </c>
      <c r="Q48" s="622" t="s">
        <v>6147</v>
      </c>
      <c r="R48" s="621"/>
    </row>
    <row r="49" spans="1:18" ht="12" thickBot="1" x14ac:dyDescent="0.4">
      <c r="A49" s="606" t="s">
        <v>111</v>
      </c>
      <c r="B49" s="607">
        <v>2021</v>
      </c>
      <c r="C49" s="608">
        <v>0</v>
      </c>
      <c r="D49" s="609">
        <v>0</v>
      </c>
      <c r="E49" s="609">
        <v>0</v>
      </c>
      <c r="F49" s="609">
        <v>0</v>
      </c>
      <c r="G49" s="609">
        <v>0</v>
      </c>
      <c r="H49" s="609">
        <v>0</v>
      </c>
      <c r="I49" s="610">
        <v>0</v>
      </c>
      <c r="J49" s="608">
        <v>0</v>
      </c>
      <c r="K49" s="609">
        <v>0</v>
      </c>
      <c r="L49" s="108">
        <v>1000000</v>
      </c>
      <c r="M49" s="609">
        <v>0</v>
      </c>
      <c r="N49" s="610">
        <f>SUM(J49:M49)</f>
        <v>1000000</v>
      </c>
      <c r="O49" s="611">
        <v>0</v>
      </c>
      <c r="P49" s="609">
        <v>0</v>
      </c>
      <c r="Q49" s="910">
        <f>P49+N49+I49</f>
        <v>1000000</v>
      </c>
      <c r="R49" s="610"/>
    </row>
    <row r="50" spans="1:18" ht="12" thickBot="1" x14ac:dyDescent="0.4">
      <c r="A50" s="612"/>
      <c r="B50" s="613">
        <v>2022</v>
      </c>
      <c r="C50" s="614">
        <v>0</v>
      </c>
      <c r="D50" s="108">
        <v>0</v>
      </c>
      <c r="E50" s="108">
        <v>0</v>
      </c>
      <c r="F50" s="108">
        <v>0</v>
      </c>
      <c r="G50" s="108">
        <v>0</v>
      </c>
      <c r="H50" s="108">
        <v>0</v>
      </c>
      <c r="I50" s="615">
        <v>0</v>
      </c>
      <c r="J50" s="614">
        <v>0</v>
      </c>
      <c r="K50" s="108">
        <v>0</v>
      </c>
      <c r="L50" s="108">
        <v>573650</v>
      </c>
      <c r="M50" s="108">
        <v>0</v>
      </c>
      <c r="N50" s="615">
        <f>SUM(J50:M50)</f>
        <v>573650</v>
      </c>
      <c r="O50" s="616"/>
      <c r="P50" s="108"/>
      <c r="Q50" s="910">
        <f>P50+N50+I50</f>
        <v>573650</v>
      </c>
      <c r="R50" s="615"/>
    </row>
    <row r="51" spans="1:18" x14ac:dyDescent="0.35">
      <c r="A51" s="612"/>
      <c r="B51" s="613">
        <v>2023</v>
      </c>
      <c r="C51" s="614">
        <v>0</v>
      </c>
      <c r="D51" s="108">
        <v>0</v>
      </c>
      <c r="E51" s="108">
        <v>0</v>
      </c>
      <c r="F51" s="108">
        <v>0</v>
      </c>
      <c r="G51" s="108">
        <v>0</v>
      </c>
      <c r="H51" s="108">
        <v>0</v>
      </c>
      <c r="I51" s="615">
        <v>0</v>
      </c>
      <c r="J51" s="614">
        <v>0</v>
      </c>
      <c r="K51" s="108">
        <v>0</v>
      </c>
      <c r="L51" s="108">
        <v>0</v>
      </c>
      <c r="M51" s="108">
        <v>0</v>
      </c>
      <c r="N51" s="615">
        <v>0</v>
      </c>
      <c r="O51" s="616"/>
      <c r="P51" s="108"/>
      <c r="Q51" s="910">
        <f>P51+N51+I51</f>
        <v>0</v>
      </c>
      <c r="R51" s="615"/>
    </row>
    <row r="52" spans="1:18" ht="12" thickBot="1" x14ac:dyDescent="0.4">
      <c r="A52" s="617"/>
      <c r="B52" s="618" t="s">
        <v>194</v>
      </c>
      <c r="C52" s="619">
        <v>0</v>
      </c>
      <c r="D52" s="916" t="s">
        <v>6147</v>
      </c>
      <c r="E52" s="916" t="s">
        <v>6147</v>
      </c>
      <c r="F52" s="916" t="s">
        <v>6147</v>
      </c>
      <c r="G52" s="916" t="s">
        <v>6147</v>
      </c>
      <c r="H52" s="916" t="s">
        <v>6147</v>
      </c>
      <c r="I52" s="916" t="s">
        <v>6147</v>
      </c>
      <c r="J52" s="619" t="s">
        <v>6147</v>
      </c>
      <c r="K52" s="619" t="s">
        <v>6147</v>
      </c>
      <c r="L52" s="619" t="s">
        <v>6147</v>
      </c>
      <c r="M52" s="619" t="s">
        <v>6147</v>
      </c>
      <c r="N52" s="619" t="s">
        <v>6147</v>
      </c>
      <c r="O52" s="619" t="s">
        <v>6147</v>
      </c>
      <c r="P52" s="619" t="s">
        <v>6147</v>
      </c>
      <c r="Q52" s="619" t="s">
        <v>6147</v>
      </c>
      <c r="R52" s="621"/>
    </row>
    <row r="53" spans="1:18" ht="13.9" thickBot="1" x14ac:dyDescent="0.4">
      <c r="A53" s="606" t="s">
        <v>6149</v>
      </c>
      <c r="B53" s="607">
        <v>2021</v>
      </c>
      <c r="C53" s="608">
        <v>0</v>
      </c>
      <c r="D53" s="609">
        <v>0</v>
      </c>
      <c r="E53" s="609">
        <v>0</v>
      </c>
      <c r="F53" s="915">
        <v>172004</v>
      </c>
      <c r="G53" s="609">
        <v>0</v>
      </c>
      <c r="H53" s="609">
        <v>0</v>
      </c>
      <c r="I53" s="610">
        <f>SUM(D53:H53)</f>
        <v>172004</v>
      </c>
      <c r="J53" s="608">
        <v>0</v>
      </c>
      <c r="K53" s="609">
        <v>0</v>
      </c>
      <c r="L53" s="108">
        <v>29694664</v>
      </c>
      <c r="M53" s="609">
        <v>0</v>
      </c>
      <c r="N53" s="610">
        <f>SUM(J53:M53)</f>
        <v>29694664</v>
      </c>
      <c r="O53" s="611">
        <v>0</v>
      </c>
      <c r="P53" s="609">
        <v>0</v>
      </c>
      <c r="Q53" s="910">
        <f>P53+N53+I53</f>
        <v>29866668</v>
      </c>
      <c r="R53" s="610"/>
    </row>
    <row r="54" spans="1:18" ht="12" thickBot="1" x14ac:dyDescent="0.4">
      <c r="A54" s="612"/>
      <c r="B54" s="613">
        <v>2022</v>
      </c>
      <c r="C54" s="614">
        <v>0</v>
      </c>
      <c r="D54" s="108">
        <v>0</v>
      </c>
      <c r="E54" s="108">
        <v>0</v>
      </c>
      <c r="F54" s="108">
        <v>0</v>
      </c>
      <c r="G54" s="108">
        <v>0</v>
      </c>
      <c r="H54" s="108">
        <v>0</v>
      </c>
      <c r="I54" s="615">
        <f>SUM(D54:H54)</f>
        <v>0</v>
      </c>
      <c r="J54" s="614">
        <v>0</v>
      </c>
      <c r="K54" s="108">
        <v>0</v>
      </c>
      <c r="L54" s="108">
        <v>9536468</v>
      </c>
      <c r="M54" s="108"/>
      <c r="N54" s="615">
        <f>SUM(J54:M54)</f>
        <v>9536468</v>
      </c>
      <c r="O54" s="616"/>
      <c r="P54" s="108"/>
      <c r="Q54" s="910">
        <f>P54+N54+I54</f>
        <v>9536468</v>
      </c>
      <c r="R54" s="615"/>
    </row>
    <row r="55" spans="1:18" x14ac:dyDescent="0.35">
      <c r="A55" s="612"/>
      <c r="B55" s="613">
        <v>2023</v>
      </c>
      <c r="C55" s="614">
        <v>0</v>
      </c>
      <c r="D55" s="108">
        <v>0</v>
      </c>
      <c r="E55" s="108">
        <v>0</v>
      </c>
      <c r="F55" s="108">
        <v>0</v>
      </c>
      <c r="G55" s="108">
        <v>0</v>
      </c>
      <c r="H55" s="108">
        <v>0</v>
      </c>
      <c r="I55" s="615">
        <v>0</v>
      </c>
      <c r="J55" s="614">
        <v>0</v>
      </c>
      <c r="K55" s="108">
        <v>0</v>
      </c>
      <c r="L55" s="108">
        <v>7267620</v>
      </c>
      <c r="M55" s="108">
        <v>0</v>
      </c>
      <c r="N55" s="615">
        <f>SUM(J55:M55)</f>
        <v>7267620</v>
      </c>
      <c r="O55" s="616"/>
      <c r="P55" s="108"/>
      <c r="Q55" s="910">
        <f>P55+N55+I55</f>
        <v>7267620</v>
      </c>
      <c r="R55" s="615"/>
    </row>
    <row r="56" spans="1:18" ht="12" thickBot="1" x14ac:dyDescent="0.4">
      <c r="A56" s="617"/>
      <c r="B56" s="618" t="s">
        <v>194</v>
      </c>
      <c r="C56" s="619">
        <v>0</v>
      </c>
      <c r="D56" s="916" t="s">
        <v>6147</v>
      </c>
      <c r="E56" s="916" t="s">
        <v>6147</v>
      </c>
      <c r="F56" s="916" t="s">
        <v>6147</v>
      </c>
      <c r="G56" s="916" t="s">
        <v>6147</v>
      </c>
      <c r="H56" s="916" t="s">
        <v>6147</v>
      </c>
      <c r="I56" s="916" t="s">
        <v>6147</v>
      </c>
      <c r="J56" s="619" t="s">
        <v>6147</v>
      </c>
      <c r="K56" s="619" t="s">
        <v>6147</v>
      </c>
      <c r="L56" s="916">
        <f>+((L55-L54)/L54)*100</f>
        <v>-23.791282055368924</v>
      </c>
      <c r="M56" s="620" t="s">
        <v>6147</v>
      </c>
      <c r="N56" s="916">
        <f>+((N55-N54)/N54)*100</f>
        <v>-23.791282055368924</v>
      </c>
      <c r="O56" s="622" t="s">
        <v>6147</v>
      </c>
      <c r="P56" s="620" t="s">
        <v>6147</v>
      </c>
      <c r="Q56" s="916">
        <f>+((Q55-Q54)/Q54)*100</f>
        <v>-23.791282055368924</v>
      </c>
      <c r="R56" s="621"/>
    </row>
    <row r="57" spans="1:18" ht="12" thickBot="1" x14ac:dyDescent="0.4">
      <c r="A57" s="909" t="s">
        <v>112</v>
      </c>
      <c r="B57" s="607">
        <v>2021</v>
      </c>
      <c r="C57" s="608">
        <v>0</v>
      </c>
      <c r="D57" s="108">
        <v>173023</v>
      </c>
      <c r="E57" s="108">
        <v>0</v>
      </c>
      <c r="F57" s="108">
        <v>68533</v>
      </c>
      <c r="G57" s="609">
        <v>0</v>
      </c>
      <c r="H57" s="609">
        <v>0</v>
      </c>
      <c r="I57" s="610">
        <f>SUM(D57:H57)</f>
        <v>241556</v>
      </c>
      <c r="J57" s="608">
        <v>0</v>
      </c>
      <c r="K57" s="609">
        <v>0</v>
      </c>
      <c r="L57" s="609">
        <v>0</v>
      </c>
      <c r="M57" s="609">
        <v>0</v>
      </c>
      <c r="N57" s="610">
        <f>SUM(J57:M57)</f>
        <v>0</v>
      </c>
      <c r="O57" s="611">
        <v>0</v>
      </c>
      <c r="P57" s="609">
        <v>0</v>
      </c>
      <c r="Q57" s="910">
        <f>P57+N57+I57</f>
        <v>241556</v>
      </c>
      <c r="R57" s="610"/>
    </row>
    <row r="58" spans="1:18" ht="13.9" thickBot="1" x14ac:dyDescent="0.4">
      <c r="A58" s="612"/>
      <c r="B58" s="613">
        <v>2022</v>
      </c>
      <c r="C58" s="614">
        <v>0</v>
      </c>
      <c r="D58" s="108">
        <v>173023</v>
      </c>
      <c r="E58" s="108">
        <v>0</v>
      </c>
      <c r="F58" s="108">
        <v>61664</v>
      </c>
      <c r="G58" s="108">
        <v>0</v>
      </c>
      <c r="H58" s="108">
        <v>0</v>
      </c>
      <c r="I58" s="615">
        <f>SUM(D58:H58)</f>
        <v>234687</v>
      </c>
      <c r="J58" s="614">
        <v>0</v>
      </c>
      <c r="K58" s="108">
        <v>0</v>
      </c>
      <c r="L58" s="915">
        <v>959000</v>
      </c>
      <c r="M58" s="108">
        <v>0</v>
      </c>
      <c r="N58" s="615">
        <f>SUM(J58:M58)</f>
        <v>959000</v>
      </c>
      <c r="O58" s="616"/>
      <c r="P58" s="108"/>
      <c r="Q58" s="910">
        <f>P58+N58+I58</f>
        <v>1193687</v>
      </c>
      <c r="R58" s="615"/>
    </row>
    <row r="59" spans="1:18" ht="13.5" x14ac:dyDescent="0.35">
      <c r="A59" s="612"/>
      <c r="B59" s="613">
        <v>2023</v>
      </c>
      <c r="C59" s="614">
        <v>0</v>
      </c>
      <c r="D59" s="915">
        <v>174710</v>
      </c>
      <c r="E59" s="108">
        <v>0</v>
      </c>
      <c r="F59" s="915">
        <v>272264</v>
      </c>
      <c r="G59" s="108">
        <v>0</v>
      </c>
      <c r="H59" s="108">
        <v>0</v>
      </c>
      <c r="I59" s="615">
        <f>SUM(D59:H59)</f>
        <v>446974</v>
      </c>
      <c r="J59" s="614">
        <v>0</v>
      </c>
      <c r="K59" s="108">
        <v>0</v>
      </c>
      <c r="L59" s="108">
        <v>0</v>
      </c>
      <c r="M59" s="108">
        <v>0</v>
      </c>
      <c r="N59" s="615"/>
      <c r="O59" s="616"/>
      <c r="P59" s="108"/>
      <c r="Q59" s="910">
        <f>P59+N59+I59</f>
        <v>446974</v>
      </c>
      <c r="R59" s="615"/>
    </row>
    <row r="60" spans="1:18" ht="12" thickBot="1" x14ac:dyDescent="0.4">
      <c r="A60" s="617"/>
      <c r="B60" s="618" t="s">
        <v>194</v>
      </c>
      <c r="C60" s="619">
        <v>0</v>
      </c>
      <c r="D60" s="916">
        <f>+((D59-D58)/D58)*100</f>
        <v>0.97501488241447665</v>
      </c>
      <c r="E60" s="620" t="s">
        <v>6147</v>
      </c>
      <c r="F60" s="916">
        <f>+((F59-F58)/F58)*100</f>
        <v>341.5282823040996</v>
      </c>
      <c r="G60" s="620" t="s">
        <v>6147</v>
      </c>
      <c r="H60" s="620" t="s">
        <v>6147</v>
      </c>
      <c r="I60" s="916">
        <f>+((I59-I58)/I58)*100</f>
        <v>90.455372474828181</v>
      </c>
      <c r="J60" s="619" t="s">
        <v>6147</v>
      </c>
      <c r="K60" s="620" t="s">
        <v>6147</v>
      </c>
      <c r="L60" s="620" t="s">
        <v>6147</v>
      </c>
      <c r="M60" s="620" t="s">
        <v>6147</v>
      </c>
      <c r="N60" s="620" t="s">
        <v>6147</v>
      </c>
      <c r="O60" s="622" t="s">
        <v>6147</v>
      </c>
      <c r="P60" s="620" t="s">
        <v>6147</v>
      </c>
      <c r="Q60" s="916">
        <f>+((Q59-Q58)/Q58)*100</f>
        <v>-62.555175686758759</v>
      </c>
      <c r="R60" s="621"/>
    </row>
    <row r="61" spans="1:18" ht="13.9" thickBot="1" x14ac:dyDescent="0.4">
      <c r="A61" s="909" t="s">
        <v>113</v>
      </c>
      <c r="B61" s="607">
        <v>2021</v>
      </c>
      <c r="C61" s="608">
        <v>0</v>
      </c>
      <c r="D61" s="108">
        <v>67407806</v>
      </c>
      <c r="E61" s="108">
        <v>156795</v>
      </c>
      <c r="F61" s="108">
        <v>56985767</v>
      </c>
      <c r="G61" s="609">
        <v>0</v>
      </c>
      <c r="H61" s="609">
        <v>0</v>
      </c>
      <c r="I61" s="610">
        <f>SUM(D61:H61)</f>
        <v>124550368</v>
      </c>
      <c r="J61" s="608">
        <v>0</v>
      </c>
      <c r="K61" s="609">
        <v>0</v>
      </c>
      <c r="L61" s="915">
        <v>7548630</v>
      </c>
      <c r="M61" s="609">
        <v>0</v>
      </c>
      <c r="N61" s="610">
        <f>SUM(J61:M61)</f>
        <v>7548630</v>
      </c>
      <c r="O61" s="611">
        <v>0</v>
      </c>
      <c r="P61" s="609">
        <v>0</v>
      </c>
      <c r="Q61" s="910">
        <f>P61+N61+I61</f>
        <v>132098998</v>
      </c>
      <c r="R61" s="610"/>
    </row>
    <row r="62" spans="1:18" ht="12" thickBot="1" x14ac:dyDescent="0.4">
      <c r="A62" s="612"/>
      <c r="B62" s="613">
        <v>2022</v>
      </c>
      <c r="C62" s="614">
        <v>0</v>
      </c>
      <c r="D62" s="108">
        <v>70273333</v>
      </c>
      <c r="E62" s="108">
        <v>87000</v>
      </c>
      <c r="F62" s="108">
        <v>72304968</v>
      </c>
      <c r="G62" s="108">
        <v>0</v>
      </c>
      <c r="H62" s="108">
        <v>0</v>
      </c>
      <c r="I62" s="615">
        <f>SUM(D62:H62)</f>
        <v>142665301</v>
      </c>
      <c r="J62" s="614">
        <v>0</v>
      </c>
      <c r="K62" s="108">
        <v>0</v>
      </c>
      <c r="L62" s="108">
        <v>93086380</v>
      </c>
      <c r="M62" s="108"/>
      <c r="N62" s="615">
        <f>SUM(J62:M62)</f>
        <v>93086380</v>
      </c>
      <c r="O62" s="616"/>
      <c r="P62" s="108"/>
      <c r="Q62" s="910">
        <f>P62+N62+I62</f>
        <v>235751681</v>
      </c>
      <c r="R62" s="615"/>
    </row>
    <row r="63" spans="1:18" ht="13.5" x14ac:dyDescent="0.35">
      <c r="A63" s="612"/>
      <c r="B63" s="613">
        <v>2023</v>
      </c>
      <c r="C63" s="614">
        <v>0</v>
      </c>
      <c r="D63" s="915">
        <v>73025476</v>
      </c>
      <c r="E63" s="108">
        <v>87000</v>
      </c>
      <c r="F63" s="108">
        <v>64644685</v>
      </c>
      <c r="G63" s="108">
        <v>0</v>
      </c>
      <c r="H63" s="108">
        <v>0</v>
      </c>
      <c r="I63" s="615">
        <f>SUM(D63:H63)</f>
        <v>137757161</v>
      </c>
      <c r="J63" s="614">
        <v>0</v>
      </c>
      <c r="K63" s="108">
        <v>0</v>
      </c>
      <c r="L63" s="915">
        <v>72431232</v>
      </c>
      <c r="M63" s="108">
        <v>0</v>
      </c>
      <c r="N63" s="615">
        <f>SUM(J63:M63)</f>
        <v>72431232</v>
      </c>
      <c r="O63" s="616"/>
      <c r="P63" s="108"/>
      <c r="Q63" s="910">
        <f>P63+N63+I63</f>
        <v>210188393</v>
      </c>
      <c r="R63" s="615"/>
    </row>
    <row r="64" spans="1:18" ht="12" thickBot="1" x14ac:dyDescent="0.4">
      <c r="A64" s="617"/>
      <c r="B64" s="618" t="s">
        <v>194</v>
      </c>
      <c r="C64" s="619">
        <v>0</v>
      </c>
      <c r="D64" s="916">
        <f>+((D63-D62)/D62)*100</f>
        <v>3.9163404986070605</v>
      </c>
      <c r="E64" s="916">
        <f t="shared" ref="E64:F64" si="6">+((E63-E62)/E62)*100</f>
        <v>0</v>
      </c>
      <c r="F64" s="916">
        <f t="shared" si="6"/>
        <v>-10.594407565466318</v>
      </c>
      <c r="G64" s="620" t="s">
        <v>6147</v>
      </c>
      <c r="H64" s="620" t="s">
        <v>6147</v>
      </c>
      <c r="I64" s="916">
        <f t="shared" ref="I64" si="7">+((I63-I62)/I62)*100</f>
        <v>-3.4403179789316813</v>
      </c>
      <c r="J64" s="619" t="s">
        <v>6147</v>
      </c>
      <c r="K64" s="620" t="s">
        <v>6147</v>
      </c>
      <c r="L64" s="916">
        <f t="shared" ref="L64" si="8">+((L63-L62)/L62)*100</f>
        <v>-22.189226823515966</v>
      </c>
      <c r="M64" s="620" t="s">
        <v>6147</v>
      </c>
      <c r="N64" s="916">
        <f t="shared" ref="N64" si="9">+((N63-N62)/N62)*100</f>
        <v>-22.189226823515966</v>
      </c>
      <c r="O64" s="622" t="s">
        <v>6147</v>
      </c>
      <c r="P64" s="620" t="s">
        <v>6150</v>
      </c>
      <c r="Q64" s="916">
        <f t="shared" ref="Q64" si="10">+((Q63-Q62)/Q62)*100</f>
        <v>-10.843311017578703</v>
      </c>
      <c r="R64" s="621"/>
    </row>
    <row r="65" spans="1:18" ht="12" thickBot="1" x14ac:dyDescent="0.4">
      <c r="A65" s="606" t="s">
        <v>114</v>
      </c>
      <c r="B65" s="607">
        <v>2021</v>
      </c>
      <c r="C65" s="608">
        <v>0</v>
      </c>
      <c r="D65" s="609">
        <v>0</v>
      </c>
      <c r="E65" s="609">
        <v>0</v>
      </c>
      <c r="F65" s="609">
        <v>0</v>
      </c>
      <c r="G65" s="609">
        <v>0</v>
      </c>
      <c r="H65" s="609">
        <v>0</v>
      </c>
      <c r="I65" s="610">
        <v>0</v>
      </c>
      <c r="J65" s="608">
        <v>0</v>
      </c>
      <c r="K65" s="609">
        <v>0</v>
      </c>
      <c r="L65" s="609">
        <v>0</v>
      </c>
      <c r="M65" s="609">
        <v>0</v>
      </c>
      <c r="N65" s="610">
        <v>0</v>
      </c>
      <c r="O65" s="611"/>
      <c r="P65" s="609"/>
      <c r="Q65" s="910">
        <f>P65+N65+I65</f>
        <v>0</v>
      </c>
      <c r="R65" s="610"/>
    </row>
    <row r="66" spans="1:18" ht="12" thickBot="1" x14ac:dyDescent="0.4">
      <c r="A66" s="612"/>
      <c r="B66" s="613">
        <v>2022</v>
      </c>
      <c r="C66" s="614">
        <v>0</v>
      </c>
      <c r="D66" s="609">
        <v>0</v>
      </c>
      <c r="E66" s="609">
        <v>0</v>
      </c>
      <c r="F66" s="609">
        <v>0</v>
      </c>
      <c r="G66" s="609">
        <v>0</v>
      </c>
      <c r="H66" s="609">
        <v>0</v>
      </c>
      <c r="I66" s="615">
        <v>0</v>
      </c>
      <c r="J66" s="614">
        <v>0</v>
      </c>
      <c r="K66" s="108">
        <v>0</v>
      </c>
      <c r="L66" s="108">
        <v>0</v>
      </c>
      <c r="M66" s="108">
        <v>0</v>
      </c>
      <c r="N66" s="615"/>
      <c r="O66" s="616"/>
      <c r="P66" s="108"/>
      <c r="Q66" s="910">
        <f>P66+N66+I66</f>
        <v>0</v>
      </c>
      <c r="R66" s="615"/>
    </row>
    <row r="67" spans="1:18" ht="13.5" x14ac:dyDescent="0.35">
      <c r="A67" s="612"/>
      <c r="B67" s="613">
        <v>2023</v>
      </c>
      <c r="C67" s="614">
        <v>0</v>
      </c>
      <c r="D67" s="609">
        <v>0</v>
      </c>
      <c r="E67" s="609">
        <v>0</v>
      </c>
      <c r="F67" s="609">
        <v>0</v>
      </c>
      <c r="G67" s="609">
        <v>0</v>
      </c>
      <c r="H67" s="609">
        <v>0</v>
      </c>
      <c r="I67" s="615">
        <v>0</v>
      </c>
      <c r="J67" s="614">
        <v>0</v>
      </c>
      <c r="K67" s="108">
        <v>0</v>
      </c>
      <c r="L67" s="915">
        <v>1427835</v>
      </c>
      <c r="M67" s="108">
        <v>0</v>
      </c>
      <c r="N67" s="615">
        <f>J67+K67+L67</f>
        <v>1427835</v>
      </c>
      <c r="O67" s="616"/>
      <c r="P67" s="108"/>
      <c r="Q67" s="910">
        <f>P67+N67+I67</f>
        <v>1427835</v>
      </c>
      <c r="R67" s="615"/>
    </row>
    <row r="68" spans="1:18" ht="12" thickBot="1" x14ac:dyDescent="0.4">
      <c r="A68" s="617"/>
      <c r="B68" s="618" t="s">
        <v>194</v>
      </c>
      <c r="C68" s="619">
        <v>0</v>
      </c>
      <c r="D68" s="916" t="s">
        <v>6147</v>
      </c>
      <c r="E68" s="620" t="s">
        <v>6147</v>
      </c>
      <c r="F68" s="620" t="s">
        <v>6147</v>
      </c>
      <c r="G68" s="620" t="s">
        <v>6147</v>
      </c>
      <c r="H68" s="620" t="s">
        <v>6147</v>
      </c>
      <c r="I68" s="621" t="s">
        <v>6147</v>
      </c>
      <c r="J68" s="619" t="s">
        <v>6147</v>
      </c>
      <c r="K68" s="620" t="s">
        <v>6147</v>
      </c>
      <c r="L68" s="916" t="s">
        <v>6147</v>
      </c>
      <c r="M68" s="620" t="s">
        <v>6147</v>
      </c>
      <c r="N68" s="621" t="s">
        <v>6147</v>
      </c>
      <c r="O68" s="622" t="s">
        <v>6147</v>
      </c>
      <c r="P68" s="620" t="s">
        <v>6150</v>
      </c>
      <c r="Q68" s="620" t="s">
        <v>6147</v>
      </c>
      <c r="R68" s="621"/>
    </row>
    <row r="69" spans="1:18" ht="12" thickBot="1" x14ac:dyDescent="0.4">
      <c r="A69" s="909" t="s">
        <v>115</v>
      </c>
      <c r="B69" s="607">
        <v>2021</v>
      </c>
      <c r="C69" s="608">
        <v>0</v>
      </c>
      <c r="D69" s="108">
        <v>257047571</v>
      </c>
      <c r="E69" s="108">
        <v>420000</v>
      </c>
      <c r="F69" s="108">
        <v>16521641</v>
      </c>
      <c r="G69" s="609">
        <v>0</v>
      </c>
      <c r="H69" s="609">
        <v>0</v>
      </c>
      <c r="I69" s="610">
        <f>SUM(D69:H69)</f>
        <v>273989212</v>
      </c>
      <c r="J69" s="608">
        <v>0</v>
      </c>
      <c r="K69" s="609">
        <v>0</v>
      </c>
      <c r="L69" s="108">
        <v>36367265</v>
      </c>
      <c r="M69" s="108">
        <v>0</v>
      </c>
      <c r="N69" s="610">
        <f>SUM(J69:M69)</f>
        <v>36367265</v>
      </c>
      <c r="O69" s="611">
        <v>0</v>
      </c>
      <c r="P69" s="609">
        <v>0</v>
      </c>
      <c r="Q69" s="910">
        <f>P69+N69+I69</f>
        <v>310356477</v>
      </c>
      <c r="R69" s="610"/>
    </row>
    <row r="70" spans="1:18" ht="12" thickBot="1" x14ac:dyDescent="0.4">
      <c r="A70" s="612"/>
      <c r="B70" s="613">
        <v>2022</v>
      </c>
      <c r="C70" s="614">
        <v>0</v>
      </c>
      <c r="D70" s="108">
        <v>243747084</v>
      </c>
      <c r="E70" s="108">
        <v>417000</v>
      </c>
      <c r="F70" s="108">
        <v>20738431</v>
      </c>
      <c r="G70" s="108">
        <v>0</v>
      </c>
      <c r="H70" s="108">
        <v>0</v>
      </c>
      <c r="I70" s="615">
        <f>SUM(D70:H70)</f>
        <v>264902515</v>
      </c>
      <c r="J70" s="614">
        <v>0</v>
      </c>
      <c r="K70" s="108">
        <v>0</v>
      </c>
      <c r="L70" s="108">
        <v>9488025</v>
      </c>
      <c r="M70" s="108"/>
      <c r="N70" s="615">
        <f>SUM(J70:M70)</f>
        <v>9488025</v>
      </c>
      <c r="O70" s="616"/>
      <c r="P70" s="108"/>
      <c r="Q70" s="910">
        <f>P70+N70+I70</f>
        <v>274390540</v>
      </c>
      <c r="R70" s="615"/>
    </row>
    <row r="71" spans="1:18" ht="13.5" x14ac:dyDescent="0.35">
      <c r="A71" s="612"/>
      <c r="B71" s="613">
        <v>2023</v>
      </c>
      <c r="C71" s="614">
        <v>0</v>
      </c>
      <c r="D71" s="915">
        <v>276758233</v>
      </c>
      <c r="E71" s="919">
        <v>818400</v>
      </c>
      <c r="F71" s="915">
        <v>24504561</v>
      </c>
      <c r="G71" s="108">
        <v>0</v>
      </c>
      <c r="H71" s="108">
        <v>0</v>
      </c>
      <c r="I71" s="615">
        <f>SUM(D71:H71)</f>
        <v>302081194</v>
      </c>
      <c r="J71" s="614">
        <v>0</v>
      </c>
      <c r="K71" s="108">
        <v>0</v>
      </c>
      <c r="L71" s="108">
        <v>71177503</v>
      </c>
      <c r="M71" s="108">
        <v>0</v>
      </c>
      <c r="N71" s="615">
        <f>SUM(J71:M71)</f>
        <v>71177503</v>
      </c>
      <c r="O71" s="616"/>
      <c r="P71" s="108"/>
      <c r="Q71" s="910">
        <f>P71+N71+I71</f>
        <v>373258697</v>
      </c>
      <c r="R71" s="615"/>
    </row>
    <row r="72" spans="1:18" ht="12" thickBot="1" x14ac:dyDescent="0.4">
      <c r="A72" s="617"/>
      <c r="B72" s="618" t="s">
        <v>194</v>
      </c>
      <c r="C72" s="619">
        <v>0</v>
      </c>
      <c r="D72" s="916">
        <f>+((D71-D70)/D70)*100</f>
        <v>13.54319750549303</v>
      </c>
      <c r="E72" s="916">
        <f t="shared" ref="E72:F72" si="11">+((E71-E70)/E70)*100</f>
        <v>96.258992805755398</v>
      </c>
      <c r="F72" s="916">
        <f t="shared" si="11"/>
        <v>18.16014914532348</v>
      </c>
      <c r="G72" s="620" t="s">
        <v>6147</v>
      </c>
      <c r="H72" s="620" t="s">
        <v>6147</v>
      </c>
      <c r="I72" s="916">
        <f t="shared" ref="I72" si="12">+((I71-I70)/I70)*100</f>
        <v>14.034853160982635</v>
      </c>
      <c r="J72" s="619" t="s">
        <v>6147</v>
      </c>
      <c r="K72" s="620" t="s">
        <v>6147</v>
      </c>
      <c r="L72" s="916">
        <f t="shared" ref="L72:N72" si="13">+((L71-L70)/L70)*100</f>
        <v>650.18249846517062</v>
      </c>
      <c r="M72" s="620" t="s">
        <v>6147</v>
      </c>
      <c r="N72" s="916">
        <f t="shared" si="13"/>
        <v>650.18249846517062</v>
      </c>
      <c r="O72" s="622" t="s">
        <v>6147</v>
      </c>
      <c r="P72" s="620" t="s">
        <v>6147</v>
      </c>
      <c r="Q72" s="916">
        <f t="shared" ref="Q72" si="14">+((Q71-Q70)/Q70)*100</f>
        <v>36.03191166867488</v>
      </c>
      <c r="R72" s="621"/>
    </row>
    <row r="73" spans="1:18" ht="12" thickBot="1" x14ac:dyDescent="0.4">
      <c r="A73" s="909" t="s">
        <v>116</v>
      </c>
      <c r="B73" s="607">
        <v>2021</v>
      </c>
      <c r="C73" s="608">
        <v>0</v>
      </c>
      <c r="D73" s="609">
        <v>249957</v>
      </c>
      <c r="E73" s="609">
        <v>0</v>
      </c>
      <c r="F73" s="609">
        <v>0</v>
      </c>
      <c r="G73" s="609">
        <v>0</v>
      </c>
      <c r="H73" s="609">
        <v>0</v>
      </c>
      <c r="I73" s="610">
        <f>SUM(D73:H73)</f>
        <v>249957</v>
      </c>
      <c r="J73" s="608">
        <v>0</v>
      </c>
      <c r="K73" s="609">
        <v>0</v>
      </c>
      <c r="L73" s="609">
        <v>0</v>
      </c>
      <c r="M73" s="609">
        <v>0</v>
      </c>
      <c r="N73" s="610">
        <f>SUM(J73:M73)</f>
        <v>0</v>
      </c>
      <c r="O73" s="611">
        <v>0</v>
      </c>
      <c r="P73" s="609">
        <v>0</v>
      </c>
      <c r="Q73" s="910">
        <f>P73+N73+I73</f>
        <v>249957</v>
      </c>
      <c r="R73" s="610"/>
    </row>
    <row r="74" spans="1:18" ht="12" thickBot="1" x14ac:dyDescent="0.4">
      <c r="A74" s="612"/>
      <c r="B74" s="613">
        <v>2022</v>
      </c>
      <c r="C74" s="614">
        <v>0</v>
      </c>
      <c r="D74" s="108">
        <v>165940</v>
      </c>
      <c r="E74" s="108">
        <v>0</v>
      </c>
      <c r="F74" s="108">
        <v>1613731</v>
      </c>
      <c r="G74" s="108">
        <v>0</v>
      </c>
      <c r="H74" s="108">
        <v>0</v>
      </c>
      <c r="I74" s="615">
        <f>SUM(D74:H74)</f>
        <v>1779671</v>
      </c>
      <c r="J74" s="614">
        <v>0</v>
      </c>
      <c r="K74" s="108">
        <v>0</v>
      </c>
      <c r="L74" s="108">
        <v>0</v>
      </c>
      <c r="M74" s="108">
        <v>0</v>
      </c>
      <c r="N74" s="615">
        <f>SUM(J74:M74)</f>
        <v>0</v>
      </c>
      <c r="O74" s="616"/>
      <c r="P74" s="108"/>
      <c r="Q74" s="910">
        <f>P74+N74+I74</f>
        <v>1779671</v>
      </c>
      <c r="R74" s="615"/>
    </row>
    <row r="75" spans="1:18" x14ac:dyDescent="0.35">
      <c r="A75" s="612"/>
      <c r="B75" s="613">
        <v>2023</v>
      </c>
      <c r="C75" s="614">
        <v>0</v>
      </c>
      <c r="D75" s="108">
        <v>42279</v>
      </c>
      <c r="E75" s="108">
        <v>496400</v>
      </c>
      <c r="F75" s="108">
        <v>1203609</v>
      </c>
      <c r="G75" s="108">
        <v>0</v>
      </c>
      <c r="H75" s="108">
        <v>0</v>
      </c>
      <c r="I75" s="615">
        <f>SUM(D75:H75)</f>
        <v>1742288</v>
      </c>
      <c r="J75" s="614">
        <v>0</v>
      </c>
      <c r="K75" s="108">
        <v>0</v>
      </c>
      <c r="L75" s="108">
        <v>0</v>
      </c>
      <c r="M75" s="108">
        <v>0</v>
      </c>
      <c r="N75" s="615">
        <f>SUM(J75:M75)</f>
        <v>0</v>
      </c>
      <c r="O75" s="616"/>
      <c r="P75" s="108"/>
      <c r="Q75" s="910">
        <f>P75+N75+I75</f>
        <v>1742288</v>
      </c>
      <c r="R75" s="615"/>
    </row>
    <row r="76" spans="1:18" ht="12" thickBot="1" x14ac:dyDescent="0.4">
      <c r="A76" s="617"/>
      <c r="B76" s="618" t="s">
        <v>194</v>
      </c>
      <c r="C76" s="619">
        <v>0</v>
      </c>
      <c r="D76" s="916">
        <f>+((D75-D74)/D74)*100</f>
        <v>-74.521513800168734</v>
      </c>
      <c r="E76" s="916" t="s">
        <v>6147</v>
      </c>
      <c r="F76" s="916">
        <f t="shared" ref="F76" si="15">+((F75-F74)/F74)*100</f>
        <v>-25.41452075965573</v>
      </c>
      <c r="G76" s="620"/>
      <c r="H76" s="620"/>
      <c r="I76" s="621"/>
      <c r="J76" s="619" t="s">
        <v>6147</v>
      </c>
      <c r="K76" s="620" t="s">
        <v>6147</v>
      </c>
      <c r="L76" s="620" t="s">
        <v>6147</v>
      </c>
      <c r="M76" s="620" t="s">
        <v>6147</v>
      </c>
      <c r="N76" s="620" t="s">
        <v>6147</v>
      </c>
      <c r="O76" s="622" t="s">
        <v>6147</v>
      </c>
      <c r="P76" s="622" t="s">
        <v>6147</v>
      </c>
      <c r="Q76" s="916">
        <f t="shared" ref="Q76" si="16">+((Q75-Q74)/Q74)*100</f>
        <v>-2.1005567883052541</v>
      </c>
      <c r="R76" s="918"/>
    </row>
    <row r="77" spans="1:18" ht="12" thickBot="1" x14ac:dyDescent="0.4">
      <c r="A77" s="606" t="s">
        <v>117</v>
      </c>
      <c r="B77" s="607">
        <v>2021</v>
      </c>
      <c r="C77" s="608">
        <v>0</v>
      </c>
      <c r="D77" s="609">
        <v>0</v>
      </c>
      <c r="E77" s="609">
        <v>0</v>
      </c>
      <c r="F77" s="609">
        <v>0</v>
      </c>
      <c r="G77" s="609">
        <v>0</v>
      </c>
      <c r="H77" s="609">
        <v>0</v>
      </c>
      <c r="I77" s="615">
        <f>SUM(D77:H77)</f>
        <v>0</v>
      </c>
      <c r="J77" s="608">
        <v>0</v>
      </c>
      <c r="K77" s="609">
        <v>0</v>
      </c>
      <c r="L77" s="609">
        <v>0</v>
      </c>
      <c r="M77" s="609">
        <v>0</v>
      </c>
      <c r="N77" s="610">
        <v>0</v>
      </c>
      <c r="O77" s="611"/>
      <c r="P77" s="609"/>
      <c r="Q77" s="910">
        <f>P77+N77+I77</f>
        <v>0</v>
      </c>
      <c r="R77" s="610"/>
    </row>
    <row r="78" spans="1:18" ht="13.9" thickBot="1" x14ac:dyDescent="0.4">
      <c r="A78" s="612"/>
      <c r="B78" s="613">
        <v>2022</v>
      </c>
      <c r="C78" s="614">
        <v>0</v>
      </c>
      <c r="D78" s="913">
        <v>0</v>
      </c>
      <c r="E78" s="108">
        <v>10952782</v>
      </c>
      <c r="F78" s="108">
        <v>0</v>
      </c>
      <c r="G78" s="108">
        <v>0</v>
      </c>
      <c r="H78" s="108">
        <v>0</v>
      </c>
      <c r="I78" s="615">
        <f>SUM(D78:H78)</f>
        <v>10952782</v>
      </c>
      <c r="J78" s="614">
        <v>0</v>
      </c>
      <c r="K78" s="108">
        <v>0</v>
      </c>
      <c r="L78" s="108">
        <v>0</v>
      </c>
      <c r="M78" s="108">
        <v>0</v>
      </c>
      <c r="N78" s="108">
        <v>0</v>
      </c>
      <c r="O78" s="616"/>
      <c r="P78" s="108"/>
      <c r="Q78" s="910">
        <f>P78+N78+I78</f>
        <v>10952782</v>
      </c>
      <c r="R78" s="615"/>
    </row>
    <row r="79" spans="1:18" x14ac:dyDescent="0.35">
      <c r="A79" s="612"/>
      <c r="B79" s="613">
        <v>2023</v>
      </c>
      <c r="C79" s="614">
        <v>0</v>
      </c>
      <c r="D79" s="108">
        <v>0</v>
      </c>
      <c r="E79" s="108">
        <v>11191572</v>
      </c>
      <c r="F79" s="108">
        <v>0</v>
      </c>
      <c r="G79" s="108">
        <v>0</v>
      </c>
      <c r="H79" s="108">
        <v>0</v>
      </c>
      <c r="I79" s="615">
        <f>SUM(D79:H79)</f>
        <v>11191572</v>
      </c>
      <c r="J79" s="614">
        <v>0</v>
      </c>
      <c r="K79" s="108">
        <v>0</v>
      </c>
      <c r="L79" s="108">
        <v>0</v>
      </c>
      <c r="M79" s="108">
        <v>0</v>
      </c>
      <c r="N79" s="615">
        <v>0</v>
      </c>
      <c r="O79" s="616"/>
      <c r="P79" s="108"/>
      <c r="Q79" s="910">
        <f>P79+N79+I79</f>
        <v>11191572</v>
      </c>
      <c r="R79" s="615"/>
    </row>
    <row r="80" spans="1:18" ht="12" thickBot="1" x14ac:dyDescent="0.4">
      <c r="A80" s="617"/>
      <c r="B80" s="618" t="s">
        <v>194</v>
      </c>
      <c r="C80" s="619">
        <v>0</v>
      </c>
      <c r="D80" s="916" t="s">
        <v>6147</v>
      </c>
      <c r="E80" s="916">
        <f>+((E79-E78)/E78)*100</f>
        <v>2.1801766893561836</v>
      </c>
      <c r="F80" s="620" t="s">
        <v>6147</v>
      </c>
      <c r="G80" s="620" t="s">
        <v>6147</v>
      </c>
      <c r="H80" s="620" t="s">
        <v>6147</v>
      </c>
      <c r="I80" s="916">
        <f>+((I79-I78)/I78)*100</f>
        <v>2.1801766893561836</v>
      </c>
      <c r="J80" s="619" t="s">
        <v>6147</v>
      </c>
      <c r="K80" s="620" t="s">
        <v>6147</v>
      </c>
      <c r="L80" s="620" t="s">
        <v>6147</v>
      </c>
      <c r="M80" s="620" t="s">
        <v>6147</v>
      </c>
      <c r="N80" s="621" t="s">
        <v>6147</v>
      </c>
      <c r="O80" s="622"/>
      <c r="P80" s="620"/>
      <c r="Q80" s="916">
        <f>+((Q79-Q78)/Q78)*100</f>
        <v>2.1801766893561836</v>
      </c>
      <c r="R80" s="621"/>
    </row>
    <row r="81" spans="1:18" ht="12" thickBot="1" x14ac:dyDescent="0.4">
      <c r="A81" s="606" t="s">
        <v>118</v>
      </c>
      <c r="B81" s="607">
        <v>2021</v>
      </c>
      <c r="C81" s="608">
        <v>0</v>
      </c>
      <c r="D81" s="609">
        <v>0</v>
      </c>
      <c r="E81" s="609">
        <v>0</v>
      </c>
      <c r="F81" s="609">
        <v>0</v>
      </c>
      <c r="G81" s="609">
        <v>0</v>
      </c>
      <c r="H81" s="609">
        <v>0</v>
      </c>
      <c r="I81" s="615">
        <f>SUM(D81:H81)</f>
        <v>0</v>
      </c>
      <c r="J81" s="608">
        <v>0</v>
      </c>
      <c r="K81" s="609">
        <v>0</v>
      </c>
      <c r="L81" s="609">
        <v>0</v>
      </c>
      <c r="M81" s="609">
        <v>0</v>
      </c>
      <c r="N81" s="610">
        <v>0</v>
      </c>
      <c r="O81" s="609">
        <v>4062088</v>
      </c>
      <c r="P81" s="609">
        <v>4062088</v>
      </c>
      <c r="Q81" s="910">
        <f>P81+N81+I81</f>
        <v>4062088</v>
      </c>
      <c r="R81" s="610"/>
    </row>
    <row r="82" spans="1:18" ht="13.9" thickBot="1" x14ac:dyDescent="0.4">
      <c r="A82" s="612"/>
      <c r="B82" s="613">
        <v>2022</v>
      </c>
      <c r="C82" s="614">
        <v>0</v>
      </c>
      <c r="D82" s="108">
        <v>0</v>
      </c>
      <c r="E82" s="108">
        <v>0</v>
      </c>
      <c r="F82" s="108">
        <v>0</v>
      </c>
      <c r="G82" s="108">
        <v>0</v>
      </c>
      <c r="H82" s="108">
        <v>0</v>
      </c>
      <c r="I82" s="615">
        <v>0</v>
      </c>
      <c r="J82" s="614">
        <v>0</v>
      </c>
      <c r="K82" s="108">
        <v>0</v>
      </c>
      <c r="L82" s="108">
        <v>0</v>
      </c>
      <c r="M82" s="108">
        <v>0</v>
      </c>
      <c r="N82" s="108">
        <v>0</v>
      </c>
      <c r="O82" s="911">
        <v>4062068</v>
      </c>
      <c r="P82" s="911">
        <v>4062068</v>
      </c>
      <c r="Q82" s="910">
        <f>P82+N82+I82</f>
        <v>4062068</v>
      </c>
      <c r="R82" s="615"/>
    </row>
    <row r="83" spans="1:18" ht="13.5" x14ac:dyDescent="0.35">
      <c r="A83" s="612"/>
      <c r="B83" s="613">
        <v>2023</v>
      </c>
      <c r="C83" s="614">
        <v>0</v>
      </c>
      <c r="D83" s="108">
        <v>0</v>
      </c>
      <c r="E83" s="108">
        <v>0</v>
      </c>
      <c r="F83" s="108">
        <v>0</v>
      </c>
      <c r="G83" s="108">
        <v>0</v>
      </c>
      <c r="H83" s="108">
        <v>0</v>
      </c>
      <c r="I83" s="615">
        <v>0</v>
      </c>
      <c r="J83" s="614">
        <v>0</v>
      </c>
      <c r="K83" s="108">
        <v>0</v>
      </c>
      <c r="L83" s="108">
        <v>0</v>
      </c>
      <c r="M83" s="108">
        <v>0</v>
      </c>
      <c r="N83" s="615">
        <v>0</v>
      </c>
      <c r="O83" s="911">
        <v>4062068</v>
      </c>
      <c r="P83" s="911">
        <v>4062068</v>
      </c>
      <c r="Q83" s="910">
        <f>P83+N83+I83</f>
        <v>4062068</v>
      </c>
      <c r="R83" s="615"/>
    </row>
    <row r="84" spans="1:18" ht="12" thickBot="1" x14ac:dyDescent="0.4">
      <c r="A84" s="920"/>
      <c r="B84" s="921" t="s">
        <v>194</v>
      </c>
      <c r="C84" s="619">
        <v>0</v>
      </c>
      <c r="D84" s="916" t="s">
        <v>6147</v>
      </c>
      <c r="E84" s="922" t="s">
        <v>6147</v>
      </c>
      <c r="F84" s="922" t="s">
        <v>6147</v>
      </c>
      <c r="G84" s="922" t="s">
        <v>6147</v>
      </c>
      <c r="H84" s="922" t="s">
        <v>6147</v>
      </c>
      <c r="I84" s="923" t="s">
        <v>6147</v>
      </c>
      <c r="J84" s="924" t="s">
        <v>6147</v>
      </c>
      <c r="K84" s="922" t="s">
        <v>6147</v>
      </c>
      <c r="L84" s="922" t="s">
        <v>6147</v>
      </c>
      <c r="M84" s="922" t="s">
        <v>6147</v>
      </c>
      <c r="N84" s="923" t="s">
        <v>6147</v>
      </c>
      <c r="O84" s="916">
        <f>+((O83-O82)/O82)*100</f>
        <v>0</v>
      </c>
      <c r="P84" s="916">
        <f>+((P83-P82)/P82)*100</f>
        <v>0</v>
      </c>
      <c r="Q84" s="916">
        <f>+((Q83-Q82)/Q82)*100</f>
        <v>0</v>
      </c>
      <c r="R84" s="923"/>
    </row>
    <row r="85" spans="1:18" ht="18" thickBot="1" x14ac:dyDescent="0.55000000000000004">
      <c r="A85" s="996" t="s">
        <v>41</v>
      </c>
      <c r="B85" s="925">
        <v>2021</v>
      </c>
      <c r="C85" s="109">
        <v>0</v>
      </c>
      <c r="D85" s="109">
        <f>D5+D9+D13+D17+D21+D25+D29+D33+D37+D41+D45+D49+D53+D57+D61+D65+D69+D73+D77+D81</f>
        <v>335404059</v>
      </c>
      <c r="E85" s="109">
        <f t="shared" ref="E85:Q87" si="17">E5+E9+E13+E17+E21+E25+E29+E33+E37+E41+E45+E49+E53+E57+E61+E65+E69+E73+E77+E81</f>
        <v>1684196</v>
      </c>
      <c r="F85" s="109">
        <f t="shared" si="17"/>
        <v>87678015</v>
      </c>
      <c r="G85" s="109">
        <f t="shared" si="17"/>
        <v>0</v>
      </c>
      <c r="H85" s="109">
        <f t="shared" si="17"/>
        <v>1653992</v>
      </c>
      <c r="I85" s="275">
        <f t="shared" si="17"/>
        <v>426420262</v>
      </c>
      <c r="J85" s="109">
        <f t="shared" si="17"/>
        <v>0</v>
      </c>
      <c r="K85" s="109">
        <f t="shared" si="17"/>
        <v>0</v>
      </c>
      <c r="L85" s="109">
        <f t="shared" si="17"/>
        <v>215778688</v>
      </c>
      <c r="M85" s="109">
        <f t="shared" si="17"/>
        <v>0</v>
      </c>
      <c r="N85" s="109">
        <f t="shared" si="17"/>
        <v>215778688</v>
      </c>
      <c r="O85" s="109">
        <f t="shared" si="17"/>
        <v>4062088</v>
      </c>
      <c r="P85" s="109">
        <f t="shared" si="17"/>
        <v>4062088</v>
      </c>
      <c r="Q85" s="926">
        <f t="shared" si="17"/>
        <v>646261038</v>
      </c>
      <c r="R85" s="109"/>
    </row>
    <row r="86" spans="1:18" ht="18" thickBot="1" x14ac:dyDescent="0.55000000000000004">
      <c r="A86" s="996"/>
      <c r="B86" s="925">
        <v>2022</v>
      </c>
      <c r="C86" s="109">
        <v>0</v>
      </c>
      <c r="D86" s="109">
        <f>D6+D10+D14+D18+D22+D26+D30+D34+D38+D42+D46+D50+D54+D58+D62+D66+D70+D74+D78+D82</f>
        <v>322657349</v>
      </c>
      <c r="E86" s="109">
        <f t="shared" si="17"/>
        <v>12536782</v>
      </c>
      <c r="F86" s="109">
        <f t="shared" si="17"/>
        <v>144992826</v>
      </c>
      <c r="G86" s="109">
        <f t="shared" si="17"/>
        <v>258434</v>
      </c>
      <c r="H86" s="109">
        <f t="shared" si="17"/>
        <v>0</v>
      </c>
      <c r="I86" s="275">
        <f t="shared" si="17"/>
        <v>476662242</v>
      </c>
      <c r="J86" s="109">
        <f t="shared" si="17"/>
        <v>0</v>
      </c>
      <c r="K86" s="109">
        <f t="shared" si="17"/>
        <v>0</v>
      </c>
      <c r="L86" s="109">
        <f t="shared" si="17"/>
        <v>251282972</v>
      </c>
      <c r="M86" s="109">
        <f t="shared" si="17"/>
        <v>0</v>
      </c>
      <c r="N86" s="109">
        <f t="shared" si="17"/>
        <v>251282972</v>
      </c>
      <c r="O86" s="109">
        <f t="shared" si="17"/>
        <v>4062068</v>
      </c>
      <c r="P86" s="109">
        <f t="shared" si="17"/>
        <v>4062068</v>
      </c>
      <c r="Q86" s="926">
        <f t="shared" si="17"/>
        <v>732007282</v>
      </c>
      <c r="R86" s="109"/>
    </row>
    <row r="87" spans="1:18" ht="17.649999999999999" x14ac:dyDescent="0.5">
      <c r="A87" s="996"/>
      <c r="B87" s="925">
        <v>2023</v>
      </c>
      <c r="C87" s="109">
        <v>0</v>
      </c>
      <c r="D87" s="109">
        <f>D7+D11+D15+D19+D23+D27+D31+D35+D39+D43+D47+D51+D55+D59+D63+D67+D71+D75+D79+D83</f>
        <v>359175502</v>
      </c>
      <c r="E87" s="109">
        <f t="shared" si="17"/>
        <v>13529211</v>
      </c>
      <c r="F87" s="109">
        <f t="shared" si="17"/>
        <v>143030471</v>
      </c>
      <c r="G87" s="109">
        <f t="shared" si="17"/>
        <v>270064</v>
      </c>
      <c r="H87" s="109">
        <f t="shared" si="17"/>
        <v>362988</v>
      </c>
      <c r="I87" s="275">
        <f t="shared" si="17"/>
        <v>516368236</v>
      </c>
      <c r="J87" s="109">
        <f t="shared" si="17"/>
        <v>0</v>
      </c>
      <c r="K87" s="109">
        <f t="shared" si="17"/>
        <v>0</v>
      </c>
      <c r="L87" s="109">
        <f t="shared" si="17"/>
        <v>255985194</v>
      </c>
      <c r="M87" s="109">
        <f t="shared" si="17"/>
        <v>0</v>
      </c>
      <c r="N87" s="109">
        <f t="shared" si="17"/>
        <v>255985194</v>
      </c>
      <c r="O87" s="109">
        <f t="shared" si="17"/>
        <v>4062068</v>
      </c>
      <c r="P87" s="109">
        <f t="shared" si="17"/>
        <v>4062068</v>
      </c>
      <c r="Q87" s="926">
        <f t="shared" si="17"/>
        <v>776415498</v>
      </c>
      <c r="R87" s="109"/>
    </row>
    <row r="88" spans="1:18" ht="30.4" thickBot="1" x14ac:dyDescent="0.4">
      <c r="A88" s="996"/>
      <c r="B88" s="927" t="s">
        <v>195</v>
      </c>
      <c r="C88" s="109"/>
      <c r="D88" s="928">
        <f>+((D86-D85)/D85)*100</f>
        <v>-3.8004042163365712</v>
      </c>
      <c r="E88" s="928">
        <f t="shared" ref="E88:Q88" si="18">+((E86-E85)/E85)*100</f>
        <v>644.37785150896923</v>
      </c>
      <c r="F88" s="928">
        <f t="shared" si="18"/>
        <v>65.369649392724057</v>
      </c>
      <c r="G88" s="928" t="s">
        <v>6147</v>
      </c>
      <c r="H88" s="928">
        <f t="shared" si="18"/>
        <v>-100</v>
      </c>
      <c r="I88" s="928">
        <f t="shared" si="18"/>
        <v>11.782268451399244</v>
      </c>
      <c r="J88" s="928" t="s">
        <v>6147</v>
      </c>
      <c r="K88" s="928" t="s">
        <v>6147</v>
      </c>
      <c r="L88" s="928">
        <f t="shared" si="18"/>
        <v>16.454027192898678</v>
      </c>
      <c r="M88" s="928" t="s">
        <v>6147</v>
      </c>
      <c r="N88" s="928">
        <f t="shared" si="18"/>
        <v>16.454027192898678</v>
      </c>
      <c r="O88" s="928">
        <f t="shared" si="18"/>
        <v>-4.9235762494559442E-4</v>
      </c>
      <c r="P88" s="928">
        <f t="shared" si="18"/>
        <v>-4.9235762494559442E-4</v>
      </c>
      <c r="Q88" s="928">
        <f t="shared" si="18"/>
        <v>13.268050982210072</v>
      </c>
      <c r="R88" s="109"/>
    </row>
    <row r="89" spans="1:18" ht="12.75" x14ac:dyDescent="0.35">
      <c r="A89" s="72"/>
      <c r="B89" s="72"/>
      <c r="C89" s="72"/>
      <c r="D89" s="72"/>
      <c r="E89" s="72"/>
      <c r="F89" s="72"/>
      <c r="G89" s="72"/>
      <c r="H89" s="72"/>
      <c r="I89" s="72"/>
      <c r="J89" s="72"/>
      <c r="K89" s="72"/>
      <c r="L89" s="72"/>
      <c r="M89" s="72"/>
      <c r="N89" s="72"/>
      <c r="O89" s="72"/>
      <c r="P89" s="72"/>
      <c r="Q89" s="72"/>
      <c r="R89" s="72"/>
    </row>
    <row r="90" spans="1:18" ht="12.75" x14ac:dyDescent="0.35">
      <c r="A90" s="984" t="s">
        <v>257</v>
      </c>
      <c r="B90" s="984"/>
      <c r="C90" s="984"/>
      <c r="D90" s="984"/>
      <c r="E90" s="984"/>
      <c r="F90" s="984"/>
      <c r="G90" s="984"/>
      <c r="H90" s="984"/>
      <c r="I90" s="984"/>
      <c r="J90" s="984"/>
      <c r="K90" s="984"/>
      <c r="L90" s="984"/>
      <c r="M90" s="984"/>
      <c r="N90" s="984"/>
      <c r="O90" s="984"/>
      <c r="P90" s="984"/>
      <c r="Q90" s="984"/>
      <c r="R90" s="984"/>
    </row>
    <row r="91" spans="1:18" ht="12.75" x14ac:dyDescent="0.35">
      <c r="A91" s="78" t="s">
        <v>6</v>
      </c>
      <c r="B91" s="989" t="s">
        <v>1076</v>
      </c>
      <c r="C91" s="989"/>
      <c r="D91" s="989"/>
      <c r="E91" s="989"/>
      <c r="F91" s="989"/>
      <c r="G91" s="989"/>
      <c r="H91" s="989"/>
      <c r="I91" s="989"/>
      <c r="J91" s="989"/>
      <c r="K91" s="989"/>
      <c r="L91" s="989"/>
      <c r="M91" s="989"/>
      <c r="N91" s="989"/>
      <c r="O91" s="989"/>
      <c r="P91" s="989"/>
      <c r="Q91" s="989"/>
      <c r="R91" s="989"/>
    </row>
    <row r="92" spans="1:18" ht="12.75" x14ac:dyDescent="0.35">
      <c r="A92" s="984" t="s">
        <v>86</v>
      </c>
      <c r="B92" s="994" t="s">
        <v>87</v>
      </c>
      <c r="C92" s="995" t="s">
        <v>88</v>
      </c>
      <c r="D92" s="995"/>
      <c r="E92" s="995"/>
      <c r="F92" s="995"/>
      <c r="G92" s="995"/>
      <c r="H92" s="995"/>
      <c r="I92" s="995"/>
      <c r="J92" s="993" t="s">
        <v>9</v>
      </c>
      <c r="K92" s="993"/>
      <c r="L92" s="993"/>
      <c r="M92" s="993"/>
      <c r="N92" s="993"/>
      <c r="O92" s="993" t="s">
        <v>10</v>
      </c>
      <c r="P92" s="993"/>
      <c r="Q92" s="993" t="s">
        <v>11</v>
      </c>
      <c r="R92" s="993"/>
    </row>
    <row r="93" spans="1:18" ht="70.5" x14ac:dyDescent="0.35">
      <c r="A93" s="987"/>
      <c r="B93" s="997"/>
      <c r="C93" s="139" t="s">
        <v>89</v>
      </c>
      <c r="D93" s="139" t="s">
        <v>90</v>
      </c>
      <c r="E93" s="139" t="s">
        <v>91</v>
      </c>
      <c r="F93" s="139" t="s">
        <v>92</v>
      </c>
      <c r="G93" s="139" t="s">
        <v>93</v>
      </c>
      <c r="H93" s="139" t="s">
        <v>94</v>
      </c>
      <c r="I93" s="139" t="s">
        <v>18</v>
      </c>
      <c r="J93" s="139" t="s">
        <v>93</v>
      </c>
      <c r="K93" s="139" t="s">
        <v>94</v>
      </c>
      <c r="L93" s="139" t="s">
        <v>95</v>
      </c>
      <c r="M93" s="139" t="s">
        <v>96</v>
      </c>
      <c r="N93" s="139" t="s">
        <v>23</v>
      </c>
      <c r="O93" s="139" t="s">
        <v>97</v>
      </c>
      <c r="P93" s="139" t="s">
        <v>25</v>
      </c>
      <c r="Q93" s="139" t="s">
        <v>98</v>
      </c>
      <c r="R93" s="139" t="s">
        <v>27</v>
      </c>
    </row>
    <row r="94" spans="1:18" ht="12.75" x14ac:dyDescent="0.35">
      <c r="A94" s="82" t="s">
        <v>1077</v>
      </c>
      <c r="B94" s="140"/>
      <c r="C94" s="141"/>
      <c r="D94" s="141"/>
      <c r="E94" s="141"/>
      <c r="F94" s="141"/>
      <c r="G94" s="141"/>
      <c r="H94" s="141"/>
      <c r="I94" s="141"/>
      <c r="J94" s="141"/>
      <c r="K94" s="141"/>
      <c r="L94" s="141"/>
      <c r="M94" s="141"/>
      <c r="N94" s="141"/>
      <c r="O94" s="141"/>
      <c r="P94" s="141"/>
      <c r="Q94" s="141"/>
      <c r="R94" s="141"/>
    </row>
    <row r="95" spans="1:18" ht="13.15" thickBot="1" x14ac:dyDescent="0.4">
      <c r="A95" s="125"/>
      <c r="B95" s="119" t="s">
        <v>194</v>
      </c>
      <c r="C95" s="120"/>
      <c r="D95" s="121"/>
      <c r="E95" s="121"/>
      <c r="F95" s="121" t="s">
        <v>99</v>
      </c>
      <c r="G95" s="121"/>
      <c r="H95" s="121"/>
      <c r="I95" s="122"/>
      <c r="J95" s="120"/>
      <c r="K95" s="121"/>
      <c r="L95" s="121"/>
      <c r="M95" s="121"/>
      <c r="N95" s="122"/>
      <c r="O95" s="123"/>
      <c r="P95" s="121"/>
      <c r="Q95" s="121"/>
      <c r="R95" s="122"/>
    </row>
    <row r="96" spans="1:18" ht="13.15" thickBot="1" x14ac:dyDescent="0.4">
      <c r="A96" s="126" t="s">
        <v>100</v>
      </c>
      <c r="B96" s="124">
        <v>2021</v>
      </c>
      <c r="C96" s="127"/>
      <c r="D96" s="128">
        <v>627490</v>
      </c>
      <c r="E96" s="128"/>
      <c r="F96" s="128">
        <v>455660</v>
      </c>
      <c r="G96" s="128"/>
      <c r="H96" s="128"/>
      <c r="I96" s="129">
        <f>+SUM(C96:H96)</f>
        <v>1083150</v>
      </c>
      <c r="J96" s="127"/>
      <c r="K96" s="128"/>
      <c r="L96" s="128">
        <v>0</v>
      </c>
      <c r="M96" s="128"/>
      <c r="N96" s="129">
        <v>0</v>
      </c>
      <c r="O96" s="130"/>
      <c r="P96" s="128"/>
      <c r="Q96" s="128">
        <f>+I96</f>
        <v>1083150</v>
      </c>
      <c r="R96" s="129">
        <v>100</v>
      </c>
    </row>
    <row r="97" spans="1:18" ht="13.15" thickBot="1" x14ac:dyDescent="0.4">
      <c r="A97" s="114"/>
      <c r="B97" s="112">
        <v>2022</v>
      </c>
      <c r="C97" s="115"/>
      <c r="D97" s="28">
        <v>389409</v>
      </c>
      <c r="E97" s="28"/>
      <c r="F97" s="28">
        <v>539076</v>
      </c>
      <c r="G97" s="28"/>
      <c r="H97" s="28"/>
      <c r="I97" s="129">
        <f t="shared" ref="I97:I98" si="19">+SUM(C97:H97)</f>
        <v>928485</v>
      </c>
      <c r="J97" s="115"/>
      <c r="K97" s="28"/>
      <c r="L97" s="28">
        <v>0</v>
      </c>
      <c r="M97" s="28"/>
      <c r="N97" s="116">
        <v>0</v>
      </c>
      <c r="O97" s="117"/>
      <c r="P97" s="28"/>
      <c r="Q97" s="128">
        <f>+I97</f>
        <v>928485</v>
      </c>
      <c r="R97" s="129">
        <v>100</v>
      </c>
    </row>
    <row r="98" spans="1:18" ht="12.75" x14ac:dyDescent="0.35">
      <c r="A98" s="114"/>
      <c r="B98" s="112">
        <v>2023</v>
      </c>
      <c r="C98" s="115"/>
      <c r="D98" s="28">
        <v>423009</v>
      </c>
      <c r="E98" s="28"/>
      <c r="F98" s="28">
        <f>577357+145800</f>
        <v>723157</v>
      </c>
      <c r="G98" s="28"/>
      <c r="H98" s="28"/>
      <c r="I98" s="129">
        <f t="shared" si="19"/>
        <v>1146166</v>
      </c>
      <c r="J98" s="115"/>
      <c r="K98" s="28"/>
      <c r="L98" s="28">
        <v>10000000</v>
      </c>
      <c r="M98" s="28"/>
      <c r="N98" s="116">
        <v>0</v>
      </c>
      <c r="O98" s="117"/>
      <c r="P98" s="28"/>
      <c r="Q98" s="28">
        <f>+I98+L98</f>
        <v>11146166</v>
      </c>
      <c r="R98" s="116">
        <v>100</v>
      </c>
    </row>
    <row r="99" spans="1:18" ht="13.15" thickBot="1" x14ac:dyDescent="0.4">
      <c r="A99" s="125"/>
      <c r="B99" s="119" t="s">
        <v>194</v>
      </c>
      <c r="C99" s="120"/>
      <c r="D99" s="142">
        <f>+D97-D98</f>
        <v>-33600</v>
      </c>
      <c r="E99" s="121"/>
      <c r="F99" s="142">
        <f>+F97-F98</f>
        <v>-184081</v>
      </c>
      <c r="G99" s="121"/>
      <c r="H99" s="121"/>
      <c r="I99" s="142">
        <f>+I97-I98</f>
        <v>-217681</v>
      </c>
      <c r="J99" s="120"/>
      <c r="K99" s="121"/>
      <c r="L99" s="142">
        <f>+L97-L98</f>
        <v>-10000000</v>
      </c>
      <c r="M99" s="121"/>
      <c r="N99" s="122">
        <v>0</v>
      </c>
      <c r="O99" s="123"/>
      <c r="P99" s="121"/>
      <c r="Q99" s="142">
        <f>+Q97-Q98</f>
        <v>-10217681</v>
      </c>
      <c r="R99" s="122">
        <v>100</v>
      </c>
    </row>
    <row r="100" spans="1:18" ht="12.75" x14ac:dyDescent="0.35">
      <c r="A100" s="998" t="s">
        <v>41</v>
      </c>
      <c r="B100" s="137">
        <v>2020</v>
      </c>
      <c r="C100" s="137"/>
      <c r="D100" s="137"/>
      <c r="E100" s="137"/>
      <c r="F100" s="137"/>
      <c r="G100" s="137"/>
      <c r="H100" s="137"/>
      <c r="I100" s="137"/>
      <c r="J100" s="137"/>
      <c r="K100" s="137"/>
      <c r="L100" s="137"/>
      <c r="M100" s="137"/>
      <c r="N100" s="137"/>
      <c r="O100" s="137"/>
      <c r="P100" s="137"/>
      <c r="Q100" s="137"/>
      <c r="R100" s="137"/>
    </row>
    <row r="101" spans="1:18" ht="85.5" customHeight="1" x14ac:dyDescent="0.35">
      <c r="A101" s="998"/>
      <c r="B101" s="137">
        <v>2021</v>
      </c>
      <c r="C101" s="137"/>
      <c r="D101" s="137"/>
      <c r="E101" s="137"/>
      <c r="F101" s="137"/>
      <c r="G101" s="137"/>
      <c r="H101" s="137"/>
      <c r="I101" s="137"/>
      <c r="J101" s="137"/>
      <c r="K101" s="137"/>
      <c r="L101" s="137"/>
      <c r="M101" s="137"/>
      <c r="N101" s="137"/>
      <c r="O101" s="137"/>
      <c r="P101" s="137"/>
      <c r="Q101" s="137"/>
      <c r="R101" s="137"/>
    </row>
    <row r="102" spans="1:18" ht="12.75" x14ac:dyDescent="0.35">
      <c r="A102" s="998"/>
      <c r="B102" s="137">
        <v>2022</v>
      </c>
      <c r="C102" s="137"/>
      <c r="D102" s="137"/>
      <c r="E102" s="137"/>
      <c r="F102" s="137"/>
      <c r="G102" s="137"/>
      <c r="H102" s="137"/>
      <c r="I102" s="137"/>
      <c r="J102" s="137"/>
      <c r="K102" s="137"/>
      <c r="L102" s="137"/>
      <c r="M102" s="137"/>
      <c r="N102" s="137"/>
      <c r="O102" s="137"/>
      <c r="P102" s="137"/>
      <c r="Q102" s="137"/>
      <c r="R102" s="137"/>
    </row>
    <row r="103" spans="1:18" ht="25.5" x14ac:dyDescent="0.35">
      <c r="A103" s="998"/>
      <c r="B103" s="138" t="s">
        <v>195</v>
      </c>
      <c r="C103" s="137"/>
      <c r="D103" s="137"/>
      <c r="E103" s="137"/>
      <c r="F103" s="137"/>
      <c r="G103" s="137"/>
      <c r="H103" s="137"/>
      <c r="I103" s="137"/>
      <c r="J103" s="137"/>
      <c r="K103" s="137"/>
      <c r="L103" s="137"/>
      <c r="M103" s="137"/>
      <c r="N103" s="137"/>
      <c r="O103" s="137"/>
      <c r="P103" s="137"/>
      <c r="Q103" s="137"/>
      <c r="R103" s="137"/>
    </row>
    <row r="104" spans="1:18" ht="12.75" x14ac:dyDescent="0.35">
      <c r="A104" s="72"/>
      <c r="B104" s="72"/>
      <c r="C104" s="72"/>
      <c r="D104" s="72"/>
      <c r="E104" s="72"/>
      <c r="F104" s="72"/>
      <c r="G104" s="72"/>
      <c r="H104" s="72"/>
      <c r="I104" s="72"/>
      <c r="J104" s="72"/>
      <c r="K104" s="72"/>
      <c r="L104" s="72"/>
      <c r="M104" s="72"/>
      <c r="N104" s="72"/>
      <c r="O104" s="72"/>
      <c r="P104" s="72"/>
      <c r="Q104" s="72"/>
      <c r="R104" s="72"/>
    </row>
    <row r="105" spans="1:18" ht="12.75" x14ac:dyDescent="0.35">
      <c r="A105" s="984" t="s">
        <v>257</v>
      </c>
      <c r="B105" s="984"/>
      <c r="C105" s="984"/>
      <c r="D105" s="984"/>
      <c r="E105" s="984"/>
      <c r="F105" s="984"/>
      <c r="G105" s="984"/>
      <c r="H105" s="984"/>
      <c r="I105" s="984"/>
      <c r="J105" s="984"/>
      <c r="K105" s="984"/>
      <c r="L105" s="984"/>
      <c r="M105" s="984"/>
      <c r="N105" s="984"/>
      <c r="O105" s="984"/>
      <c r="P105" s="984"/>
      <c r="Q105" s="984"/>
      <c r="R105" s="984"/>
    </row>
    <row r="106" spans="1:18" ht="12.75" x14ac:dyDescent="0.35">
      <c r="A106" s="78" t="s">
        <v>6</v>
      </c>
      <c r="B106" s="988" t="s">
        <v>1178</v>
      </c>
      <c r="C106" s="988"/>
      <c r="D106" s="988"/>
      <c r="E106" s="988"/>
      <c r="F106" s="988"/>
      <c r="G106" s="988"/>
      <c r="H106" s="988"/>
      <c r="I106" s="988"/>
      <c r="J106" s="988"/>
      <c r="K106" s="988"/>
      <c r="L106" s="988"/>
      <c r="M106" s="988"/>
      <c r="N106" s="988"/>
      <c r="O106" s="988"/>
      <c r="P106" s="988"/>
      <c r="Q106" s="988"/>
      <c r="R106" s="988"/>
    </row>
    <row r="107" spans="1:18" ht="12.75" x14ac:dyDescent="0.35">
      <c r="A107" s="984" t="s">
        <v>86</v>
      </c>
      <c r="B107" s="994" t="s">
        <v>87</v>
      </c>
      <c r="C107" s="995" t="s">
        <v>88</v>
      </c>
      <c r="D107" s="995"/>
      <c r="E107" s="995"/>
      <c r="F107" s="995"/>
      <c r="G107" s="995"/>
      <c r="H107" s="995"/>
      <c r="I107" s="995"/>
      <c r="J107" s="993" t="s">
        <v>9</v>
      </c>
      <c r="K107" s="993"/>
      <c r="L107" s="993"/>
      <c r="M107" s="993"/>
      <c r="N107" s="993"/>
      <c r="O107" s="993" t="s">
        <v>10</v>
      </c>
      <c r="P107" s="993"/>
      <c r="Q107" s="993" t="s">
        <v>11</v>
      </c>
      <c r="R107" s="993"/>
    </row>
    <row r="108" spans="1:18" ht="70.900000000000006" thickBot="1" x14ac:dyDescent="0.4">
      <c r="A108" s="984"/>
      <c r="B108" s="994"/>
      <c r="C108" s="69" t="s">
        <v>89</v>
      </c>
      <c r="D108" s="69" t="s">
        <v>90</v>
      </c>
      <c r="E108" s="69" t="s">
        <v>91</v>
      </c>
      <c r="F108" s="69" t="s">
        <v>92</v>
      </c>
      <c r="G108" s="69" t="s">
        <v>93</v>
      </c>
      <c r="H108" s="69" t="s">
        <v>94</v>
      </c>
      <c r="I108" s="69" t="s">
        <v>18</v>
      </c>
      <c r="J108" s="69" t="s">
        <v>93</v>
      </c>
      <c r="K108" s="69" t="s">
        <v>94</v>
      </c>
      <c r="L108" s="69" t="s">
        <v>95</v>
      </c>
      <c r="M108" s="69" t="s">
        <v>96</v>
      </c>
      <c r="N108" s="69" t="s">
        <v>23</v>
      </c>
      <c r="O108" s="69" t="s">
        <v>97</v>
      </c>
      <c r="P108" s="69" t="s">
        <v>25</v>
      </c>
      <c r="Q108" s="69" t="s">
        <v>98</v>
      </c>
      <c r="R108" s="69" t="s">
        <v>27</v>
      </c>
    </row>
    <row r="109" spans="1:18" ht="12.75" x14ac:dyDescent="0.35">
      <c r="A109" s="126" t="s">
        <v>104</v>
      </c>
      <c r="B109" s="124">
        <v>2021</v>
      </c>
      <c r="C109" s="127"/>
      <c r="D109" s="128">
        <v>2361172</v>
      </c>
      <c r="E109" s="128"/>
      <c r="F109" s="128">
        <v>1591479</v>
      </c>
      <c r="G109" s="128"/>
      <c r="H109" s="128"/>
      <c r="I109" s="129"/>
      <c r="J109" s="127"/>
      <c r="K109" s="128"/>
      <c r="L109" s="128"/>
      <c r="M109" s="128"/>
      <c r="N109" s="129"/>
      <c r="O109" s="130"/>
      <c r="P109" s="128"/>
      <c r="Q109" s="128"/>
      <c r="R109" s="129"/>
    </row>
    <row r="110" spans="1:18" ht="12.75" x14ac:dyDescent="0.35">
      <c r="A110" s="114"/>
      <c r="B110" s="112">
        <v>2022</v>
      </c>
      <c r="C110" s="115"/>
      <c r="D110" s="28">
        <v>1609512</v>
      </c>
      <c r="E110" s="28"/>
      <c r="F110" s="28">
        <v>2010753</v>
      </c>
      <c r="G110" s="28"/>
      <c r="H110" s="28"/>
      <c r="I110" s="116"/>
      <c r="J110" s="115"/>
      <c r="K110" s="28"/>
      <c r="L110" s="28"/>
      <c r="M110" s="28"/>
      <c r="N110" s="116"/>
      <c r="O110" s="117"/>
      <c r="P110" s="28"/>
      <c r="Q110" s="28"/>
      <c r="R110" s="116"/>
    </row>
    <row r="111" spans="1:18" ht="12.75" x14ac:dyDescent="0.35">
      <c r="A111" s="114"/>
      <c r="B111" s="112">
        <v>2023</v>
      </c>
      <c r="C111" s="115"/>
      <c r="D111" s="28">
        <v>1665480</v>
      </c>
      <c r="E111" s="28"/>
      <c r="F111" s="28">
        <v>1433160</v>
      </c>
      <c r="G111" s="28"/>
      <c r="H111" s="28"/>
      <c r="I111" s="116"/>
      <c r="J111" s="115"/>
      <c r="K111" s="28"/>
      <c r="L111" s="28">
        <v>1500000</v>
      </c>
      <c r="M111" s="28"/>
      <c r="N111" s="116"/>
      <c r="O111" s="117"/>
      <c r="P111" s="28"/>
      <c r="Q111" s="28"/>
      <c r="R111" s="116"/>
    </row>
    <row r="112" spans="1:18" ht="13.15" thickBot="1" x14ac:dyDescent="0.4">
      <c r="A112" s="125"/>
      <c r="B112" s="119" t="s">
        <v>194</v>
      </c>
      <c r="C112" s="120"/>
      <c r="D112" s="121"/>
      <c r="E112" s="121"/>
      <c r="F112" s="121"/>
      <c r="G112" s="121"/>
      <c r="H112" s="121"/>
      <c r="I112" s="122"/>
      <c r="J112" s="120"/>
      <c r="K112" s="121"/>
      <c r="L112" s="121"/>
      <c r="M112" s="121"/>
      <c r="N112" s="122"/>
      <c r="O112" s="123"/>
      <c r="P112" s="121"/>
      <c r="Q112" s="121"/>
      <c r="R112" s="122"/>
    </row>
    <row r="113" spans="1:18" ht="12.75" x14ac:dyDescent="0.35">
      <c r="A113" s="126" t="s">
        <v>117</v>
      </c>
      <c r="B113" s="124">
        <v>2021</v>
      </c>
      <c r="C113" s="127"/>
      <c r="D113" s="128"/>
      <c r="E113" s="128">
        <v>318831</v>
      </c>
      <c r="F113" s="128"/>
      <c r="G113" s="128"/>
      <c r="H113" s="128"/>
      <c r="I113" s="129"/>
      <c r="J113" s="127"/>
      <c r="K113" s="128"/>
      <c r="L113" s="128"/>
      <c r="M113" s="128"/>
      <c r="N113" s="129"/>
      <c r="O113" s="130"/>
      <c r="P113" s="128"/>
      <c r="Q113" s="128"/>
      <c r="R113" s="129"/>
    </row>
    <row r="114" spans="1:18" ht="90" customHeight="1" x14ac:dyDescent="0.35">
      <c r="A114" s="114"/>
      <c r="B114" s="112">
        <v>2022</v>
      </c>
      <c r="C114" s="115"/>
      <c r="D114" s="28"/>
      <c r="E114" s="28">
        <v>279716</v>
      </c>
      <c r="F114" s="28"/>
      <c r="G114" s="28"/>
      <c r="H114" s="28"/>
      <c r="I114" s="116"/>
      <c r="J114" s="115"/>
      <c r="K114" s="28"/>
      <c r="L114" s="28"/>
      <c r="M114" s="28"/>
      <c r="N114" s="116"/>
      <c r="O114" s="117"/>
      <c r="P114" s="28"/>
      <c r="Q114" s="28"/>
      <c r="R114" s="116"/>
    </row>
    <row r="115" spans="1:18" ht="12.75" x14ac:dyDescent="0.35">
      <c r="A115" s="114"/>
      <c r="B115" s="112">
        <v>2023</v>
      </c>
      <c r="C115" s="115"/>
      <c r="D115" s="28"/>
      <c r="E115" s="28">
        <v>287636</v>
      </c>
      <c r="F115" s="28"/>
      <c r="G115" s="28"/>
      <c r="H115" s="28"/>
      <c r="I115" s="116"/>
      <c r="J115" s="115"/>
      <c r="K115" s="28"/>
      <c r="L115" s="28"/>
      <c r="M115" s="28"/>
      <c r="N115" s="116"/>
      <c r="O115" s="117"/>
      <c r="P115" s="28"/>
      <c r="Q115" s="28"/>
      <c r="R115" s="116"/>
    </row>
    <row r="116" spans="1:18" ht="13.15" thickBot="1" x14ac:dyDescent="0.4">
      <c r="A116" s="125"/>
      <c r="B116" s="119" t="s">
        <v>194</v>
      </c>
      <c r="C116" s="120"/>
      <c r="D116" s="121"/>
      <c r="E116" s="121"/>
      <c r="F116" s="121"/>
      <c r="G116" s="121"/>
      <c r="H116" s="121"/>
      <c r="I116" s="122"/>
      <c r="J116" s="120"/>
      <c r="K116" s="121"/>
      <c r="L116" s="121"/>
      <c r="M116" s="121"/>
      <c r="N116" s="122"/>
      <c r="O116" s="123"/>
      <c r="P116" s="121"/>
      <c r="Q116" s="121"/>
      <c r="R116" s="122"/>
    </row>
    <row r="117" spans="1:18" ht="12.75" x14ac:dyDescent="0.35">
      <c r="A117" s="998" t="s">
        <v>41</v>
      </c>
      <c r="B117" s="137">
        <v>2020</v>
      </c>
      <c r="C117" s="137"/>
      <c r="D117" s="137"/>
      <c r="E117" s="137"/>
      <c r="F117" s="137"/>
      <c r="G117" s="137"/>
      <c r="H117" s="137"/>
      <c r="I117" s="137"/>
      <c r="J117" s="137"/>
      <c r="K117" s="137"/>
      <c r="L117" s="137"/>
      <c r="M117" s="137"/>
      <c r="N117" s="137"/>
      <c r="O117" s="137"/>
      <c r="P117" s="137"/>
      <c r="Q117" s="137"/>
      <c r="R117" s="137"/>
    </row>
    <row r="118" spans="1:18" ht="12.75" x14ac:dyDescent="0.35">
      <c r="A118" s="998"/>
      <c r="B118" s="137">
        <v>2021</v>
      </c>
      <c r="C118" s="137"/>
      <c r="D118" s="137"/>
      <c r="E118" s="137"/>
      <c r="F118" s="137"/>
      <c r="G118" s="137"/>
      <c r="H118" s="137"/>
      <c r="I118" s="137"/>
      <c r="J118" s="137"/>
      <c r="K118" s="137"/>
      <c r="L118" s="137"/>
      <c r="M118" s="137"/>
      <c r="N118" s="137"/>
      <c r="O118" s="137"/>
      <c r="P118" s="137"/>
      <c r="Q118" s="137"/>
      <c r="R118" s="137"/>
    </row>
    <row r="119" spans="1:18" ht="12.75" x14ac:dyDescent="0.35">
      <c r="A119" s="998"/>
      <c r="B119" s="137">
        <v>2022</v>
      </c>
      <c r="C119" s="137"/>
      <c r="D119" s="137"/>
      <c r="E119" s="137"/>
      <c r="F119" s="137"/>
      <c r="G119" s="137"/>
      <c r="H119" s="137"/>
      <c r="I119" s="137"/>
      <c r="J119" s="137"/>
      <c r="K119" s="137"/>
      <c r="L119" s="137"/>
      <c r="M119" s="137"/>
      <c r="N119" s="137"/>
      <c r="O119" s="137"/>
      <c r="P119" s="137"/>
      <c r="Q119" s="137"/>
      <c r="R119" s="137"/>
    </row>
    <row r="120" spans="1:18" ht="25.5" x14ac:dyDescent="0.35">
      <c r="A120" s="998"/>
      <c r="B120" s="138" t="s">
        <v>195</v>
      </c>
      <c r="C120" s="137"/>
      <c r="D120" s="137"/>
      <c r="E120" s="137"/>
      <c r="F120" s="137"/>
      <c r="G120" s="137"/>
      <c r="H120" s="137"/>
      <c r="I120" s="137"/>
      <c r="J120" s="137"/>
      <c r="K120" s="137"/>
      <c r="L120" s="137"/>
      <c r="M120" s="137"/>
      <c r="N120" s="137"/>
      <c r="O120" s="137"/>
      <c r="P120" s="137"/>
      <c r="Q120" s="137"/>
      <c r="R120" s="137"/>
    </row>
    <row r="121" spans="1:18" ht="12.75" x14ac:dyDescent="0.35">
      <c r="A121" s="72"/>
      <c r="B121" s="72"/>
      <c r="C121" s="72"/>
      <c r="D121" s="72"/>
      <c r="E121" s="72"/>
      <c r="F121" s="72"/>
      <c r="G121" s="72"/>
      <c r="H121" s="72"/>
      <c r="I121" s="72"/>
      <c r="J121" s="72"/>
      <c r="K121" s="72"/>
      <c r="L121" s="72"/>
      <c r="M121" s="72"/>
      <c r="N121" s="72"/>
      <c r="O121" s="72"/>
      <c r="P121" s="72"/>
      <c r="Q121" s="72"/>
      <c r="R121" s="72"/>
    </row>
    <row r="122" spans="1:18" ht="12.75" x14ac:dyDescent="0.35">
      <c r="A122" s="984" t="s">
        <v>257</v>
      </c>
      <c r="B122" s="984"/>
      <c r="C122" s="984"/>
      <c r="D122" s="984"/>
      <c r="E122" s="984"/>
      <c r="F122" s="984"/>
      <c r="G122" s="984"/>
      <c r="H122" s="984"/>
      <c r="I122" s="984"/>
      <c r="J122" s="984"/>
      <c r="K122" s="984"/>
      <c r="L122" s="984"/>
      <c r="M122" s="984"/>
      <c r="N122" s="984"/>
      <c r="O122" s="984"/>
      <c r="P122" s="984"/>
      <c r="Q122" s="984"/>
      <c r="R122" s="984"/>
    </row>
    <row r="123" spans="1:18" ht="12.75" x14ac:dyDescent="0.35">
      <c r="A123" s="78" t="s">
        <v>6</v>
      </c>
      <c r="B123" s="988" t="s">
        <v>1183</v>
      </c>
      <c r="C123" s="988"/>
      <c r="D123" s="988"/>
      <c r="E123" s="988"/>
      <c r="F123" s="988"/>
      <c r="G123" s="988"/>
      <c r="H123" s="988"/>
      <c r="I123" s="988"/>
      <c r="J123" s="988"/>
      <c r="K123" s="988"/>
      <c r="L123" s="988"/>
      <c r="M123" s="988"/>
      <c r="N123" s="988"/>
      <c r="O123" s="988"/>
      <c r="P123" s="988"/>
      <c r="Q123" s="988"/>
      <c r="R123" s="988"/>
    </row>
    <row r="124" spans="1:18" ht="12.75" x14ac:dyDescent="0.35">
      <c r="A124" s="984" t="s">
        <v>86</v>
      </c>
      <c r="B124" s="994" t="s">
        <v>87</v>
      </c>
      <c r="C124" s="995" t="s">
        <v>88</v>
      </c>
      <c r="D124" s="995"/>
      <c r="E124" s="995"/>
      <c r="F124" s="995"/>
      <c r="G124" s="995"/>
      <c r="H124" s="995"/>
      <c r="I124" s="995"/>
      <c r="J124" s="993" t="s">
        <v>9</v>
      </c>
      <c r="K124" s="993"/>
      <c r="L124" s="993"/>
      <c r="M124" s="993"/>
      <c r="N124" s="993"/>
      <c r="O124" s="993" t="s">
        <v>10</v>
      </c>
      <c r="P124" s="993"/>
      <c r="Q124" s="993" t="s">
        <v>11</v>
      </c>
      <c r="R124" s="993"/>
    </row>
    <row r="125" spans="1:18" ht="70.900000000000006" thickBot="1" x14ac:dyDescent="0.4">
      <c r="A125" s="984"/>
      <c r="B125" s="994"/>
      <c r="C125" s="69" t="s">
        <v>89</v>
      </c>
      <c r="D125" s="69" t="s">
        <v>90</v>
      </c>
      <c r="E125" s="69" t="s">
        <v>91</v>
      </c>
      <c r="F125" s="69" t="s">
        <v>92</v>
      </c>
      <c r="G125" s="69" t="s">
        <v>93</v>
      </c>
      <c r="H125" s="69" t="s">
        <v>94</v>
      </c>
      <c r="I125" s="69" t="s">
        <v>18</v>
      </c>
      <c r="J125" s="69" t="s">
        <v>93</v>
      </c>
      <c r="K125" s="69" t="s">
        <v>94</v>
      </c>
      <c r="L125" s="69" t="s">
        <v>95</v>
      </c>
      <c r="M125" s="69" t="s">
        <v>96</v>
      </c>
      <c r="N125" s="69" t="s">
        <v>23</v>
      </c>
      <c r="O125" s="69" t="s">
        <v>97</v>
      </c>
      <c r="P125" s="69" t="s">
        <v>25</v>
      </c>
      <c r="Q125" s="69" t="s">
        <v>98</v>
      </c>
      <c r="R125" s="69" t="s">
        <v>27</v>
      </c>
    </row>
    <row r="126" spans="1:18" ht="12.75" x14ac:dyDescent="0.35">
      <c r="A126" s="126" t="s">
        <v>109</v>
      </c>
      <c r="B126" s="126">
        <v>2021</v>
      </c>
      <c r="C126" s="28">
        <v>0</v>
      </c>
      <c r="D126" s="28">
        <v>1106990</v>
      </c>
      <c r="E126" s="28">
        <v>242572</v>
      </c>
      <c r="F126" s="28">
        <v>1334148</v>
      </c>
      <c r="G126" s="28">
        <v>0</v>
      </c>
      <c r="H126" s="28">
        <v>0</v>
      </c>
      <c r="I126" s="28">
        <f>SUM(C126:H126)</f>
        <v>2683710</v>
      </c>
      <c r="J126" s="28">
        <v>0</v>
      </c>
      <c r="K126" s="28">
        <v>0</v>
      </c>
      <c r="L126" s="28">
        <v>5046387</v>
      </c>
      <c r="M126" s="28">
        <v>0</v>
      </c>
      <c r="N126" s="28">
        <f>SUM(J126:M126)</f>
        <v>5046387</v>
      </c>
      <c r="O126" s="28">
        <v>0</v>
      </c>
      <c r="P126" s="28">
        <v>0</v>
      </c>
      <c r="Q126" s="28">
        <f>I126+N126+P126</f>
        <v>7730097</v>
      </c>
      <c r="R126" s="28"/>
    </row>
    <row r="127" spans="1:18" ht="12.75" x14ac:dyDescent="0.35">
      <c r="A127" s="114"/>
      <c r="B127" s="111">
        <v>2022</v>
      </c>
      <c r="C127" s="28">
        <v>0</v>
      </c>
      <c r="D127" s="28">
        <v>1339548</v>
      </c>
      <c r="E127" s="28">
        <v>227594</v>
      </c>
      <c r="F127" s="28">
        <v>29196021</v>
      </c>
      <c r="G127" s="28">
        <v>0</v>
      </c>
      <c r="H127" s="28">
        <v>0</v>
      </c>
      <c r="I127" s="28">
        <f>SUM(C127:H127)</f>
        <v>30763163</v>
      </c>
      <c r="J127" s="28">
        <v>0</v>
      </c>
      <c r="K127" s="28">
        <v>0</v>
      </c>
      <c r="L127" s="28">
        <v>0</v>
      </c>
      <c r="M127" s="28">
        <v>0</v>
      </c>
      <c r="N127" s="28">
        <v>0</v>
      </c>
      <c r="O127" s="28">
        <v>0</v>
      </c>
      <c r="P127" s="28">
        <v>0</v>
      </c>
      <c r="Q127" s="28">
        <f>I127+N127+P127</f>
        <v>30763163</v>
      </c>
      <c r="R127" s="28"/>
    </row>
    <row r="128" spans="1:18" ht="12.75" x14ac:dyDescent="0.35">
      <c r="A128" s="114"/>
      <c r="B128" s="111">
        <v>2023</v>
      </c>
      <c r="C128" s="28">
        <v>0</v>
      </c>
      <c r="D128" s="28">
        <v>1403475</v>
      </c>
      <c r="E128" s="28">
        <v>230765</v>
      </c>
      <c r="F128" s="28">
        <v>939105</v>
      </c>
      <c r="G128" s="28">
        <v>0</v>
      </c>
      <c r="H128" s="28">
        <v>0</v>
      </c>
      <c r="I128" s="28">
        <f>SUM(C128:H128)</f>
        <v>2573345</v>
      </c>
      <c r="J128" s="28">
        <v>0</v>
      </c>
      <c r="K128" s="28">
        <v>0</v>
      </c>
      <c r="L128" s="28">
        <v>500000</v>
      </c>
      <c r="M128" s="28">
        <v>0</v>
      </c>
      <c r="N128" s="28">
        <f>SUM(J128:M128)</f>
        <v>500000</v>
      </c>
      <c r="O128" s="28">
        <v>0</v>
      </c>
      <c r="P128" s="28">
        <v>0</v>
      </c>
      <c r="Q128" s="28">
        <f>I128+N128</f>
        <v>3073345</v>
      </c>
      <c r="R128" s="28"/>
    </row>
    <row r="129" spans="1:18" ht="13.15" thickBot="1" x14ac:dyDescent="0.4">
      <c r="A129" s="125"/>
      <c r="B129" s="125" t="s">
        <v>194</v>
      </c>
      <c r="C129" s="28">
        <f>C127-C128</f>
        <v>0</v>
      </c>
      <c r="D129" s="28">
        <f t="shared" ref="D129:R129" si="20">D127-D128</f>
        <v>-63927</v>
      </c>
      <c r="E129" s="28">
        <f t="shared" si="20"/>
        <v>-3171</v>
      </c>
      <c r="F129" s="28">
        <f t="shared" si="20"/>
        <v>28256916</v>
      </c>
      <c r="G129" s="28">
        <f t="shared" si="20"/>
        <v>0</v>
      </c>
      <c r="H129" s="28">
        <f t="shared" si="20"/>
        <v>0</v>
      </c>
      <c r="I129" s="28">
        <f t="shared" si="20"/>
        <v>28189818</v>
      </c>
      <c r="J129" s="28">
        <f t="shared" si="20"/>
        <v>0</v>
      </c>
      <c r="K129" s="28">
        <f t="shared" si="20"/>
        <v>0</v>
      </c>
      <c r="L129" s="28">
        <f t="shared" si="20"/>
        <v>-500000</v>
      </c>
      <c r="M129" s="28">
        <f t="shared" si="20"/>
        <v>0</v>
      </c>
      <c r="N129" s="28">
        <f t="shared" si="20"/>
        <v>-500000</v>
      </c>
      <c r="O129" s="28">
        <f t="shared" si="20"/>
        <v>0</v>
      </c>
      <c r="P129" s="28">
        <f t="shared" si="20"/>
        <v>0</v>
      </c>
      <c r="Q129" s="28">
        <f t="shared" si="20"/>
        <v>27689818</v>
      </c>
      <c r="R129" s="28">
        <f t="shared" si="20"/>
        <v>0</v>
      </c>
    </row>
    <row r="130" spans="1:18" ht="12.75" x14ac:dyDescent="0.35">
      <c r="A130" s="998" t="s">
        <v>41</v>
      </c>
      <c r="B130" s="137">
        <v>2020</v>
      </c>
      <c r="C130" s="137"/>
      <c r="D130" s="137"/>
      <c r="E130" s="137"/>
      <c r="F130" s="137"/>
      <c r="G130" s="137"/>
      <c r="H130" s="137"/>
      <c r="I130" s="137"/>
      <c r="J130" s="137"/>
      <c r="K130" s="137"/>
      <c r="L130" s="137"/>
      <c r="M130" s="137"/>
      <c r="N130" s="137"/>
      <c r="O130" s="137"/>
      <c r="P130" s="137"/>
      <c r="Q130" s="137"/>
      <c r="R130" s="137"/>
    </row>
    <row r="131" spans="1:18" ht="12.75" x14ac:dyDescent="0.35">
      <c r="A131" s="998"/>
      <c r="B131" s="137">
        <v>2021</v>
      </c>
      <c r="C131" s="137"/>
      <c r="D131" s="137"/>
      <c r="E131" s="137"/>
      <c r="F131" s="137"/>
      <c r="G131" s="137"/>
      <c r="H131" s="137"/>
      <c r="I131" s="137"/>
      <c r="J131" s="137"/>
      <c r="K131" s="137"/>
      <c r="L131" s="137"/>
      <c r="M131" s="137"/>
      <c r="N131" s="137"/>
      <c r="O131" s="137"/>
      <c r="P131" s="137"/>
      <c r="Q131" s="137"/>
      <c r="R131" s="137"/>
    </row>
    <row r="132" spans="1:18" ht="12.75" x14ac:dyDescent="0.35">
      <c r="A132" s="998"/>
      <c r="B132" s="137">
        <v>2022</v>
      </c>
      <c r="C132" s="137"/>
      <c r="D132" s="137"/>
      <c r="E132" s="137"/>
      <c r="F132" s="137"/>
      <c r="G132" s="137"/>
      <c r="H132" s="137"/>
      <c r="I132" s="137"/>
      <c r="J132" s="137"/>
      <c r="K132" s="137"/>
      <c r="L132" s="137"/>
      <c r="M132" s="137"/>
      <c r="N132" s="137"/>
      <c r="O132" s="137"/>
      <c r="P132" s="137"/>
      <c r="Q132" s="137"/>
      <c r="R132" s="137"/>
    </row>
    <row r="133" spans="1:18" ht="25.5" x14ac:dyDescent="0.35">
      <c r="A133" s="998"/>
      <c r="B133" s="138" t="s">
        <v>195</v>
      </c>
      <c r="C133" s="137"/>
      <c r="D133" s="137"/>
      <c r="E133" s="137"/>
      <c r="F133" s="137"/>
      <c r="G133" s="137"/>
      <c r="H133" s="137"/>
      <c r="I133" s="137"/>
      <c r="J133" s="137"/>
      <c r="K133" s="137"/>
      <c r="L133" s="137"/>
      <c r="M133" s="137"/>
      <c r="N133" s="137"/>
      <c r="O133" s="137"/>
      <c r="P133" s="137"/>
      <c r="Q133" s="137"/>
      <c r="R133" s="137"/>
    </row>
    <row r="134" spans="1:18" ht="12.75" x14ac:dyDescent="0.35">
      <c r="A134" s="72"/>
      <c r="B134" s="72"/>
      <c r="C134" s="72"/>
      <c r="D134" s="72"/>
      <c r="E134" s="72"/>
      <c r="F134" s="72"/>
      <c r="G134" s="72"/>
      <c r="H134" s="72"/>
      <c r="I134" s="72"/>
      <c r="J134" s="72"/>
      <c r="K134" s="72"/>
      <c r="L134" s="72"/>
      <c r="M134" s="72"/>
      <c r="N134" s="72"/>
      <c r="O134" s="72"/>
      <c r="P134" s="72"/>
      <c r="Q134" s="72"/>
      <c r="R134" s="72"/>
    </row>
    <row r="135" spans="1:18" ht="12.75" x14ac:dyDescent="0.35">
      <c r="A135" s="984" t="s">
        <v>257</v>
      </c>
      <c r="B135" s="984"/>
      <c r="C135" s="984"/>
      <c r="D135" s="984"/>
      <c r="E135" s="984"/>
      <c r="F135" s="984"/>
      <c r="G135" s="984"/>
      <c r="H135" s="984"/>
      <c r="I135" s="984"/>
      <c r="J135" s="984"/>
      <c r="K135" s="984"/>
      <c r="L135" s="984"/>
      <c r="M135" s="984"/>
      <c r="N135" s="984"/>
      <c r="O135" s="984"/>
      <c r="P135" s="984"/>
      <c r="Q135" s="984"/>
      <c r="R135" s="984"/>
    </row>
    <row r="136" spans="1:18" ht="12.75" x14ac:dyDescent="0.35">
      <c r="A136" s="78" t="s">
        <v>6</v>
      </c>
      <c r="B136" s="988" t="s">
        <v>1184</v>
      </c>
      <c r="C136" s="988"/>
      <c r="D136" s="988"/>
      <c r="E136" s="988"/>
      <c r="F136" s="988"/>
      <c r="G136" s="988"/>
      <c r="H136" s="988"/>
      <c r="I136" s="988"/>
      <c r="J136" s="988"/>
      <c r="K136" s="988"/>
      <c r="L136" s="988"/>
      <c r="M136" s="988"/>
      <c r="N136" s="988"/>
      <c r="O136" s="988"/>
      <c r="P136" s="988"/>
      <c r="Q136" s="988"/>
      <c r="R136" s="988"/>
    </row>
    <row r="137" spans="1:18" ht="12.75" x14ac:dyDescent="0.35">
      <c r="A137" s="984" t="s">
        <v>86</v>
      </c>
      <c r="B137" s="994" t="s">
        <v>87</v>
      </c>
      <c r="C137" s="995" t="s">
        <v>88</v>
      </c>
      <c r="D137" s="995"/>
      <c r="E137" s="995"/>
      <c r="F137" s="995"/>
      <c r="G137" s="995"/>
      <c r="H137" s="995"/>
      <c r="I137" s="995"/>
      <c r="J137" s="993" t="s">
        <v>9</v>
      </c>
      <c r="K137" s="993"/>
      <c r="L137" s="993"/>
      <c r="M137" s="993"/>
      <c r="N137" s="993"/>
      <c r="O137" s="993" t="s">
        <v>10</v>
      </c>
      <c r="P137" s="993"/>
      <c r="Q137" s="993" t="s">
        <v>11</v>
      </c>
      <c r="R137" s="993"/>
    </row>
    <row r="138" spans="1:18" ht="70.900000000000006" thickBot="1" x14ac:dyDescent="0.4">
      <c r="A138" s="984"/>
      <c r="B138" s="994"/>
      <c r="C138" s="69" t="s">
        <v>89</v>
      </c>
      <c r="D138" s="69" t="s">
        <v>90</v>
      </c>
      <c r="E138" s="69" t="s">
        <v>91</v>
      </c>
      <c r="F138" s="69" t="s">
        <v>92</v>
      </c>
      <c r="G138" s="69" t="s">
        <v>93</v>
      </c>
      <c r="H138" s="69" t="s">
        <v>94</v>
      </c>
      <c r="I138" s="69" t="s">
        <v>18</v>
      </c>
      <c r="J138" s="69" t="s">
        <v>93</v>
      </c>
      <c r="K138" s="69" t="s">
        <v>94</v>
      </c>
      <c r="L138" s="69" t="s">
        <v>95</v>
      </c>
      <c r="M138" s="69" t="s">
        <v>96</v>
      </c>
      <c r="N138" s="69" t="s">
        <v>23</v>
      </c>
      <c r="O138" s="69" t="s">
        <v>97</v>
      </c>
      <c r="P138" s="69" t="s">
        <v>25</v>
      </c>
      <c r="Q138" s="69" t="s">
        <v>98</v>
      </c>
      <c r="R138" s="69" t="s">
        <v>27</v>
      </c>
    </row>
    <row r="139" spans="1:18" ht="75" customHeight="1" x14ac:dyDescent="0.35">
      <c r="A139" s="126" t="s">
        <v>113</v>
      </c>
      <c r="B139" s="124">
        <v>2021</v>
      </c>
      <c r="C139" s="127"/>
      <c r="D139" s="128"/>
      <c r="E139" s="128"/>
      <c r="F139" s="153">
        <v>0</v>
      </c>
      <c r="G139" s="128"/>
      <c r="H139" s="128"/>
      <c r="I139" s="157">
        <f t="shared" ref="I139:I141" si="21">SUM(C139:H139)</f>
        <v>0</v>
      </c>
      <c r="J139" s="127"/>
      <c r="K139" s="128"/>
      <c r="L139" s="128"/>
      <c r="M139" s="128"/>
      <c r="N139" s="671">
        <f>SUM(J139:M139)</f>
        <v>0</v>
      </c>
      <c r="O139" s="130"/>
      <c r="P139" s="128"/>
      <c r="Q139" s="153">
        <f t="shared" ref="Q139:Q141" si="22">+I139+N139</f>
        <v>0</v>
      </c>
      <c r="R139" s="129"/>
    </row>
    <row r="140" spans="1:18" ht="12.75" x14ac:dyDescent="0.35">
      <c r="A140" s="114"/>
      <c r="B140" s="112">
        <v>2022</v>
      </c>
      <c r="C140" s="115"/>
      <c r="D140" s="28"/>
      <c r="E140" s="28"/>
      <c r="F140" s="157">
        <v>0</v>
      </c>
      <c r="G140" s="28"/>
      <c r="H140" s="28"/>
      <c r="I140" s="157">
        <f t="shared" si="21"/>
        <v>0</v>
      </c>
      <c r="J140" s="115"/>
      <c r="K140" s="28"/>
      <c r="L140" s="28"/>
      <c r="M140" s="28"/>
      <c r="N140" s="158">
        <f>SUM(J140:M140)</f>
        <v>0</v>
      </c>
      <c r="O140" s="117"/>
      <c r="P140" s="28"/>
      <c r="Q140" s="157">
        <f t="shared" si="22"/>
        <v>0</v>
      </c>
      <c r="R140" s="116"/>
    </row>
    <row r="141" spans="1:18" ht="12.75" x14ac:dyDescent="0.35">
      <c r="A141" s="114"/>
      <c r="B141" s="112">
        <v>2023</v>
      </c>
      <c r="C141" s="115"/>
      <c r="D141" s="28"/>
      <c r="E141" s="28"/>
      <c r="F141" s="157">
        <v>297800</v>
      </c>
      <c r="G141" s="28"/>
      <c r="H141" s="28"/>
      <c r="I141" s="157">
        <f t="shared" si="21"/>
        <v>297800</v>
      </c>
      <c r="J141" s="115"/>
      <c r="K141" s="28"/>
      <c r="L141" s="28"/>
      <c r="M141" s="28"/>
      <c r="N141" s="158">
        <f>SUM(J141:M141)</f>
        <v>0</v>
      </c>
      <c r="O141" s="117"/>
      <c r="P141" s="28"/>
      <c r="Q141" s="157">
        <f t="shared" si="22"/>
        <v>297800</v>
      </c>
      <c r="R141" s="116"/>
    </row>
    <row r="142" spans="1:18" ht="13.15" thickBot="1" x14ac:dyDescent="0.4">
      <c r="A142" s="125"/>
      <c r="B142" s="119" t="s">
        <v>194</v>
      </c>
      <c r="C142" s="120"/>
      <c r="D142" s="121">
        <v>0</v>
      </c>
      <c r="E142" s="121">
        <v>0</v>
      </c>
      <c r="F142" s="121"/>
      <c r="G142" s="121"/>
      <c r="H142" s="121"/>
      <c r="I142" s="122"/>
      <c r="J142" s="120"/>
      <c r="K142" s="121"/>
      <c r="L142" s="121"/>
      <c r="M142" s="121"/>
      <c r="N142" s="122"/>
      <c r="O142" s="123"/>
      <c r="P142" s="121"/>
      <c r="Q142" s="121"/>
      <c r="R142" s="122"/>
    </row>
    <row r="143" spans="1:18" ht="12.75" x14ac:dyDescent="0.35">
      <c r="A143" s="126" t="s">
        <v>115</v>
      </c>
      <c r="B143" s="124">
        <v>2021</v>
      </c>
      <c r="C143" s="127"/>
      <c r="D143" s="153">
        <v>12901383</v>
      </c>
      <c r="E143" s="153">
        <v>0</v>
      </c>
      <c r="F143" s="153">
        <v>2025708</v>
      </c>
      <c r="G143" s="128"/>
      <c r="H143" s="128"/>
      <c r="I143" s="153">
        <f>SUM(C143:H143)</f>
        <v>14927091</v>
      </c>
      <c r="J143" s="127"/>
      <c r="K143" s="128"/>
      <c r="L143" s="153">
        <v>9540</v>
      </c>
      <c r="M143" s="128"/>
      <c r="N143" s="671">
        <f>SUM(J143:M143)</f>
        <v>9540</v>
      </c>
      <c r="O143" s="130"/>
      <c r="P143" s="128"/>
      <c r="Q143" s="153">
        <f>+I143+N143</f>
        <v>14936631</v>
      </c>
      <c r="R143" s="129"/>
    </row>
    <row r="144" spans="1:18" ht="12.75" x14ac:dyDescent="0.35">
      <c r="A144" s="114"/>
      <c r="B144" s="112">
        <v>2022</v>
      </c>
      <c r="C144" s="115"/>
      <c r="D144" s="157">
        <v>12028525</v>
      </c>
      <c r="E144" s="157">
        <v>0</v>
      </c>
      <c r="F144" s="157">
        <v>2175012</v>
      </c>
      <c r="G144" s="28"/>
      <c r="H144" s="28"/>
      <c r="I144" s="157">
        <f>SUM(C144:H144)</f>
        <v>14203537</v>
      </c>
      <c r="J144" s="115"/>
      <c r="K144" s="28"/>
      <c r="L144" s="157">
        <v>153802</v>
      </c>
      <c r="M144" s="28"/>
      <c r="N144" s="158">
        <f>SUM(J144:M144)</f>
        <v>153802</v>
      </c>
      <c r="O144" s="117"/>
      <c r="P144" s="28"/>
      <c r="Q144" s="157">
        <f>+I144+N144</f>
        <v>14357339</v>
      </c>
      <c r="R144" s="116"/>
    </row>
    <row r="145" spans="1:18" ht="12.75" x14ac:dyDescent="0.35">
      <c r="A145" s="114"/>
      <c r="B145" s="112">
        <v>2023</v>
      </c>
      <c r="C145" s="115"/>
      <c r="D145" s="157">
        <v>11980902</v>
      </c>
      <c r="E145" s="157"/>
      <c r="F145" s="157">
        <v>1679925</v>
      </c>
      <c r="G145" s="28"/>
      <c r="H145" s="28"/>
      <c r="I145" s="157">
        <f>SUM(C145:H145)</f>
        <v>13660827</v>
      </c>
      <c r="J145" s="115"/>
      <c r="K145" s="28"/>
      <c r="L145" s="157">
        <v>112992</v>
      </c>
      <c r="M145" s="28"/>
      <c r="N145" s="158">
        <f>SUM(J145:M145)</f>
        <v>112992</v>
      </c>
      <c r="O145" s="117"/>
      <c r="P145" s="28"/>
      <c r="Q145" s="157">
        <f>+I145+N145</f>
        <v>13773819</v>
      </c>
      <c r="R145" s="116"/>
    </row>
    <row r="146" spans="1:18" ht="13.15" thickBot="1" x14ac:dyDescent="0.4">
      <c r="A146" s="125"/>
      <c r="B146" s="119" t="s">
        <v>194</v>
      </c>
      <c r="C146" s="120"/>
      <c r="D146" s="121"/>
      <c r="E146" s="121"/>
      <c r="F146" s="121"/>
      <c r="G146" s="121"/>
      <c r="H146" s="121"/>
      <c r="I146" s="122"/>
      <c r="J146" s="120"/>
      <c r="K146" s="121"/>
      <c r="L146" s="121"/>
      <c r="M146" s="121"/>
      <c r="N146" s="122"/>
      <c r="O146" s="123"/>
      <c r="P146" s="121"/>
      <c r="Q146" s="121"/>
      <c r="R146" s="122"/>
    </row>
    <row r="147" spans="1:18" ht="12.75" x14ac:dyDescent="0.35">
      <c r="A147" s="126" t="s">
        <v>117</v>
      </c>
      <c r="B147" s="124">
        <v>2021</v>
      </c>
      <c r="C147" s="127"/>
      <c r="D147" s="153"/>
      <c r="E147" s="153">
        <v>6600981</v>
      </c>
      <c r="F147" s="153"/>
      <c r="G147" s="128"/>
      <c r="H147" s="128"/>
      <c r="I147" s="153">
        <f>SUM(C147:H147)</f>
        <v>6600981</v>
      </c>
      <c r="J147" s="127"/>
      <c r="K147" s="128"/>
      <c r="L147" s="128"/>
      <c r="M147" s="128"/>
      <c r="N147" s="671">
        <f>SUM(J147:M147)</f>
        <v>0</v>
      </c>
      <c r="O147" s="130"/>
      <c r="P147" s="128"/>
      <c r="Q147" s="153">
        <f>+I147+N147</f>
        <v>6600981</v>
      </c>
      <c r="R147" s="129"/>
    </row>
    <row r="148" spans="1:18" ht="12.75" x14ac:dyDescent="0.35">
      <c r="A148" s="114"/>
      <c r="B148" s="112">
        <v>2022</v>
      </c>
      <c r="C148" s="115"/>
      <c r="D148" s="157"/>
      <c r="E148" s="157">
        <v>5466387</v>
      </c>
      <c r="F148" s="157"/>
      <c r="G148" s="28"/>
      <c r="H148" s="28"/>
      <c r="I148" s="158">
        <f>SUM(C148:H148)</f>
        <v>5466387</v>
      </c>
      <c r="J148" s="115"/>
      <c r="K148" s="28"/>
      <c r="L148" s="28"/>
      <c r="M148" s="28"/>
      <c r="N148" s="158">
        <f>SUM(J148:M148)</f>
        <v>0</v>
      </c>
      <c r="O148" s="117"/>
      <c r="P148" s="28"/>
      <c r="Q148" s="157">
        <f>+I148+N148</f>
        <v>5466387</v>
      </c>
      <c r="R148" s="116"/>
    </row>
    <row r="149" spans="1:18" ht="12.75" x14ac:dyDescent="0.35">
      <c r="A149" s="114"/>
      <c r="B149" s="112">
        <v>2023</v>
      </c>
      <c r="C149" s="115"/>
      <c r="D149" s="157"/>
      <c r="E149" s="157">
        <v>5440513</v>
      </c>
      <c r="F149" s="157"/>
      <c r="G149" s="28"/>
      <c r="H149" s="28"/>
      <c r="I149" s="158">
        <f>SUM(C149:H149)</f>
        <v>5440513</v>
      </c>
      <c r="J149" s="115"/>
      <c r="K149" s="28"/>
      <c r="L149" s="28"/>
      <c r="M149" s="28"/>
      <c r="N149" s="158">
        <f>SUM(J149:M149)</f>
        <v>0</v>
      </c>
      <c r="O149" s="117"/>
      <c r="P149" s="28"/>
      <c r="Q149" s="157">
        <f>+I149+N149</f>
        <v>5440513</v>
      </c>
      <c r="R149" s="116"/>
    </row>
    <row r="150" spans="1:18" ht="13.15" thickBot="1" x14ac:dyDescent="0.4">
      <c r="A150" s="125"/>
      <c r="B150" s="119" t="s">
        <v>194</v>
      </c>
      <c r="C150" s="120"/>
      <c r="D150" s="121"/>
      <c r="E150" s="121"/>
      <c r="F150" s="121"/>
      <c r="G150" s="121"/>
      <c r="H150" s="121"/>
      <c r="I150" s="122"/>
      <c r="J150" s="120"/>
      <c r="K150" s="121"/>
      <c r="L150" s="121"/>
      <c r="M150" s="121"/>
      <c r="N150" s="122"/>
      <c r="O150" s="123"/>
      <c r="P150" s="121"/>
      <c r="Q150" s="121"/>
      <c r="R150" s="122"/>
    </row>
    <row r="151" spans="1:18" ht="12.75" x14ac:dyDescent="0.35">
      <c r="A151" s="998" t="s">
        <v>41</v>
      </c>
      <c r="B151" s="137">
        <v>2021</v>
      </c>
      <c r="C151" s="137"/>
      <c r="D151" s="672">
        <f>+D127+D135+D143</f>
        <v>14240931</v>
      </c>
      <c r="E151" s="672">
        <f t="shared" ref="E151:P153" si="23">+E127+E135+E143</f>
        <v>227594</v>
      </c>
      <c r="F151" s="672">
        <f t="shared" si="23"/>
        <v>31221729</v>
      </c>
      <c r="G151" s="672">
        <f t="shared" si="23"/>
        <v>0</v>
      </c>
      <c r="H151" s="672">
        <f t="shared" si="23"/>
        <v>0</v>
      </c>
      <c r="I151" s="672">
        <f t="shared" si="23"/>
        <v>45690254</v>
      </c>
      <c r="J151" s="672">
        <f t="shared" si="23"/>
        <v>0</v>
      </c>
      <c r="K151" s="672">
        <f t="shared" si="23"/>
        <v>0</v>
      </c>
      <c r="L151" s="672">
        <f t="shared" si="23"/>
        <v>9540</v>
      </c>
      <c r="M151" s="672">
        <f t="shared" si="23"/>
        <v>0</v>
      </c>
      <c r="N151" s="672">
        <f t="shared" si="23"/>
        <v>9540</v>
      </c>
      <c r="O151" s="672">
        <f t="shared" si="23"/>
        <v>0</v>
      </c>
      <c r="P151" s="672">
        <f t="shared" si="23"/>
        <v>0</v>
      </c>
      <c r="Q151" s="672">
        <f>+Q135+Q143</f>
        <v>14936631</v>
      </c>
      <c r="R151" s="137"/>
    </row>
    <row r="152" spans="1:18" ht="100.5" customHeight="1" x14ac:dyDescent="0.35">
      <c r="A152" s="998"/>
      <c r="B152" s="137">
        <v>2022</v>
      </c>
      <c r="C152" s="137"/>
      <c r="D152" s="672">
        <f>+D128+D136+D144</f>
        <v>13432000</v>
      </c>
      <c r="E152" s="672">
        <f t="shared" si="23"/>
        <v>230765</v>
      </c>
      <c r="F152" s="672">
        <f t="shared" si="23"/>
        <v>3114117</v>
      </c>
      <c r="G152" s="672">
        <f t="shared" si="23"/>
        <v>0</v>
      </c>
      <c r="H152" s="672">
        <f t="shared" si="23"/>
        <v>0</v>
      </c>
      <c r="I152" s="672">
        <f t="shared" si="23"/>
        <v>16776882</v>
      </c>
      <c r="J152" s="672">
        <f t="shared" si="23"/>
        <v>0</v>
      </c>
      <c r="K152" s="672">
        <f t="shared" si="23"/>
        <v>0</v>
      </c>
      <c r="L152" s="672">
        <f t="shared" si="23"/>
        <v>653802</v>
      </c>
      <c r="M152" s="672">
        <f t="shared" si="23"/>
        <v>0</v>
      </c>
      <c r="N152" s="672">
        <f t="shared" si="23"/>
        <v>653802</v>
      </c>
      <c r="O152" s="672">
        <f t="shared" si="23"/>
        <v>0</v>
      </c>
      <c r="P152" s="672">
        <f t="shared" si="23"/>
        <v>0</v>
      </c>
      <c r="Q152" s="672">
        <f>+Q136+Q144</f>
        <v>14357339</v>
      </c>
      <c r="R152" s="137"/>
    </row>
    <row r="153" spans="1:18" ht="12.75" x14ac:dyDescent="0.35">
      <c r="A153" s="998"/>
      <c r="B153" s="137">
        <v>2023</v>
      </c>
      <c r="C153" s="137"/>
      <c r="D153" s="672">
        <f>+D129+D137+D145</f>
        <v>11916975</v>
      </c>
      <c r="E153" s="672">
        <f>+E129+E137+E145</f>
        <v>-3171</v>
      </c>
      <c r="F153" s="672">
        <f>+F129+F137+F145</f>
        <v>29936841</v>
      </c>
      <c r="G153" s="672">
        <f t="shared" si="23"/>
        <v>0</v>
      </c>
      <c r="H153" s="672">
        <f t="shared" si="23"/>
        <v>0</v>
      </c>
      <c r="I153" s="672">
        <f t="shared" si="23"/>
        <v>41850645</v>
      </c>
      <c r="J153" s="672">
        <v>0</v>
      </c>
      <c r="K153" s="672">
        <f t="shared" si="23"/>
        <v>0</v>
      </c>
      <c r="L153" s="672">
        <f t="shared" si="23"/>
        <v>-387008</v>
      </c>
      <c r="M153" s="672">
        <f t="shared" si="23"/>
        <v>0</v>
      </c>
      <c r="N153" s="672">
        <f t="shared" si="23"/>
        <v>-387008</v>
      </c>
      <c r="O153" s="672" t="e">
        <f t="shared" si="23"/>
        <v>#VALUE!</v>
      </c>
      <c r="P153" s="672">
        <f t="shared" si="23"/>
        <v>0</v>
      </c>
      <c r="Q153" s="672" t="e">
        <f>+Q129+Q137+Q145</f>
        <v>#VALUE!</v>
      </c>
      <c r="R153" s="137"/>
    </row>
    <row r="154" spans="1:18" ht="25.5" x14ac:dyDescent="0.35">
      <c r="A154" s="998"/>
      <c r="B154" s="138" t="s">
        <v>4422</v>
      </c>
      <c r="C154" s="673"/>
      <c r="D154" s="674">
        <v>-0.4</v>
      </c>
      <c r="E154" s="673">
        <v>-0.47</v>
      </c>
      <c r="F154" s="673">
        <v>-9.07</v>
      </c>
      <c r="G154" s="673">
        <v>0</v>
      </c>
      <c r="H154" s="673">
        <v>0</v>
      </c>
      <c r="I154" s="673">
        <v>-1.38</v>
      </c>
      <c r="J154" s="673">
        <v>0</v>
      </c>
      <c r="K154" s="673">
        <v>0</v>
      </c>
      <c r="L154" s="673">
        <v>-26.53</v>
      </c>
      <c r="M154" s="673">
        <v>0</v>
      </c>
      <c r="N154" s="673">
        <v>-26.53</v>
      </c>
      <c r="O154" s="673">
        <v>0</v>
      </c>
      <c r="P154" s="673">
        <v>0</v>
      </c>
      <c r="Q154" s="673">
        <v>-1.57</v>
      </c>
      <c r="R154" s="673"/>
    </row>
    <row r="155" spans="1:18" ht="12.75" x14ac:dyDescent="0.35">
      <c r="A155" s="72"/>
      <c r="B155" s="72"/>
      <c r="C155" s="72"/>
      <c r="D155" s="72"/>
      <c r="E155" s="72"/>
      <c r="F155" s="72"/>
      <c r="G155" s="72"/>
      <c r="H155" s="72"/>
      <c r="I155" s="72"/>
      <c r="J155" s="72"/>
      <c r="K155" s="72"/>
      <c r="L155" s="72"/>
      <c r="M155" s="72"/>
      <c r="N155" s="72"/>
      <c r="O155" s="72"/>
      <c r="P155" s="72"/>
      <c r="Q155" s="72"/>
      <c r="R155" s="72"/>
    </row>
    <row r="156" spans="1:18" ht="12.75" x14ac:dyDescent="0.35">
      <c r="A156" s="984" t="s">
        <v>257</v>
      </c>
      <c r="B156" s="984"/>
      <c r="C156" s="984"/>
      <c r="D156" s="984"/>
      <c r="E156" s="984"/>
      <c r="F156" s="984"/>
      <c r="G156" s="984"/>
      <c r="H156" s="984"/>
      <c r="I156" s="984"/>
      <c r="J156" s="984"/>
      <c r="K156" s="984"/>
      <c r="L156" s="984"/>
      <c r="M156" s="984"/>
      <c r="N156" s="984"/>
      <c r="O156" s="984"/>
      <c r="P156" s="984"/>
      <c r="Q156" s="984"/>
      <c r="R156" s="984"/>
    </row>
    <row r="157" spans="1:18" ht="12.75" x14ac:dyDescent="0.35">
      <c r="A157" s="78" t="s">
        <v>1187</v>
      </c>
      <c r="B157" s="988" t="s">
        <v>1186</v>
      </c>
      <c r="C157" s="988"/>
      <c r="D157" s="988"/>
      <c r="E157" s="988"/>
      <c r="F157" s="988"/>
      <c r="G157" s="988"/>
      <c r="H157" s="988"/>
      <c r="I157" s="988"/>
      <c r="J157" s="988"/>
      <c r="K157" s="988"/>
      <c r="L157" s="988"/>
      <c r="M157" s="988"/>
      <c r="N157" s="988"/>
      <c r="O157" s="988"/>
      <c r="P157" s="988"/>
      <c r="Q157" s="988"/>
      <c r="R157" s="988"/>
    </row>
    <row r="158" spans="1:18" ht="12.75" x14ac:dyDescent="0.35">
      <c r="A158" s="984" t="s">
        <v>86</v>
      </c>
      <c r="B158" s="994" t="s">
        <v>87</v>
      </c>
      <c r="C158" s="995" t="s">
        <v>88</v>
      </c>
      <c r="D158" s="995"/>
      <c r="E158" s="995"/>
      <c r="F158" s="995"/>
      <c r="G158" s="995"/>
      <c r="H158" s="995"/>
      <c r="I158" s="995"/>
      <c r="J158" s="993" t="s">
        <v>9</v>
      </c>
      <c r="K158" s="993"/>
      <c r="L158" s="993"/>
      <c r="M158" s="993"/>
      <c r="N158" s="993"/>
      <c r="O158" s="993" t="s">
        <v>10</v>
      </c>
      <c r="P158" s="993"/>
      <c r="Q158" s="993" t="s">
        <v>11</v>
      </c>
      <c r="R158" s="993"/>
    </row>
    <row r="159" spans="1:18" ht="70.900000000000006" thickBot="1" x14ac:dyDescent="0.4">
      <c r="A159" s="984"/>
      <c r="B159" s="994"/>
      <c r="C159" s="69" t="s">
        <v>89</v>
      </c>
      <c r="D159" s="69" t="s">
        <v>90</v>
      </c>
      <c r="E159" s="69" t="s">
        <v>91</v>
      </c>
      <c r="F159" s="69" t="s">
        <v>92</v>
      </c>
      <c r="G159" s="69" t="s">
        <v>93</v>
      </c>
      <c r="H159" s="69" t="s">
        <v>94</v>
      </c>
      <c r="I159" s="69" t="s">
        <v>18</v>
      </c>
      <c r="J159" s="69" t="s">
        <v>93</v>
      </c>
      <c r="K159" s="69" t="s">
        <v>94</v>
      </c>
      <c r="L159" s="69" t="s">
        <v>95</v>
      </c>
      <c r="M159" s="69" t="s">
        <v>96</v>
      </c>
      <c r="N159" s="69" t="s">
        <v>23</v>
      </c>
      <c r="O159" s="69" t="s">
        <v>97</v>
      </c>
      <c r="P159" s="69" t="s">
        <v>25</v>
      </c>
      <c r="Q159" s="69" t="s">
        <v>98</v>
      </c>
      <c r="R159" s="69" t="s">
        <v>27</v>
      </c>
    </row>
    <row r="160" spans="1:18" ht="12.75" x14ac:dyDescent="0.35">
      <c r="A160" s="126" t="s">
        <v>115</v>
      </c>
      <c r="B160" s="124">
        <v>2021</v>
      </c>
      <c r="C160" s="127"/>
      <c r="D160" s="143">
        <v>74934325</v>
      </c>
      <c r="E160" s="143">
        <v>2773540</v>
      </c>
      <c r="F160" s="143">
        <v>10867689</v>
      </c>
      <c r="G160" s="128"/>
      <c r="H160" s="143">
        <v>1722911</v>
      </c>
      <c r="I160" s="144">
        <f>SUM(D160:H160)</f>
        <v>90298465</v>
      </c>
      <c r="J160" s="127"/>
      <c r="K160" s="128"/>
      <c r="L160" s="143">
        <v>85998</v>
      </c>
      <c r="M160" s="128"/>
      <c r="N160" s="144">
        <f>SUM(J160:M160)</f>
        <v>85998</v>
      </c>
      <c r="O160" s="130"/>
      <c r="P160" s="128"/>
      <c r="Q160" s="81">
        <f>SUM(N160,I160)</f>
        <v>90384463</v>
      </c>
      <c r="R160" s="129"/>
    </row>
    <row r="161" spans="1:18" ht="12.75" x14ac:dyDescent="0.35">
      <c r="A161" s="114"/>
      <c r="B161" s="112">
        <v>2022</v>
      </c>
      <c r="C161" s="115"/>
      <c r="D161" s="81">
        <v>69477169</v>
      </c>
      <c r="E161" s="81">
        <v>2305168</v>
      </c>
      <c r="F161" s="81">
        <v>10139600</v>
      </c>
      <c r="G161" s="28"/>
      <c r="H161" s="81">
        <v>122399</v>
      </c>
      <c r="I161" s="144">
        <f>SUM(D161:H161)</f>
        <v>82044336</v>
      </c>
      <c r="J161" s="115"/>
      <c r="K161" s="28"/>
      <c r="L161" s="81">
        <v>109324</v>
      </c>
      <c r="M161" s="28"/>
      <c r="N161" s="144">
        <f>SUM(J161:M161)</f>
        <v>109324</v>
      </c>
      <c r="O161" s="117"/>
      <c r="P161" s="28"/>
      <c r="Q161" s="81">
        <f>SUM(N161,I161)</f>
        <v>82153660</v>
      </c>
      <c r="R161" s="116"/>
    </row>
    <row r="162" spans="1:18" ht="12.75" x14ac:dyDescent="0.35">
      <c r="A162" s="114"/>
      <c r="B162" s="112">
        <v>2023</v>
      </c>
      <c r="C162" s="115"/>
      <c r="D162" s="145">
        <v>60379005</v>
      </c>
      <c r="E162" s="145">
        <v>2140271</v>
      </c>
      <c r="F162" s="145">
        <v>5944047</v>
      </c>
      <c r="G162" s="145"/>
      <c r="H162" s="145"/>
      <c r="I162" s="146">
        <f>SUM(D162:H162)</f>
        <v>68463323</v>
      </c>
      <c r="J162" s="115"/>
      <c r="K162" s="28"/>
      <c r="L162" s="28"/>
      <c r="M162" s="28"/>
      <c r="N162" s="144"/>
      <c r="O162" s="147"/>
      <c r="P162" s="145"/>
      <c r="Q162" s="145">
        <f>SUM(I162)</f>
        <v>68463323</v>
      </c>
      <c r="R162" s="116"/>
    </row>
    <row r="163" spans="1:18" ht="13.15" thickBot="1" x14ac:dyDescent="0.4">
      <c r="A163" s="125"/>
      <c r="B163" s="119" t="s">
        <v>194</v>
      </c>
      <c r="C163" s="120"/>
      <c r="D163" s="121"/>
      <c r="E163" s="121"/>
      <c r="F163" s="121"/>
      <c r="G163" s="121"/>
      <c r="H163" s="121"/>
      <c r="I163" s="122"/>
      <c r="J163" s="120"/>
      <c r="K163" s="121"/>
      <c r="L163" s="121"/>
      <c r="M163" s="121"/>
      <c r="N163" s="122"/>
      <c r="O163" s="123"/>
      <c r="P163" s="121"/>
      <c r="Q163" s="121"/>
      <c r="R163" s="122"/>
    </row>
    <row r="164" spans="1:18" ht="12.75" x14ac:dyDescent="0.35">
      <c r="A164" s="998" t="s">
        <v>41</v>
      </c>
      <c r="B164" s="137">
        <v>2020</v>
      </c>
      <c r="C164" s="137"/>
      <c r="D164" s="137"/>
      <c r="E164" s="137"/>
      <c r="F164" s="137"/>
      <c r="G164" s="137"/>
      <c r="H164" s="137"/>
      <c r="I164" s="137"/>
      <c r="J164" s="137"/>
      <c r="K164" s="137"/>
      <c r="L164" s="137"/>
      <c r="M164" s="137"/>
      <c r="N164" s="137"/>
      <c r="O164" s="137"/>
      <c r="P164" s="137"/>
      <c r="Q164" s="137"/>
      <c r="R164" s="137"/>
    </row>
    <row r="165" spans="1:18" ht="84.75" customHeight="1" x14ac:dyDescent="0.35">
      <c r="A165" s="998"/>
      <c r="B165" s="137">
        <v>2021</v>
      </c>
      <c r="C165" s="137"/>
      <c r="D165" s="137"/>
      <c r="E165" s="137"/>
      <c r="F165" s="137"/>
      <c r="G165" s="137"/>
      <c r="H165" s="137"/>
      <c r="I165" s="137"/>
      <c r="J165" s="137"/>
      <c r="K165" s="137"/>
      <c r="L165" s="137"/>
      <c r="M165" s="137"/>
      <c r="N165" s="137"/>
      <c r="O165" s="137"/>
      <c r="P165" s="137"/>
      <c r="Q165" s="137"/>
      <c r="R165" s="137"/>
    </row>
    <row r="166" spans="1:18" ht="12.75" x14ac:dyDescent="0.35">
      <c r="A166" s="998"/>
      <c r="B166" s="137">
        <v>2022</v>
      </c>
      <c r="C166" s="137"/>
      <c r="D166" s="137"/>
      <c r="E166" s="137"/>
      <c r="F166" s="137"/>
      <c r="G166" s="137"/>
      <c r="H166" s="137"/>
      <c r="I166" s="137"/>
      <c r="J166" s="137"/>
      <c r="K166" s="137"/>
      <c r="L166" s="137"/>
      <c r="M166" s="137"/>
      <c r="N166" s="137"/>
      <c r="O166" s="137"/>
      <c r="P166" s="137"/>
      <c r="Q166" s="137"/>
      <c r="R166" s="137"/>
    </row>
    <row r="167" spans="1:18" ht="25.5" x14ac:dyDescent="0.35">
      <c r="A167" s="998"/>
      <c r="B167" s="138" t="s">
        <v>195</v>
      </c>
      <c r="C167" s="137"/>
      <c r="D167" s="137"/>
      <c r="E167" s="137"/>
      <c r="F167" s="137"/>
      <c r="G167" s="137"/>
      <c r="H167" s="137"/>
      <c r="I167" s="137"/>
      <c r="J167" s="137"/>
      <c r="K167" s="137"/>
      <c r="L167" s="137"/>
      <c r="M167" s="137"/>
      <c r="N167" s="137"/>
      <c r="O167" s="137"/>
      <c r="P167" s="137"/>
      <c r="Q167" s="137"/>
      <c r="R167" s="137"/>
    </row>
    <row r="168" spans="1:18" ht="12.75" x14ac:dyDescent="0.35">
      <c r="A168" s="72"/>
      <c r="B168" s="72"/>
      <c r="C168" s="72"/>
      <c r="D168" s="72"/>
      <c r="E168" s="72"/>
      <c r="F168" s="72"/>
      <c r="G168" s="72"/>
      <c r="H168" s="72"/>
      <c r="I168" s="72"/>
      <c r="J168" s="72"/>
      <c r="K168" s="72"/>
      <c r="L168" s="72"/>
      <c r="M168" s="72"/>
      <c r="N168" s="72"/>
      <c r="O168" s="72"/>
      <c r="P168" s="72"/>
      <c r="Q168" s="72"/>
      <c r="R168" s="72"/>
    </row>
    <row r="169" spans="1:18" ht="12.75" x14ac:dyDescent="0.35">
      <c r="A169" s="984" t="s">
        <v>257</v>
      </c>
      <c r="B169" s="984"/>
      <c r="C169" s="984"/>
      <c r="D169" s="984"/>
      <c r="E169" s="984"/>
      <c r="F169" s="984"/>
      <c r="G169" s="984"/>
      <c r="H169" s="984"/>
      <c r="I169" s="984"/>
      <c r="J169" s="984"/>
      <c r="K169" s="984"/>
      <c r="L169" s="984"/>
      <c r="M169" s="984"/>
      <c r="N169" s="984"/>
      <c r="O169" s="984"/>
      <c r="P169" s="984"/>
      <c r="Q169" s="984"/>
      <c r="R169" s="984"/>
    </row>
    <row r="170" spans="1:18" ht="12.75" x14ac:dyDescent="0.35">
      <c r="A170" s="78" t="s">
        <v>6</v>
      </c>
      <c r="B170" s="989" t="s">
        <v>1206</v>
      </c>
      <c r="C170" s="989"/>
      <c r="D170" s="989"/>
      <c r="E170" s="989"/>
      <c r="F170" s="989"/>
      <c r="G170" s="989"/>
      <c r="H170" s="989"/>
      <c r="I170" s="989"/>
      <c r="J170" s="989"/>
      <c r="K170" s="989"/>
      <c r="L170" s="989"/>
      <c r="M170" s="989"/>
      <c r="N170" s="989"/>
      <c r="O170" s="989"/>
      <c r="P170" s="989"/>
      <c r="Q170" s="989"/>
      <c r="R170" s="989"/>
    </row>
    <row r="171" spans="1:18" ht="12.75" x14ac:dyDescent="0.35">
      <c r="A171" s="984" t="s">
        <v>86</v>
      </c>
      <c r="B171" s="994" t="s">
        <v>87</v>
      </c>
      <c r="C171" s="995" t="s">
        <v>88</v>
      </c>
      <c r="D171" s="995"/>
      <c r="E171" s="995"/>
      <c r="F171" s="995"/>
      <c r="G171" s="995"/>
      <c r="H171" s="995"/>
      <c r="I171" s="995"/>
      <c r="J171" s="993" t="s">
        <v>9</v>
      </c>
      <c r="K171" s="993"/>
      <c r="L171" s="993"/>
      <c r="M171" s="993"/>
      <c r="N171" s="993"/>
      <c r="O171" s="993" t="s">
        <v>10</v>
      </c>
      <c r="P171" s="993"/>
      <c r="Q171" s="993" t="s">
        <v>11</v>
      </c>
      <c r="R171" s="993"/>
    </row>
    <row r="172" spans="1:18" ht="70.900000000000006" thickBot="1" x14ac:dyDescent="0.4">
      <c r="A172" s="984"/>
      <c r="B172" s="994"/>
      <c r="C172" s="69" t="s">
        <v>89</v>
      </c>
      <c r="D172" s="69" t="s">
        <v>90</v>
      </c>
      <c r="E172" s="69" t="s">
        <v>91</v>
      </c>
      <c r="F172" s="69" t="s">
        <v>92</v>
      </c>
      <c r="G172" s="69" t="s">
        <v>93</v>
      </c>
      <c r="H172" s="69" t="s">
        <v>94</v>
      </c>
      <c r="I172" s="69" t="s">
        <v>18</v>
      </c>
      <c r="J172" s="69" t="s">
        <v>93</v>
      </c>
      <c r="K172" s="69" t="s">
        <v>94</v>
      </c>
      <c r="L172" s="69" t="s">
        <v>95</v>
      </c>
      <c r="M172" s="69" t="s">
        <v>96</v>
      </c>
      <c r="N172" s="69" t="s">
        <v>23</v>
      </c>
      <c r="O172" s="69" t="s">
        <v>97</v>
      </c>
      <c r="P172" s="69" t="s">
        <v>25</v>
      </c>
      <c r="Q172" s="69" t="s">
        <v>98</v>
      </c>
      <c r="R172" s="69" t="s">
        <v>27</v>
      </c>
    </row>
    <row r="173" spans="1:18" ht="12.75" x14ac:dyDescent="0.35">
      <c r="A173" s="126" t="s">
        <v>115</v>
      </c>
      <c r="B173" s="126">
        <v>2021</v>
      </c>
      <c r="C173" s="127"/>
      <c r="D173" s="148">
        <v>43503973</v>
      </c>
      <c r="E173" s="148">
        <v>1201663</v>
      </c>
      <c r="F173" s="148">
        <v>1924968</v>
      </c>
      <c r="G173" s="128"/>
      <c r="H173" s="128"/>
      <c r="I173" s="149">
        <f>SUM(D173:H173)</f>
        <v>46630604</v>
      </c>
      <c r="J173" s="150"/>
      <c r="K173" s="151"/>
      <c r="L173" s="151"/>
      <c r="M173" s="151"/>
      <c r="N173" s="152">
        <f>SUM(J173:M173)</f>
        <v>0</v>
      </c>
      <c r="O173" s="130"/>
      <c r="P173" s="128">
        <f>SUM(O173)</f>
        <v>0</v>
      </c>
      <c r="Q173" s="153">
        <f>+P173+N173+I173</f>
        <v>46630604</v>
      </c>
      <c r="R173" s="129"/>
    </row>
    <row r="174" spans="1:18" ht="12.75" x14ac:dyDescent="0.35">
      <c r="A174" s="114"/>
      <c r="B174" s="111">
        <v>2022</v>
      </c>
      <c r="C174" s="115"/>
      <c r="D174" s="154">
        <v>40238888</v>
      </c>
      <c r="E174" s="154">
        <v>1057250</v>
      </c>
      <c r="F174" s="154">
        <v>3228977</v>
      </c>
      <c r="G174" s="28"/>
      <c r="H174" s="28"/>
      <c r="I174" s="155">
        <f>SUM(D174:H174)</f>
        <v>44525115</v>
      </c>
      <c r="J174" s="156"/>
      <c r="K174" s="157"/>
      <c r="L174" s="157">
        <v>25550</v>
      </c>
      <c r="M174" s="157"/>
      <c r="N174" s="158">
        <f>SUM(J174:M174)</f>
        <v>25550</v>
      </c>
      <c r="O174" s="117"/>
      <c r="P174" s="28">
        <f>SUM(O174)</f>
        <v>0</v>
      </c>
      <c r="Q174" s="157">
        <f>+I174+N174+P174</f>
        <v>44550665</v>
      </c>
      <c r="R174" s="116"/>
    </row>
    <row r="175" spans="1:18" ht="12.75" x14ac:dyDescent="0.35">
      <c r="A175" s="114"/>
      <c r="B175" s="111">
        <v>2023</v>
      </c>
      <c r="C175" s="115"/>
      <c r="D175" s="154">
        <v>47656704</v>
      </c>
      <c r="E175" s="154">
        <v>1589524</v>
      </c>
      <c r="F175" s="154">
        <v>5368270</v>
      </c>
      <c r="G175" s="28"/>
      <c r="H175" s="28"/>
      <c r="I175" s="155">
        <f>SUM(D175:H175)</f>
        <v>54614498</v>
      </c>
      <c r="J175" s="156"/>
      <c r="K175" s="157"/>
      <c r="L175" s="157">
        <v>285456</v>
      </c>
      <c r="M175" s="157"/>
      <c r="N175" s="158">
        <f>SUM(J175:M175)</f>
        <v>285456</v>
      </c>
      <c r="O175" s="70">
        <v>2204526</v>
      </c>
      <c r="P175" s="28">
        <f>+O175</f>
        <v>2204526</v>
      </c>
      <c r="Q175" s="157">
        <f>+P175+N175+I175</f>
        <v>57104480</v>
      </c>
      <c r="R175" s="116"/>
    </row>
    <row r="176" spans="1:18" ht="13.15" thickBot="1" x14ac:dyDescent="0.4">
      <c r="A176" s="125"/>
      <c r="B176" s="159" t="s">
        <v>194</v>
      </c>
      <c r="C176" s="120"/>
      <c r="D176" s="121"/>
      <c r="E176" s="121"/>
      <c r="F176" s="121"/>
      <c r="G176" s="121"/>
      <c r="H176" s="121"/>
      <c r="I176" s="160"/>
      <c r="J176" s="161"/>
      <c r="K176" s="162"/>
      <c r="L176" s="162"/>
      <c r="M176" s="162"/>
      <c r="N176" s="163"/>
      <c r="O176" s="123"/>
      <c r="P176" s="121"/>
      <c r="Q176" s="121"/>
      <c r="R176" s="122"/>
    </row>
    <row r="177" spans="1:18" ht="12.75" x14ac:dyDescent="0.35">
      <c r="A177" s="998" t="s">
        <v>41</v>
      </c>
      <c r="B177" s="137">
        <v>2020</v>
      </c>
      <c r="C177" s="137"/>
      <c r="D177" s="137"/>
      <c r="E177" s="137"/>
      <c r="F177" s="137"/>
      <c r="G177" s="137"/>
      <c r="H177" s="137"/>
      <c r="I177" s="137"/>
      <c r="J177" s="137"/>
      <c r="K177" s="137"/>
      <c r="L177" s="137"/>
      <c r="M177" s="137"/>
      <c r="N177" s="137"/>
      <c r="O177" s="137"/>
      <c r="P177" s="137"/>
      <c r="Q177" s="137"/>
      <c r="R177" s="137"/>
    </row>
    <row r="178" spans="1:18" ht="12.75" x14ac:dyDescent="0.35">
      <c r="A178" s="998"/>
      <c r="B178" s="137">
        <v>2021</v>
      </c>
      <c r="C178" s="137"/>
      <c r="D178" s="137"/>
      <c r="E178" s="137"/>
      <c r="F178" s="137"/>
      <c r="G178" s="137"/>
      <c r="H178" s="137"/>
      <c r="I178" s="137"/>
      <c r="J178" s="137"/>
      <c r="K178" s="137"/>
      <c r="L178" s="137"/>
      <c r="M178" s="137"/>
      <c r="N178" s="137"/>
      <c r="O178" s="137"/>
      <c r="P178" s="137"/>
      <c r="Q178" s="137"/>
      <c r="R178" s="137"/>
    </row>
    <row r="179" spans="1:18" ht="12.75" x14ac:dyDescent="0.35">
      <c r="A179" s="998"/>
      <c r="B179" s="137">
        <v>2022</v>
      </c>
      <c r="C179" s="137"/>
      <c r="D179" s="137"/>
      <c r="E179" s="137"/>
      <c r="F179" s="137"/>
      <c r="G179" s="137"/>
      <c r="H179" s="137"/>
      <c r="I179" s="137"/>
      <c r="J179" s="137"/>
      <c r="K179" s="137"/>
      <c r="L179" s="137"/>
      <c r="M179" s="137"/>
      <c r="N179" s="137"/>
      <c r="O179" s="137"/>
      <c r="P179" s="137"/>
      <c r="Q179" s="137"/>
      <c r="R179" s="137"/>
    </row>
    <row r="180" spans="1:18" ht="25.5" x14ac:dyDescent="0.35">
      <c r="A180" s="998"/>
      <c r="B180" s="138" t="s">
        <v>195</v>
      </c>
      <c r="C180" s="137"/>
      <c r="D180" s="137"/>
      <c r="E180" s="137"/>
      <c r="F180" s="137"/>
      <c r="G180" s="137"/>
      <c r="H180" s="137"/>
      <c r="I180" s="137"/>
      <c r="J180" s="137"/>
      <c r="K180" s="137"/>
      <c r="L180" s="137"/>
      <c r="M180" s="137"/>
      <c r="N180" s="137"/>
      <c r="O180" s="137"/>
      <c r="P180" s="137"/>
      <c r="Q180" s="137"/>
      <c r="R180" s="137"/>
    </row>
    <row r="181" spans="1:18" ht="12.75" x14ac:dyDescent="0.35">
      <c r="A181" s="72"/>
      <c r="B181" s="72"/>
      <c r="C181" s="72"/>
      <c r="D181" s="72"/>
      <c r="E181" s="72"/>
      <c r="F181" s="72"/>
      <c r="G181" s="72"/>
      <c r="H181" s="72"/>
      <c r="I181" s="72"/>
      <c r="J181" s="72"/>
      <c r="K181" s="72"/>
      <c r="L181" s="72"/>
      <c r="M181" s="72"/>
      <c r="N181" s="72"/>
      <c r="O181" s="72"/>
      <c r="P181" s="72"/>
      <c r="Q181" s="72"/>
      <c r="R181" s="72"/>
    </row>
    <row r="182" spans="1:18" ht="12.75" x14ac:dyDescent="0.35">
      <c r="A182" s="984" t="s">
        <v>257</v>
      </c>
      <c r="B182" s="984"/>
      <c r="C182" s="984"/>
      <c r="D182" s="984"/>
      <c r="E182" s="984"/>
      <c r="F182" s="984"/>
      <c r="G182" s="984"/>
      <c r="H182" s="984"/>
      <c r="I182" s="984"/>
      <c r="J182" s="984"/>
      <c r="K182" s="984"/>
      <c r="L182" s="984"/>
      <c r="M182" s="984"/>
      <c r="N182" s="984"/>
      <c r="O182" s="984"/>
      <c r="P182" s="984"/>
      <c r="Q182" s="984"/>
      <c r="R182" s="984"/>
    </row>
    <row r="183" spans="1:18" ht="12.75" x14ac:dyDescent="0.35">
      <c r="A183" s="78" t="s">
        <v>6</v>
      </c>
      <c r="B183" s="989" t="s">
        <v>1268</v>
      </c>
      <c r="C183" s="989"/>
      <c r="D183" s="989"/>
      <c r="E183" s="989"/>
      <c r="F183" s="989"/>
      <c r="G183" s="989"/>
      <c r="H183" s="989"/>
      <c r="I183" s="989"/>
      <c r="J183" s="989"/>
      <c r="K183" s="989"/>
      <c r="L183" s="989"/>
      <c r="M183" s="989"/>
      <c r="N183" s="989"/>
      <c r="O183" s="989"/>
      <c r="P183" s="989"/>
      <c r="Q183" s="989"/>
      <c r="R183" s="989"/>
    </row>
    <row r="184" spans="1:18" ht="12.75" x14ac:dyDescent="0.35">
      <c r="A184" s="984" t="s">
        <v>86</v>
      </c>
      <c r="B184" s="994" t="s">
        <v>87</v>
      </c>
      <c r="C184" s="995" t="s">
        <v>88</v>
      </c>
      <c r="D184" s="995"/>
      <c r="E184" s="995"/>
      <c r="F184" s="995"/>
      <c r="G184" s="995"/>
      <c r="H184" s="995"/>
      <c r="I184" s="995"/>
      <c r="J184" s="993" t="s">
        <v>9</v>
      </c>
      <c r="K184" s="993"/>
      <c r="L184" s="993"/>
      <c r="M184" s="993"/>
      <c r="N184" s="993"/>
      <c r="O184" s="993" t="s">
        <v>10</v>
      </c>
      <c r="P184" s="993"/>
      <c r="Q184" s="993" t="s">
        <v>11</v>
      </c>
      <c r="R184" s="993"/>
    </row>
    <row r="185" spans="1:18" ht="70.900000000000006" thickBot="1" x14ac:dyDescent="0.4">
      <c r="A185" s="984"/>
      <c r="B185" s="994"/>
      <c r="C185" s="69" t="s">
        <v>89</v>
      </c>
      <c r="D185" s="69" t="s">
        <v>90</v>
      </c>
      <c r="E185" s="69" t="s">
        <v>91</v>
      </c>
      <c r="F185" s="69" t="s">
        <v>92</v>
      </c>
      <c r="G185" s="69" t="s">
        <v>93</v>
      </c>
      <c r="H185" s="69" t="s">
        <v>94</v>
      </c>
      <c r="I185" s="69" t="s">
        <v>18</v>
      </c>
      <c r="J185" s="69" t="s">
        <v>93</v>
      </c>
      <c r="K185" s="69" t="s">
        <v>94</v>
      </c>
      <c r="L185" s="69" t="s">
        <v>95</v>
      </c>
      <c r="M185" s="69" t="s">
        <v>96</v>
      </c>
      <c r="N185" s="69" t="s">
        <v>23</v>
      </c>
      <c r="O185" s="69" t="s">
        <v>97</v>
      </c>
      <c r="P185" s="69" t="s">
        <v>25</v>
      </c>
      <c r="Q185" s="69" t="s">
        <v>98</v>
      </c>
      <c r="R185" s="69" t="s">
        <v>27</v>
      </c>
    </row>
    <row r="186" spans="1:18" ht="12.75" x14ac:dyDescent="0.35">
      <c r="A186" s="126" t="s">
        <v>115</v>
      </c>
      <c r="B186" s="124">
        <v>2021</v>
      </c>
      <c r="C186" s="127"/>
      <c r="D186" s="164">
        <v>109696361</v>
      </c>
      <c r="E186" s="164">
        <v>1172870</v>
      </c>
      <c r="F186" s="164">
        <v>4839075</v>
      </c>
      <c r="G186" s="164"/>
      <c r="H186" s="164"/>
      <c r="I186" s="165"/>
      <c r="J186" s="166"/>
      <c r="K186" s="164"/>
      <c r="L186" s="164">
        <v>1550</v>
      </c>
      <c r="M186" s="164"/>
      <c r="N186" s="165"/>
      <c r="O186" s="167"/>
      <c r="P186" s="164"/>
      <c r="Q186" s="164"/>
      <c r="R186" s="165"/>
    </row>
    <row r="187" spans="1:18" ht="12.75" x14ac:dyDescent="0.35">
      <c r="A187" s="114"/>
      <c r="B187" s="112">
        <v>2022</v>
      </c>
      <c r="C187" s="115"/>
      <c r="D187" s="168">
        <v>104776998</v>
      </c>
      <c r="E187" s="168">
        <v>997179</v>
      </c>
      <c r="F187" s="168">
        <v>5845729</v>
      </c>
      <c r="G187" s="168"/>
      <c r="H187" s="168"/>
      <c r="I187" s="169"/>
      <c r="J187" s="170"/>
      <c r="K187" s="168"/>
      <c r="L187" s="168"/>
      <c r="M187" s="168"/>
      <c r="N187" s="169"/>
      <c r="O187" s="171"/>
      <c r="P187" s="168"/>
      <c r="Q187" s="168"/>
      <c r="R187" s="169"/>
    </row>
    <row r="188" spans="1:18" ht="12.75" x14ac:dyDescent="0.35">
      <c r="A188" s="114"/>
      <c r="B188" s="112">
        <v>2023</v>
      </c>
      <c r="C188" s="115"/>
      <c r="D188" s="168">
        <v>104625775</v>
      </c>
      <c r="E188" s="168">
        <v>1000208</v>
      </c>
      <c r="F188" s="168">
        <v>3594166</v>
      </c>
      <c r="G188" s="168"/>
      <c r="H188" s="168"/>
      <c r="I188" s="169"/>
      <c r="J188" s="170"/>
      <c r="K188" s="168"/>
      <c r="L188" s="168"/>
      <c r="M188" s="168"/>
      <c r="N188" s="169"/>
      <c r="O188" s="171"/>
      <c r="P188" s="168"/>
      <c r="Q188" s="168"/>
      <c r="R188" s="169"/>
    </row>
    <row r="189" spans="1:18" ht="13.15" thickBot="1" x14ac:dyDescent="0.4">
      <c r="A189" s="125"/>
      <c r="B189" s="119" t="s">
        <v>194</v>
      </c>
      <c r="C189" s="120"/>
      <c r="D189" s="172"/>
      <c r="E189" s="172"/>
      <c r="F189" s="172"/>
      <c r="G189" s="172"/>
      <c r="H189" s="172"/>
      <c r="I189" s="173"/>
      <c r="J189" s="174"/>
      <c r="K189" s="172"/>
      <c r="L189" s="172"/>
      <c r="M189" s="172"/>
      <c r="N189" s="173"/>
      <c r="O189" s="175"/>
      <c r="P189" s="172"/>
      <c r="Q189" s="172"/>
      <c r="R189" s="173"/>
    </row>
    <row r="190" spans="1:18" ht="12.75" x14ac:dyDescent="0.35">
      <c r="A190" s="998" t="s">
        <v>41</v>
      </c>
      <c r="B190" s="137">
        <v>2020</v>
      </c>
      <c r="C190" s="137"/>
      <c r="D190" s="137"/>
      <c r="E190" s="137"/>
      <c r="F190" s="137"/>
      <c r="G190" s="137"/>
      <c r="H190" s="137"/>
      <c r="I190" s="137"/>
      <c r="J190" s="137"/>
      <c r="K190" s="137"/>
      <c r="L190" s="137"/>
      <c r="M190" s="137"/>
      <c r="N190" s="137"/>
      <c r="O190" s="137"/>
      <c r="P190" s="137"/>
      <c r="Q190" s="137"/>
      <c r="R190" s="137"/>
    </row>
    <row r="191" spans="1:18" ht="12.75" x14ac:dyDescent="0.35">
      <c r="A191" s="998"/>
      <c r="B191" s="137">
        <v>2021</v>
      </c>
      <c r="C191" s="137"/>
      <c r="D191" s="137"/>
      <c r="E191" s="137"/>
      <c r="F191" s="137"/>
      <c r="G191" s="137"/>
      <c r="H191" s="137"/>
      <c r="I191" s="137"/>
      <c r="J191" s="137"/>
      <c r="K191" s="137"/>
      <c r="L191" s="137"/>
      <c r="M191" s="137"/>
      <c r="N191" s="137"/>
      <c r="O191" s="137"/>
      <c r="P191" s="137"/>
      <c r="Q191" s="137"/>
      <c r="R191" s="137"/>
    </row>
    <row r="192" spans="1:18" ht="12.75" x14ac:dyDescent="0.35">
      <c r="A192" s="998"/>
      <c r="B192" s="137">
        <v>2022</v>
      </c>
      <c r="C192" s="137"/>
      <c r="D192" s="137"/>
      <c r="E192" s="137"/>
      <c r="F192" s="137"/>
      <c r="G192" s="137"/>
      <c r="H192" s="137"/>
      <c r="I192" s="137"/>
      <c r="J192" s="137"/>
      <c r="K192" s="137"/>
      <c r="L192" s="137"/>
      <c r="M192" s="137"/>
      <c r="N192" s="137"/>
      <c r="O192" s="137"/>
      <c r="P192" s="137"/>
      <c r="Q192" s="137"/>
      <c r="R192" s="137"/>
    </row>
    <row r="193" spans="1:18" ht="25.5" x14ac:dyDescent="0.35">
      <c r="A193" s="998"/>
      <c r="B193" s="138" t="s">
        <v>195</v>
      </c>
      <c r="C193" s="137"/>
      <c r="D193" s="137"/>
      <c r="E193" s="137"/>
      <c r="F193" s="137"/>
      <c r="G193" s="137"/>
      <c r="H193" s="137"/>
      <c r="I193" s="137"/>
      <c r="J193" s="137"/>
      <c r="K193" s="137"/>
      <c r="L193" s="137"/>
      <c r="M193" s="137"/>
      <c r="N193" s="137"/>
      <c r="O193" s="137"/>
      <c r="P193" s="137"/>
      <c r="Q193" s="137"/>
      <c r="R193" s="137"/>
    </row>
    <row r="194" spans="1:18" ht="12.75" x14ac:dyDescent="0.35">
      <c r="A194" s="72"/>
      <c r="B194" s="72"/>
      <c r="C194" s="72"/>
      <c r="D194" s="72"/>
      <c r="E194" s="72"/>
      <c r="F194" s="72"/>
      <c r="G194" s="72"/>
      <c r="H194" s="72"/>
      <c r="I194" s="72"/>
      <c r="J194" s="72"/>
      <c r="K194" s="72"/>
      <c r="L194" s="72"/>
      <c r="M194" s="72"/>
      <c r="N194" s="72"/>
      <c r="O194" s="72"/>
      <c r="P194" s="72"/>
      <c r="Q194" s="72"/>
      <c r="R194" s="72"/>
    </row>
    <row r="195" spans="1:18" ht="12.75" x14ac:dyDescent="0.35">
      <c r="A195" s="984" t="s">
        <v>257</v>
      </c>
      <c r="B195" s="984"/>
      <c r="C195" s="984"/>
      <c r="D195" s="984"/>
      <c r="E195" s="984"/>
      <c r="F195" s="984"/>
      <c r="G195" s="984"/>
      <c r="H195" s="984"/>
      <c r="I195" s="984"/>
      <c r="J195" s="984"/>
      <c r="K195" s="984"/>
      <c r="L195" s="984"/>
      <c r="M195" s="984"/>
      <c r="N195" s="984"/>
      <c r="O195" s="984"/>
      <c r="P195" s="984"/>
      <c r="Q195" s="984"/>
      <c r="R195" s="984"/>
    </row>
    <row r="196" spans="1:18" ht="12.75" x14ac:dyDescent="0.35">
      <c r="A196" s="78" t="s">
        <v>6</v>
      </c>
      <c r="B196" s="989" t="s">
        <v>1349</v>
      </c>
      <c r="C196" s="989"/>
      <c r="D196" s="989"/>
      <c r="E196" s="989"/>
      <c r="F196" s="989"/>
      <c r="G196" s="989"/>
      <c r="H196" s="989"/>
      <c r="I196" s="989"/>
      <c r="J196" s="989"/>
      <c r="K196" s="989"/>
      <c r="L196" s="989"/>
      <c r="M196" s="989"/>
      <c r="N196" s="989"/>
      <c r="O196" s="989"/>
      <c r="P196" s="989"/>
      <c r="Q196" s="989"/>
      <c r="R196" s="989"/>
    </row>
    <row r="197" spans="1:18" ht="12.75" x14ac:dyDescent="0.35">
      <c r="A197" s="984" t="s">
        <v>86</v>
      </c>
      <c r="B197" s="994" t="s">
        <v>87</v>
      </c>
      <c r="C197" s="995" t="s">
        <v>88</v>
      </c>
      <c r="D197" s="995"/>
      <c r="E197" s="995"/>
      <c r="F197" s="995"/>
      <c r="G197" s="995"/>
      <c r="H197" s="995"/>
      <c r="I197" s="995"/>
      <c r="J197" s="993" t="s">
        <v>9</v>
      </c>
      <c r="K197" s="993"/>
      <c r="L197" s="993"/>
      <c r="M197" s="993"/>
      <c r="N197" s="993"/>
      <c r="O197" s="993" t="s">
        <v>10</v>
      </c>
      <c r="P197" s="993"/>
      <c r="Q197" s="993" t="s">
        <v>11</v>
      </c>
      <c r="R197" s="993"/>
    </row>
    <row r="198" spans="1:18" ht="70.900000000000006" thickBot="1" x14ac:dyDescent="0.4">
      <c r="A198" s="984"/>
      <c r="B198" s="994"/>
      <c r="C198" s="69" t="s">
        <v>89</v>
      </c>
      <c r="D198" s="69" t="s">
        <v>90</v>
      </c>
      <c r="E198" s="69" t="s">
        <v>91</v>
      </c>
      <c r="F198" s="69" t="s">
        <v>92</v>
      </c>
      <c r="G198" s="69" t="s">
        <v>93</v>
      </c>
      <c r="H198" s="69" t="s">
        <v>94</v>
      </c>
      <c r="I198" s="69" t="s">
        <v>18</v>
      </c>
      <c r="J198" s="69" t="s">
        <v>93</v>
      </c>
      <c r="K198" s="69" t="s">
        <v>94</v>
      </c>
      <c r="L198" s="69" t="s">
        <v>95</v>
      </c>
      <c r="M198" s="69" t="s">
        <v>96</v>
      </c>
      <c r="N198" s="69" t="s">
        <v>23</v>
      </c>
      <c r="O198" s="69" t="s">
        <v>97</v>
      </c>
      <c r="P198" s="69" t="s">
        <v>25</v>
      </c>
      <c r="Q198" s="69" t="s">
        <v>98</v>
      </c>
      <c r="R198" s="69" t="s">
        <v>27</v>
      </c>
    </row>
    <row r="199" spans="1:18" ht="12.75" x14ac:dyDescent="0.35">
      <c r="A199" s="126" t="s">
        <v>115</v>
      </c>
      <c r="B199" s="124">
        <v>2021</v>
      </c>
      <c r="C199" s="127"/>
      <c r="D199" s="164"/>
      <c r="E199" s="164"/>
      <c r="F199" s="164"/>
      <c r="G199" s="164"/>
      <c r="H199" s="164"/>
      <c r="I199" s="165"/>
      <c r="J199" s="166"/>
      <c r="K199" s="164"/>
      <c r="L199" s="164">
        <v>1550</v>
      </c>
      <c r="M199" s="164"/>
      <c r="N199" s="165"/>
      <c r="O199" s="167"/>
      <c r="P199" s="164"/>
      <c r="Q199" s="164"/>
      <c r="R199" s="165"/>
    </row>
    <row r="200" spans="1:18" ht="12.75" x14ac:dyDescent="0.35">
      <c r="A200" s="114"/>
      <c r="B200" s="112">
        <v>2022</v>
      </c>
      <c r="C200" s="115"/>
      <c r="D200" s="168"/>
      <c r="E200" s="168"/>
      <c r="F200" s="168"/>
      <c r="G200" s="168"/>
      <c r="H200" s="168"/>
      <c r="I200" s="169"/>
      <c r="J200" s="170"/>
      <c r="K200" s="168"/>
      <c r="L200" s="168"/>
      <c r="M200" s="168"/>
      <c r="N200" s="169"/>
      <c r="O200" s="171"/>
      <c r="P200" s="168"/>
      <c r="Q200" s="168"/>
      <c r="R200" s="169"/>
    </row>
    <row r="201" spans="1:18" ht="12.75" x14ac:dyDescent="0.35">
      <c r="A201" s="114"/>
      <c r="B201" s="112">
        <v>2023</v>
      </c>
      <c r="C201" s="115"/>
      <c r="D201" s="168"/>
      <c r="E201" s="168"/>
      <c r="F201" s="168"/>
      <c r="G201" s="168"/>
      <c r="H201" s="168"/>
      <c r="I201" s="169"/>
      <c r="J201" s="170"/>
      <c r="K201" s="168"/>
      <c r="L201" s="168"/>
      <c r="M201" s="168"/>
      <c r="N201" s="169"/>
      <c r="O201" s="171"/>
      <c r="P201" s="168"/>
      <c r="Q201" s="168"/>
      <c r="R201" s="169"/>
    </row>
    <row r="202" spans="1:18" ht="13.15" thickBot="1" x14ac:dyDescent="0.4">
      <c r="A202" s="125"/>
      <c r="B202" s="119" t="s">
        <v>194</v>
      </c>
      <c r="C202" s="120"/>
      <c r="D202" s="172"/>
      <c r="E202" s="172"/>
      <c r="F202" s="172"/>
      <c r="G202" s="172"/>
      <c r="H202" s="172"/>
      <c r="I202" s="173"/>
      <c r="J202" s="174"/>
      <c r="K202" s="172"/>
      <c r="L202" s="172"/>
      <c r="M202" s="172"/>
      <c r="N202" s="173"/>
      <c r="O202" s="175"/>
      <c r="P202" s="172"/>
      <c r="Q202" s="172"/>
      <c r="R202" s="173"/>
    </row>
    <row r="203" spans="1:18" ht="12.75" x14ac:dyDescent="0.35">
      <c r="A203" s="126" t="s">
        <v>116</v>
      </c>
      <c r="B203" s="124">
        <v>2021</v>
      </c>
      <c r="C203" s="127"/>
      <c r="D203" s="164"/>
      <c r="E203" s="164"/>
      <c r="F203" s="164"/>
      <c r="G203" s="164"/>
      <c r="H203" s="164"/>
      <c r="I203" s="165"/>
      <c r="J203" s="166"/>
      <c r="K203" s="164"/>
      <c r="L203" s="164"/>
      <c r="M203" s="164"/>
      <c r="N203" s="165"/>
      <c r="O203" s="167"/>
      <c r="P203" s="164"/>
      <c r="Q203" s="164"/>
      <c r="R203" s="165"/>
    </row>
    <row r="204" spans="1:18" ht="12.75" x14ac:dyDescent="0.35">
      <c r="A204" s="114"/>
      <c r="B204" s="112">
        <v>2022</v>
      </c>
      <c r="C204" s="115"/>
      <c r="D204" s="168"/>
      <c r="E204" s="168"/>
      <c r="F204" s="168"/>
      <c r="G204" s="168"/>
      <c r="H204" s="168"/>
      <c r="I204" s="169"/>
      <c r="J204" s="170"/>
      <c r="K204" s="168"/>
      <c r="L204" s="168"/>
      <c r="M204" s="168"/>
      <c r="N204" s="169"/>
      <c r="O204" s="171"/>
      <c r="P204" s="168"/>
      <c r="Q204" s="168"/>
      <c r="R204" s="169"/>
    </row>
    <row r="205" spans="1:18" ht="12.75" x14ac:dyDescent="0.35">
      <c r="A205" s="114"/>
      <c r="B205" s="112">
        <v>2023</v>
      </c>
      <c r="C205" s="115"/>
      <c r="D205" s="168"/>
      <c r="E205" s="168"/>
      <c r="F205" s="168"/>
      <c r="G205" s="168"/>
      <c r="H205" s="168"/>
      <c r="I205" s="169"/>
      <c r="J205" s="170"/>
      <c r="K205" s="168"/>
      <c r="L205" s="168"/>
      <c r="M205" s="168"/>
      <c r="N205" s="169"/>
      <c r="O205" s="171"/>
      <c r="P205" s="168"/>
      <c r="Q205" s="168"/>
      <c r="R205" s="169"/>
    </row>
    <row r="206" spans="1:18" ht="13.15" thickBot="1" x14ac:dyDescent="0.4">
      <c r="A206" s="125"/>
      <c r="B206" s="119" t="s">
        <v>194</v>
      </c>
      <c r="C206" s="120"/>
      <c r="D206" s="172"/>
      <c r="E206" s="172"/>
      <c r="F206" s="172"/>
      <c r="G206" s="172"/>
      <c r="H206" s="172"/>
      <c r="I206" s="173"/>
      <c r="J206" s="174"/>
      <c r="K206" s="172"/>
      <c r="L206" s="172"/>
      <c r="M206" s="172"/>
      <c r="N206" s="173"/>
      <c r="O206" s="175"/>
      <c r="P206" s="172"/>
      <c r="Q206" s="172"/>
      <c r="R206" s="176"/>
    </row>
    <row r="207" spans="1:18" ht="12.75" x14ac:dyDescent="0.35">
      <c r="A207" s="126" t="s">
        <v>117</v>
      </c>
      <c r="B207" s="124">
        <v>2021</v>
      </c>
      <c r="C207" s="127"/>
      <c r="D207" s="164"/>
      <c r="E207" s="164"/>
      <c r="F207" s="164"/>
      <c r="G207" s="164"/>
      <c r="H207" s="164"/>
      <c r="I207" s="165"/>
      <c r="J207" s="166"/>
      <c r="K207" s="164"/>
      <c r="L207" s="164"/>
      <c r="M207" s="164"/>
      <c r="N207" s="165"/>
      <c r="O207" s="167"/>
      <c r="P207" s="164"/>
      <c r="Q207" s="164"/>
      <c r="R207" s="165"/>
    </row>
    <row r="208" spans="1:18" ht="12.75" x14ac:dyDescent="0.35">
      <c r="A208" s="114"/>
      <c r="B208" s="112">
        <v>2022</v>
      </c>
      <c r="C208" s="115"/>
      <c r="D208" s="168"/>
      <c r="E208" s="168"/>
      <c r="F208" s="168"/>
      <c r="G208" s="168"/>
      <c r="H208" s="168"/>
      <c r="I208" s="169"/>
      <c r="J208" s="170"/>
      <c r="K208" s="168"/>
      <c r="L208" s="168"/>
      <c r="M208" s="168"/>
      <c r="N208" s="169"/>
      <c r="O208" s="171"/>
      <c r="P208" s="168"/>
      <c r="Q208" s="168"/>
      <c r="R208" s="169"/>
    </row>
    <row r="209" spans="1:18" ht="12.75" x14ac:dyDescent="0.35">
      <c r="A209" s="114"/>
      <c r="B209" s="112">
        <v>2023</v>
      </c>
      <c r="C209" s="115"/>
      <c r="D209" s="168"/>
      <c r="E209" s="168"/>
      <c r="F209" s="168"/>
      <c r="G209" s="168"/>
      <c r="H209" s="168"/>
      <c r="I209" s="169"/>
      <c r="J209" s="170"/>
      <c r="K209" s="168"/>
      <c r="L209" s="168"/>
      <c r="M209" s="168"/>
      <c r="N209" s="169"/>
      <c r="O209" s="171"/>
      <c r="P209" s="168"/>
      <c r="Q209" s="168"/>
      <c r="R209" s="169"/>
    </row>
    <row r="210" spans="1:18" ht="13.15" thickBot="1" x14ac:dyDescent="0.4">
      <c r="A210" s="125"/>
      <c r="B210" s="119" t="s">
        <v>194</v>
      </c>
      <c r="C210" s="120"/>
      <c r="D210" s="172"/>
      <c r="E210" s="172"/>
      <c r="F210" s="172"/>
      <c r="G210" s="172"/>
      <c r="H210" s="172"/>
      <c r="I210" s="173"/>
      <c r="J210" s="174"/>
      <c r="K210" s="172"/>
      <c r="L210" s="172"/>
      <c r="M210" s="172"/>
      <c r="N210" s="173"/>
      <c r="O210" s="175"/>
      <c r="P210" s="172"/>
      <c r="Q210" s="172"/>
      <c r="R210" s="173"/>
    </row>
    <row r="211" spans="1:18" ht="12.75" x14ac:dyDescent="0.35">
      <c r="A211" s="126" t="s">
        <v>118</v>
      </c>
      <c r="B211" s="124">
        <v>2021</v>
      </c>
      <c r="C211" s="127"/>
      <c r="D211" s="164"/>
      <c r="E211" s="164"/>
      <c r="F211" s="164"/>
      <c r="G211" s="164"/>
      <c r="H211" s="164"/>
      <c r="I211" s="165"/>
      <c r="J211" s="166"/>
      <c r="K211" s="164"/>
      <c r="L211" s="164"/>
      <c r="M211" s="164"/>
      <c r="N211" s="165"/>
      <c r="O211" s="167"/>
      <c r="P211" s="164"/>
      <c r="Q211" s="164"/>
      <c r="R211" s="165"/>
    </row>
    <row r="212" spans="1:18" ht="12.75" x14ac:dyDescent="0.35">
      <c r="A212" s="114"/>
      <c r="B212" s="112">
        <v>2022</v>
      </c>
      <c r="C212" s="115"/>
      <c r="D212" s="168"/>
      <c r="E212" s="168"/>
      <c r="F212" s="168"/>
      <c r="G212" s="168"/>
      <c r="H212" s="168"/>
      <c r="I212" s="169"/>
      <c r="J212" s="170"/>
      <c r="K212" s="168"/>
      <c r="L212" s="168"/>
      <c r="M212" s="168"/>
      <c r="N212" s="169"/>
      <c r="O212" s="171"/>
      <c r="P212" s="168"/>
      <c r="Q212" s="168"/>
      <c r="R212" s="169"/>
    </row>
    <row r="213" spans="1:18" ht="12.75" x14ac:dyDescent="0.35">
      <c r="A213" s="114"/>
      <c r="B213" s="112">
        <v>2023</v>
      </c>
      <c r="C213" s="115"/>
      <c r="D213" s="168"/>
      <c r="E213" s="168"/>
      <c r="F213" s="168"/>
      <c r="G213" s="168"/>
      <c r="H213" s="168"/>
      <c r="I213" s="169"/>
      <c r="J213" s="170"/>
      <c r="K213" s="168"/>
      <c r="L213" s="168"/>
      <c r="M213" s="168"/>
      <c r="N213" s="169"/>
      <c r="O213" s="171"/>
      <c r="P213" s="168"/>
      <c r="Q213" s="168"/>
      <c r="R213" s="169"/>
    </row>
    <row r="214" spans="1:18" ht="12.75" x14ac:dyDescent="0.35">
      <c r="A214" s="131"/>
      <c r="B214" s="132" t="s">
        <v>194</v>
      </c>
      <c r="C214" s="133"/>
      <c r="D214" s="134"/>
      <c r="E214" s="134"/>
      <c r="F214" s="134"/>
      <c r="G214" s="134"/>
      <c r="H214" s="134"/>
      <c r="I214" s="135"/>
      <c r="J214" s="133"/>
      <c r="K214" s="134"/>
      <c r="L214" s="134"/>
      <c r="M214" s="134"/>
      <c r="N214" s="135"/>
      <c r="O214" s="136"/>
      <c r="P214" s="134"/>
      <c r="Q214" s="134"/>
      <c r="R214" s="135"/>
    </row>
    <row r="215" spans="1:18" ht="12.75" x14ac:dyDescent="0.35">
      <c r="A215" s="998" t="s">
        <v>41</v>
      </c>
      <c r="B215" s="137">
        <v>2020</v>
      </c>
      <c r="C215" s="137"/>
      <c r="D215" s="137"/>
      <c r="E215" s="137"/>
      <c r="F215" s="137"/>
      <c r="G215" s="137"/>
      <c r="H215" s="137"/>
      <c r="I215" s="137"/>
      <c r="J215" s="137"/>
      <c r="K215" s="137"/>
      <c r="L215" s="137"/>
      <c r="M215" s="137"/>
      <c r="N215" s="137"/>
      <c r="O215" s="137"/>
      <c r="P215" s="137"/>
      <c r="Q215" s="137"/>
      <c r="R215" s="137"/>
    </row>
    <row r="216" spans="1:18" ht="12.75" x14ac:dyDescent="0.35">
      <c r="A216" s="998"/>
      <c r="B216" s="137">
        <v>2021</v>
      </c>
      <c r="C216" s="137"/>
      <c r="D216" s="137"/>
      <c r="E216" s="137"/>
      <c r="F216" s="137"/>
      <c r="G216" s="137"/>
      <c r="H216" s="137"/>
      <c r="I216" s="137"/>
      <c r="J216" s="137"/>
      <c r="K216" s="137"/>
      <c r="L216" s="137"/>
      <c r="M216" s="137"/>
      <c r="N216" s="137"/>
      <c r="O216" s="137"/>
      <c r="P216" s="137"/>
      <c r="Q216" s="137"/>
      <c r="R216" s="137"/>
    </row>
    <row r="217" spans="1:18" ht="12.75" x14ac:dyDescent="0.35">
      <c r="A217" s="998"/>
      <c r="B217" s="137">
        <v>2022</v>
      </c>
      <c r="C217" s="137"/>
      <c r="D217" s="137"/>
      <c r="E217" s="137"/>
      <c r="F217" s="137"/>
      <c r="G217" s="137"/>
      <c r="H217" s="137"/>
      <c r="I217" s="137"/>
      <c r="J217" s="137"/>
      <c r="K217" s="137"/>
      <c r="L217" s="137"/>
      <c r="M217" s="137"/>
      <c r="N217" s="137"/>
      <c r="O217" s="137"/>
      <c r="P217" s="137"/>
      <c r="Q217" s="137"/>
      <c r="R217" s="137"/>
    </row>
    <row r="218" spans="1:18" ht="25.5" x14ac:dyDescent="0.35">
      <c r="A218" s="998"/>
      <c r="B218" s="138" t="s">
        <v>195</v>
      </c>
      <c r="C218" s="137"/>
      <c r="D218" s="137"/>
      <c r="E218" s="137"/>
      <c r="F218" s="137"/>
      <c r="G218" s="137"/>
      <c r="H218" s="137"/>
      <c r="I218" s="137"/>
      <c r="J218" s="137"/>
      <c r="K218" s="137"/>
      <c r="L218" s="137"/>
      <c r="M218" s="137"/>
      <c r="N218" s="137"/>
      <c r="O218" s="137"/>
      <c r="P218" s="137"/>
      <c r="Q218" s="137"/>
      <c r="R218" s="137"/>
    </row>
    <row r="219" spans="1:18" ht="12.75" x14ac:dyDescent="0.35">
      <c r="A219" s="72"/>
      <c r="B219" s="72"/>
      <c r="C219" s="72"/>
      <c r="D219" s="72"/>
      <c r="E219" s="72"/>
      <c r="F219" s="72"/>
      <c r="G219" s="72"/>
      <c r="H219" s="72"/>
      <c r="I219" s="72"/>
      <c r="J219" s="72"/>
      <c r="K219" s="72"/>
      <c r="L219" s="72"/>
      <c r="M219" s="72"/>
      <c r="N219" s="72"/>
      <c r="O219" s="72"/>
      <c r="P219" s="72"/>
      <c r="Q219" s="72"/>
      <c r="R219" s="72"/>
    </row>
    <row r="220" spans="1:18" ht="12.75" x14ac:dyDescent="0.35">
      <c r="A220" s="984" t="s">
        <v>257</v>
      </c>
      <c r="B220" s="984"/>
      <c r="C220" s="984"/>
      <c r="D220" s="984"/>
      <c r="E220" s="984"/>
      <c r="F220" s="984"/>
      <c r="G220" s="984"/>
      <c r="H220" s="984"/>
      <c r="I220" s="984"/>
      <c r="J220" s="984"/>
      <c r="K220" s="984"/>
      <c r="L220" s="984"/>
      <c r="M220" s="984"/>
      <c r="N220" s="984"/>
      <c r="O220" s="984"/>
      <c r="P220" s="984"/>
      <c r="Q220" s="984"/>
      <c r="R220" s="984"/>
    </row>
    <row r="221" spans="1:18" ht="12.75" x14ac:dyDescent="0.35">
      <c r="A221" s="78" t="s">
        <v>6</v>
      </c>
      <c r="B221" s="989" t="s">
        <v>1396</v>
      </c>
      <c r="C221" s="989"/>
      <c r="D221" s="989"/>
      <c r="E221" s="989"/>
      <c r="F221" s="989"/>
      <c r="G221" s="989"/>
      <c r="H221" s="989"/>
      <c r="I221" s="989"/>
      <c r="J221" s="989"/>
      <c r="K221" s="989"/>
      <c r="L221" s="989"/>
      <c r="M221" s="989"/>
      <c r="N221" s="989"/>
      <c r="O221" s="989"/>
      <c r="P221" s="989"/>
      <c r="Q221" s="989"/>
      <c r="R221" s="989"/>
    </row>
    <row r="222" spans="1:18" ht="12.75" x14ac:dyDescent="0.35">
      <c r="A222" s="984" t="s">
        <v>86</v>
      </c>
      <c r="B222" s="994" t="s">
        <v>87</v>
      </c>
      <c r="C222" s="995" t="s">
        <v>88</v>
      </c>
      <c r="D222" s="995"/>
      <c r="E222" s="995"/>
      <c r="F222" s="995"/>
      <c r="G222" s="995"/>
      <c r="H222" s="995"/>
      <c r="I222" s="995"/>
      <c r="J222" s="993" t="s">
        <v>9</v>
      </c>
      <c r="K222" s="993"/>
      <c r="L222" s="993"/>
      <c r="M222" s="993"/>
      <c r="N222" s="993"/>
      <c r="O222" s="993" t="s">
        <v>10</v>
      </c>
      <c r="P222" s="993"/>
      <c r="Q222" s="993" t="s">
        <v>11</v>
      </c>
      <c r="R222" s="993"/>
    </row>
    <row r="223" spans="1:18" ht="70.900000000000006" thickBot="1" x14ac:dyDescent="0.4">
      <c r="A223" s="984"/>
      <c r="B223" s="994"/>
      <c r="C223" s="69" t="s">
        <v>89</v>
      </c>
      <c r="D223" s="69" t="s">
        <v>90</v>
      </c>
      <c r="E223" s="69" t="s">
        <v>91</v>
      </c>
      <c r="F223" s="69" t="s">
        <v>92</v>
      </c>
      <c r="G223" s="69" t="s">
        <v>93</v>
      </c>
      <c r="H223" s="69" t="s">
        <v>94</v>
      </c>
      <c r="I223" s="69" t="s">
        <v>18</v>
      </c>
      <c r="J223" s="69" t="s">
        <v>93</v>
      </c>
      <c r="K223" s="69" t="s">
        <v>94</v>
      </c>
      <c r="L223" s="69" t="s">
        <v>95</v>
      </c>
      <c r="M223" s="69" t="s">
        <v>96</v>
      </c>
      <c r="N223" s="69" t="s">
        <v>23</v>
      </c>
      <c r="O223" s="69" t="s">
        <v>97</v>
      </c>
      <c r="P223" s="69" t="s">
        <v>25</v>
      </c>
      <c r="Q223" s="69" t="s">
        <v>98</v>
      </c>
      <c r="R223" s="69" t="s">
        <v>27</v>
      </c>
    </row>
    <row r="224" spans="1:18" ht="13.15" thickBot="1" x14ac:dyDescent="0.4">
      <c r="A224" s="126" t="s">
        <v>113</v>
      </c>
      <c r="B224" s="124">
        <v>2021</v>
      </c>
      <c r="C224" s="127"/>
      <c r="D224" s="128">
        <v>29546346</v>
      </c>
      <c r="E224" s="128">
        <v>387277</v>
      </c>
      <c r="F224" s="128">
        <v>8533859</v>
      </c>
      <c r="G224" s="128"/>
      <c r="H224" s="128"/>
      <c r="I224" s="177">
        <f>SUM(D224:H224)</f>
        <v>38467482</v>
      </c>
      <c r="J224" s="127"/>
      <c r="K224" s="128"/>
      <c r="L224" s="128">
        <v>22400</v>
      </c>
      <c r="M224" s="128"/>
      <c r="N224" s="177">
        <f>SUM(L224:M224)</f>
        <v>22400</v>
      </c>
      <c r="O224" s="130"/>
      <c r="P224" s="128"/>
      <c r="Q224" s="178">
        <f>+I224+N224</f>
        <v>38489882</v>
      </c>
      <c r="R224" s="129"/>
    </row>
    <row r="225" spans="1:18" ht="13.15" thickBot="1" x14ac:dyDescent="0.4">
      <c r="A225" s="114"/>
      <c r="B225" s="112">
        <v>2022</v>
      </c>
      <c r="C225" s="115"/>
      <c r="D225" s="28">
        <v>30465267</v>
      </c>
      <c r="E225" s="28">
        <v>351455</v>
      </c>
      <c r="F225" s="28">
        <v>7409389</v>
      </c>
      <c r="G225" s="28"/>
      <c r="H225" s="28"/>
      <c r="I225" s="177">
        <f t="shared" ref="I225:I226" si="24">SUM(D225:H225)</f>
        <v>38226111</v>
      </c>
      <c r="J225" s="115"/>
      <c r="K225" s="28"/>
      <c r="L225" s="28">
        <v>1326000</v>
      </c>
      <c r="M225" s="28"/>
      <c r="N225" s="177">
        <f t="shared" ref="N225:N226" si="25">SUM(L225:M225)</f>
        <v>1326000</v>
      </c>
      <c r="O225" s="117"/>
      <c r="P225" s="28"/>
      <c r="Q225" s="82">
        <f>+I225+N225</f>
        <v>39552111</v>
      </c>
      <c r="R225" s="116"/>
    </row>
    <row r="226" spans="1:18" ht="12.75" x14ac:dyDescent="0.35">
      <c r="A226" s="114"/>
      <c r="B226" s="112">
        <v>2023</v>
      </c>
      <c r="C226" s="115"/>
      <c r="D226" s="28">
        <v>31448273</v>
      </c>
      <c r="E226" s="28">
        <v>337507</v>
      </c>
      <c r="F226" s="28">
        <v>6389646</v>
      </c>
      <c r="G226" s="28"/>
      <c r="H226" s="28"/>
      <c r="I226" s="177">
        <f t="shared" si="24"/>
        <v>38175426</v>
      </c>
      <c r="J226" s="115"/>
      <c r="K226" s="28"/>
      <c r="L226" s="28"/>
      <c r="M226" s="28"/>
      <c r="N226" s="177">
        <f t="shared" si="25"/>
        <v>0</v>
      </c>
      <c r="O226" s="117"/>
      <c r="P226" s="28"/>
      <c r="Q226" s="82">
        <f>+I226+N226</f>
        <v>38175426</v>
      </c>
      <c r="R226" s="116"/>
    </row>
    <row r="227" spans="1:18" ht="13.15" thickBot="1" x14ac:dyDescent="0.4">
      <c r="A227" s="125"/>
      <c r="B227" s="119" t="s">
        <v>194</v>
      </c>
      <c r="C227" s="120"/>
      <c r="D227" s="121">
        <f>+D225-D226</f>
        <v>-983006</v>
      </c>
      <c r="E227" s="121">
        <f t="shared" ref="E227:F227" si="26">+E225-E226</f>
        <v>13948</v>
      </c>
      <c r="F227" s="121">
        <f t="shared" si="26"/>
        <v>1019743</v>
      </c>
      <c r="G227" s="121"/>
      <c r="H227" s="121"/>
      <c r="I227" s="121">
        <f t="shared" ref="I227" si="27">+I225-I226</f>
        <v>50685</v>
      </c>
      <c r="J227" s="120"/>
      <c r="K227" s="121"/>
      <c r="L227" s="121"/>
      <c r="M227" s="121"/>
      <c r="N227" s="121">
        <f t="shared" ref="N227" si="28">+N225-N226</f>
        <v>1326000</v>
      </c>
      <c r="O227" s="123"/>
      <c r="P227" s="121"/>
      <c r="Q227" s="121">
        <f t="shared" ref="Q227" si="29">+Q225-Q226</f>
        <v>1376685</v>
      </c>
      <c r="R227" s="122"/>
    </row>
    <row r="228" spans="1:18" ht="12.75" x14ac:dyDescent="0.35">
      <c r="A228" s="998" t="s">
        <v>41</v>
      </c>
      <c r="B228" s="137">
        <v>2020</v>
      </c>
      <c r="C228" s="137"/>
      <c r="D228" s="137"/>
      <c r="E228" s="137"/>
      <c r="F228" s="137"/>
      <c r="G228" s="137"/>
      <c r="H228" s="137"/>
      <c r="I228" s="137"/>
      <c r="J228" s="137"/>
      <c r="K228" s="137"/>
      <c r="L228" s="137"/>
      <c r="M228" s="137"/>
      <c r="N228" s="137"/>
      <c r="O228" s="137"/>
      <c r="P228" s="137"/>
      <c r="Q228" s="137"/>
      <c r="R228" s="137"/>
    </row>
    <row r="229" spans="1:18" ht="12.75" x14ac:dyDescent="0.35">
      <c r="A229" s="998"/>
      <c r="B229" s="137">
        <v>2021</v>
      </c>
      <c r="C229" s="137"/>
      <c r="D229" s="137"/>
      <c r="E229" s="137"/>
      <c r="F229" s="137"/>
      <c r="G229" s="137"/>
      <c r="H229" s="137"/>
      <c r="I229" s="137"/>
      <c r="J229" s="137"/>
      <c r="K229" s="137"/>
      <c r="L229" s="137"/>
      <c r="M229" s="137"/>
      <c r="N229" s="137"/>
      <c r="O229" s="137"/>
      <c r="P229" s="137"/>
      <c r="Q229" s="137"/>
      <c r="R229" s="137"/>
    </row>
    <row r="230" spans="1:18" ht="12.75" x14ac:dyDescent="0.35">
      <c r="A230" s="998"/>
      <c r="B230" s="137">
        <v>2022</v>
      </c>
      <c r="C230" s="137"/>
      <c r="D230" s="137"/>
      <c r="E230" s="137"/>
      <c r="F230" s="137"/>
      <c r="G230" s="137"/>
      <c r="H230" s="137"/>
      <c r="I230" s="137"/>
      <c r="J230" s="137"/>
      <c r="K230" s="137"/>
      <c r="L230" s="137"/>
      <c r="M230" s="137"/>
      <c r="N230" s="137"/>
      <c r="O230" s="137"/>
      <c r="P230" s="137"/>
      <c r="Q230" s="137"/>
      <c r="R230" s="137"/>
    </row>
    <row r="231" spans="1:18" ht="25.5" x14ac:dyDescent="0.35">
      <c r="A231" s="998"/>
      <c r="B231" s="138" t="s">
        <v>195</v>
      </c>
      <c r="C231" s="137"/>
      <c r="D231" s="137"/>
      <c r="E231" s="137"/>
      <c r="F231" s="137"/>
      <c r="G231" s="137"/>
      <c r="H231" s="137"/>
      <c r="I231" s="137"/>
      <c r="J231" s="137"/>
      <c r="K231" s="137"/>
      <c r="L231" s="137"/>
      <c r="M231" s="137"/>
      <c r="N231" s="137"/>
      <c r="O231" s="137"/>
      <c r="P231" s="137"/>
      <c r="Q231" s="137"/>
      <c r="R231" s="137"/>
    </row>
    <row r="232" spans="1:18" ht="12.75" x14ac:dyDescent="0.35">
      <c r="A232" s="72"/>
      <c r="B232" s="72"/>
      <c r="C232" s="72"/>
      <c r="D232" s="72"/>
      <c r="E232" s="72"/>
      <c r="F232" s="72"/>
      <c r="G232" s="72"/>
      <c r="H232" s="72"/>
      <c r="I232" s="72"/>
      <c r="J232" s="72"/>
      <c r="K232" s="72"/>
      <c r="L232" s="72"/>
      <c r="M232" s="72"/>
      <c r="N232" s="72"/>
      <c r="O232" s="72"/>
      <c r="P232" s="72"/>
      <c r="Q232" s="72"/>
      <c r="R232" s="72"/>
    </row>
    <row r="233" spans="1:18" ht="12.75" x14ac:dyDescent="0.35">
      <c r="A233" s="984" t="s">
        <v>257</v>
      </c>
      <c r="B233" s="984"/>
      <c r="C233" s="984"/>
      <c r="D233" s="984"/>
      <c r="E233" s="984"/>
      <c r="F233" s="984"/>
      <c r="G233" s="984"/>
      <c r="H233" s="984"/>
      <c r="I233" s="984"/>
      <c r="J233" s="984"/>
      <c r="K233" s="984"/>
      <c r="L233" s="984"/>
      <c r="M233" s="984"/>
      <c r="N233" s="984"/>
      <c r="O233" s="984"/>
      <c r="P233" s="984"/>
      <c r="Q233" s="984"/>
      <c r="R233" s="984"/>
    </row>
    <row r="234" spans="1:18" ht="12.75" x14ac:dyDescent="0.35">
      <c r="A234" s="78" t="s">
        <v>6</v>
      </c>
      <c r="B234" s="989" t="s">
        <v>1418</v>
      </c>
      <c r="C234" s="989"/>
      <c r="D234" s="989"/>
      <c r="E234" s="989"/>
      <c r="F234" s="989"/>
      <c r="G234" s="989"/>
      <c r="H234" s="989"/>
      <c r="I234" s="989"/>
      <c r="J234" s="989"/>
      <c r="K234" s="989"/>
      <c r="L234" s="989"/>
      <c r="M234" s="989"/>
      <c r="N234" s="989"/>
      <c r="O234" s="989"/>
      <c r="P234" s="989"/>
      <c r="Q234" s="989"/>
      <c r="R234" s="989"/>
    </row>
    <row r="235" spans="1:18" ht="12.75" x14ac:dyDescent="0.35">
      <c r="A235" s="984" t="s">
        <v>86</v>
      </c>
      <c r="B235" s="994" t="s">
        <v>87</v>
      </c>
      <c r="C235" s="995" t="s">
        <v>88</v>
      </c>
      <c r="D235" s="995"/>
      <c r="E235" s="995"/>
      <c r="F235" s="995"/>
      <c r="G235" s="995"/>
      <c r="H235" s="995"/>
      <c r="I235" s="995"/>
      <c r="J235" s="993" t="s">
        <v>9</v>
      </c>
      <c r="K235" s="993"/>
      <c r="L235" s="993"/>
      <c r="M235" s="993"/>
      <c r="N235" s="993"/>
      <c r="O235" s="993" t="s">
        <v>10</v>
      </c>
      <c r="P235" s="993"/>
      <c r="Q235" s="993" t="s">
        <v>11</v>
      </c>
      <c r="R235" s="993"/>
    </row>
    <row r="236" spans="1:18" ht="70.900000000000006" thickBot="1" x14ac:dyDescent="0.4">
      <c r="A236" s="984"/>
      <c r="B236" s="994"/>
      <c r="C236" s="69" t="s">
        <v>89</v>
      </c>
      <c r="D236" s="69" t="s">
        <v>90</v>
      </c>
      <c r="E236" s="69" t="s">
        <v>91</v>
      </c>
      <c r="F236" s="69" t="s">
        <v>92</v>
      </c>
      <c r="G236" s="69" t="s">
        <v>93</v>
      </c>
      <c r="H236" s="69" t="s">
        <v>94</v>
      </c>
      <c r="I236" s="69" t="s">
        <v>18</v>
      </c>
      <c r="J236" s="69" t="s">
        <v>93</v>
      </c>
      <c r="K236" s="69" t="s">
        <v>94</v>
      </c>
      <c r="L236" s="69" t="s">
        <v>95</v>
      </c>
      <c r="M236" s="69" t="s">
        <v>96</v>
      </c>
      <c r="N236" s="69" t="s">
        <v>23</v>
      </c>
      <c r="O236" s="69" t="s">
        <v>97</v>
      </c>
      <c r="P236" s="69" t="s">
        <v>25</v>
      </c>
      <c r="Q236" s="69" t="s">
        <v>98</v>
      </c>
      <c r="R236" s="69" t="s">
        <v>27</v>
      </c>
    </row>
    <row r="237" spans="1:18" x14ac:dyDescent="0.35">
      <c r="A237" s="606" t="s">
        <v>113</v>
      </c>
      <c r="B237" s="607">
        <v>2021</v>
      </c>
      <c r="C237" s="608"/>
      <c r="D237" s="668">
        <v>11336364</v>
      </c>
      <c r="E237" s="668">
        <v>229050</v>
      </c>
      <c r="F237" s="668">
        <v>35708911</v>
      </c>
      <c r="G237" s="668"/>
      <c r="H237" s="668"/>
      <c r="I237" s="669">
        <f>F237+E237+D237</f>
        <v>47274325</v>
      </c>
      <c r="J237" s="608"/>
      <c r="K237" s="609"/>
      <c r="L237" s="609"/>
      <c r="M237" s="609"/>
      <c r="N237" s="610"/>
      <c r="O237" s="611"/>
      <c r="P237" s="609"/>
      <c r="Q237" s="609"/>
      <c r="R237" s="610"/>
    </row>
    <row r="238" spans="1:18" x14ac:dyDescent="0.35">
      <c r="A238" s="612"/>
      <c r="B238" s="613">
        <v>2022</v>
      </c>
      <c r="C238" s="614"/>
      <c r="D238" s="482">
        <v>11276359</v>
      </c>
      <c r="E238" s="482">
        <v>235530</v>
      </c>
      <c r="F238" s="482">
        <v>47429238</v>
      </c>
      <c r="G238" s="482"/>
      <c r="H238" s="482"/>
      <c r="I238" s="670">
        <f>D238+E238+F238</f>
        <v>58941127</v>
      </c>
      <c r="J238" s="614"/>
      <c r="K238" s="108"/>
      <c r="L238" s="108"/>
      <c r="M238" s="108"/>
      <c r="N238" s="615"/>
      <c r="O238" s="616"/>
      <c r="P238" s="108"/>
      <c r="Q238" s="108"/>
      <c r="R238" s="615"/>
    </row>
    <row r="239" spans="1:18" x14ac:dyDescent="0.35">
      <c r="A239" s="612"/>
      <c r="B239" s="613">
        <v>2023</v>
      </c>
      <c r="C239" s="614"/>
      <c r="D239" s="482">
        <v>11474691</v>
      </c>
      <c r="E239" s="482">
        <v>257826</v>
      </c>
      <c r="F239" s="482">
        <v>47429238</v>
      </c>
      <c r="G239" s="482"/>
      <c r="H239" s="482"/>
      <c r="I239" s="670">
        <f>D239+E239+F239</f>
        <v>59161755</v>
      </c>
      <c r="J239" s="614"/>
      <c r="K239" s="108"/>
      <c r="L239" s="108"/>
      <c r="M239" s="108"/>
      <c r="N239" s="615"/>
      <c r="O239" s="616"/>
      <c r="P239" s="108"/>
      <c r="Q239" s="108"/>
      <c r="R239" s="615"/>
    </row>
    <row r="240" spans="1:18" ht="12" thickBot="1" x14ac:dyDescent="0.4">
      <c r="A240" s="617"/>
      <c r="B240" s="618" t="s">
        <v>194</v>
      </c>
      <c r="C240" s="619"/>
      <c r="D240" s="620"/>
      <c r="E240" s="620"/>
      <c r="F240" s="620"/>
      <c r="G240" s="620"/>
      <c r="H240" s="620"/>
      <c r="I240" s="621"/>
      <c r="J240" s="619"/>
      <c r="K240" s="620"/>
      <c r="L240" s="620"/>
      <c r="M240" s="620"/>
      <c r="N240" s="621"/>
      <c r="O240" s="622"/>
      <c r="P240" s="620"/>
      <c r="Q240" s="620"/>
      <c r="R240" s="621"/>
    </row>
    <row r="241" spans="1:18" ht="12.75" x14ac:dyDescent="0.35">
      <c r="A241" s="998" t="s">
        <v>41</v>
      </c>
      <c r="B241" s="137">
        <v>2020</v>
      </c>
      <c r="C241" s="137"/>
      <c r="D241" s="137"/>
      <c r="E241" s="137"/>
      <c r="F241" s="137"/>
      <c r="G241" s="137"/>
      <c r="H241" s="137"/>
      <c r="I241" s="137"/>
      <c r="J241" s="137"/>
      <c r="K241" s="137"/>
      <c r="L241" s="137"/>
      <c r="M241" s="137"/>
      <c r="N241" s="137"/>
      <c r="O241" s="137"/>
      <c r="P241" s="137"/>
      <c r="Q241" s="137"/>
      <c r="R241" s="137"/>
    </row>
    <row r="242" spans="1:18" ht="12.75" x14ac:dyDescent="0.35">
      <c r="A242" s="998"/>
      <c r="B242" s="137">
        <v>2021</v>
      </c>
      <c r="C242" s="137"/>
      <c r="D242" s="137"/>
      <c r="E242" s="137"/>
      <c r="F242" s="137"/>
      <c r="G242" s="137"/>
      <c r="H242" s="137"/>
      <c r="I242" s="137"/>
      <c r="J242" s="137"/>
      <c r="K242" s="137"/>
      <c r="L242" s="137"/>
      <c r="M242" s="137"/>
      <c r="N242" s="137"/>
      <c r="O242" s="137"/>
      <c r="P242" s="137"/>
      <c r="Q242" s="137"/>
      <c r="R242" s="137"/>
    </row>
    <row r="243" spans="1:18" ht="12.75" x14ac:dyDescent="0.35">
      <c r="A243" s="998"/>
      <c r="B243" s="137">
        <v>2022</v>
      </c>
      <c r="C243" s="137"/>
      <c r="D243" s="137"/>
      <c r="E243" s="137"/>
      <c r="F243" s="137"/>
      <c r="G243" s="137"/>
      <c r="H243" s="137"/>
      <c r="I243" s="137"/>
      <c r="J243" s="137"/>
      <c r="K243" s="137"/>
      <c r="L243" s="137"/>
      <c r="M243" s="137"/>
      <c r="N243" s="137"/>
      <c r="O243" s="137"/>
      <c r="P243" s="137"/>
      <c r="Q243" s="137"/>
      <c r="R243" s="137"/>
    </row>
    <row r="244" spans="1:18" ht="25.5" x14ac:dyDescent="0.35">
      <c r="A244" s="998"/>
      <c r="B244" s="138" t="s">
        <v>195</v>
      </c>
      <c r="C244" s="137"/>
      <c r="D244" s="137"/>
      <c r="E244" s="137"/>
      <c r="F244" s="137"/>
      <c r="G244" s="137"/>
      <c r="H244" s="137"/>
      <c r="I244" s="137"/>
      <c r="J244" s="137"/>
      <c r="K244" s="137"/>
      <c r="L244" s="137"/>
      <c r="M244" s="137"/>
      <c r="N244" s="137"/>
      <c r="O244" s="137"/>
      <c r="P244" s="137"/>
      <c r="Q244" s="137"/>
      <c r="R244" s="137"/>
    </row>
    <row r="245" spans="1:18" ht="12.75" x14ac:dyDescent="0.35">
      <c r="A245" s="72"/>
      <c r="B245" s="72"/>
      <c r="C245" s="72"/>
      <c r="D245" s="72"/>
      <c r="E245" s="72"/>
      <c r="F245" s="72"/>
      <c r="G245" s="72"/>
      <c r="H245" s="72"/>
      <c r="I245" s="72"/>
      <c r="J245" s="72"/>
      <c r="K245" s="72"/>
      <c r="L245" s="72"/>
      <c r="M245" s="72"/>
      <c r="N245" s="72"/>
      <c r="O245" s="72"/>
      <c r="P245" s="72"/>
      <c r="Q245" s="72"/>
      <c r="R245" s="72"/>
    </row>
    <row r="246" spans="1:18" ht="12.75" x14ac:dyDescent="0.35">
      <c r="A246" s="98" t="s">
        <v>257</v>
      </c>
      <c r="B246" s="98"/>
      <c r="C246" s="98"/>
      <c r="D246" s="98"/>
      <c r="E246" s="98"/>
      <c r="F246" s="98"/>
      <c r="G246" s="98"/>
      <c r="H246" s="98"/>
      <c r="I246" s="98"/>
      <c r="J246" s="98"/>
      <c r="K246" s="98"/>
      <c r="L246" s="98"/>
      <c r="M246" s="98"/>
      <c r="N246" s="98"/>
      <c r="O246" s="98"/>
      <c r="P246" s="98"/>
      <c r="Q246" s="98"/>
      <c r="R246" s="98"/>
    </row>
    <row r="247" spans="1:18" ht="12.75" x14ac:dyDescent="0.35">
      <c r="A247" s="99" t="s">
        <v>6</v>
      </c>
      <c r="B247" s="990" t="s">
        <v>5225</v>
      </c>
      <c r="C247" s="991"/>
      <c r="D247" s="991"/>
      <c r="E247" s="991"/>
      <c r="F247" s="991"/>
      <c r="G247" s="991"/>
      <c r="H247" s="991"/>
      <c r="I247" s="991"/>
      <c r="J247" s="991"/>
      <c r="K247" s="991"/>
      <c r="L247" s="991"/>
      <c r="M247" s="991"/>
      <c r="N247" s="991"/>
      <c r="O247" s="991"/>
      <c r="P247" s="991"/>
      <c r="Q247" s="991"/>
      <c r="R247" s="992"/>
    </row>
    <row r="248" spans="1:18" ht="12.75" x14ac:dyDescent="0.35">
      <c r="A248" s="98" t="s">
        <v>86</v>
      </c>
      <c r="B248" s="74" t="s">
        <v>87</v>
      </c>
      <c r="C248" s="76" t="s">
        <v>88</v>
      </c>
      <c r="D248" s="76"/>
      <c r="E248" s="76"/>
      <c r="F248" s="76"/>
      <c r="G248" s="76"/>
      <c r="H248" s="76"/>
      <c r="I248" s="76"/>
      <c r="J248" s="75" t="s">
        <v>9</v>
      </c>
      <c r="K248" s="75"/>
      <c r="L248" s="75"/>
      <c r="M248" s="75"/>
      <c r="N248" s="75"/>
      <c r="O248" s="75" t="s">
        <v>10</v>
      </c>
      <c r="P248" s="75"/>
      <c r="Q248" s="75" t="s">
        <v>11</v>
      </c>
      <c r="R248" s="75"/>
    </row>
    <row r="249" spans="1:18" ht="70.5" x14ac:dyDescent="0.35">
      <c r="A249" s="98"/>
      <c r="B249" s="74"/>
      <c r="C249" s="77" t="s">
        <v>89</v>
      </c>
      <c r="D249" s="77" t="s">
        <v>90</v>
      </c>
      <c r="E249" s="77" t="s">
        <v>91</v>
      </c>
      <c r="F249" s="77" t="s">
        <v>92</v>
      </c>
      <c r="G249" s="77" t="s">
        <v>93</v>
      </c>
      <c r="H249" s="77" t="s">
        <v>94</v>
      </c>
      <c r="I249" s="77" t="s">
        <v>18</v>
      </c>
      <c r="J249" s="77" t="s">
        <v>93</v>
      </c>
      <c r="K249" s="77" t="s">
        <v>94</v>
      </c>
      <c r="L249" s="77" t="s">
        <v>95</v>
      </c>
      <c r="M249" s="77" t="s">
        <v>96</v>
      </c>
      <c r="N249" s="77" t="s">
        <v>23</v>
      </c>
      <c r="O249" s="77" t="s">
        <v>97</v>
      </c>
      <c r="P249" s="77" t="s">
        <v>25</v>
      </c>
      <c r="Q249" s="77" t="s">
        <v>98</v>
      </c>
      <c r="R249" s="77" t="s">
        <v>27</v>
      </c>
    </row>
    <row r="250" spans="1:18" ht="13.15" thickBot="1" x14ac:dyDescent="0.4">
      <c r="A250" s="125"/>
      <c r="B250" s="179" t="s">
        <v>194</v>
      </c>
      <c r="C250" s="180"/>
      <c r="D250" s="181"/>
      <c r="E250" s="181"/>
      <c r="F250" s="181"/>
      <c r="G250" s="181"/>
      <c r="H250" s="181"/>
      <c r="I250" s="182"/>
      <c r="J250" s="180"/>
      <c r="K250" s="181"/>
      <c r="L250" s="181"/>
      <c r="M250" s="181"/>
      <c r="N250" s="182"/>
      <c r="O250" s="183"/>
      <c r="P250" s="181"/>
      <c r="Q250" s="181"/>
      <c r="R250" s="182"/>
    </row>
    <row r="251" spans="1:18" ht="12.75" x14ac:dyDescent="0.35">
      <c r="A251" s="126" t="s">
        <v>113</v>
      </c>
      <c r="B251" s="124">
        <v>2021</v>
      </c>
      <c r="C251" s="127"/>
      <c r="D251" s="184">
        <v>26525096</v>
      </c>
      <c r="E251" s="184">
        <v>197541</v>
      </c>
      <c r="F251" s="184">
        <v>9129655</v>
      </c>
      <c r="G251" s="184"/>
      <c r="H251" s="184"/>
      <c r="I251" s="185"/>
      <c r="J251" s="186"/>
      <c r="K251" s="184"/>
      <c r="L251" s="184">
        <v>22400</v>
      </c>
      <c r="M251" s="184"/>
      <c r="N251" s="185"/>
      <c r="O251" s="130"/>
      <c r="P251" s="128"/>
      <c r="Q251" s="128"/>
      <c r="R251" s="129"/>
    </row>
    <row r="252" spans="1:18" ht="12.75" x14ac:dyDescent="0.35">
      <c r="A252" s="114"/>
      <c r="B252" s="112">
        <v>2022</v>
      </c>
      <c r="C252" s="115"/>
      <c r="D252" s="187">
        <v>28531707</v>
      </c>
      <c r="E252" s="187">
        <v>184770</v>
      </c>
      <c r="F252" s="187">
        <v>12290357</v>
      </c>
      <c r="G252" s="28"/>
      <c r="H252" s="28"/>
      <c r="I252" s="116"/>
      <c r="J252" s="115"/>
      <c r="K252" s="28"/>
      <c r="L252" s="28"/>
      <c r="M252" s="28"/>
      <c r="N252" s="116"/>
      <c r="O252" s="117"/>
      <c r="P252" s="28"/>
      <c r="Q252" s="28"/>
      <c r="R252" s="116"/>
    </row>
    <row r="253" spans="1:18" ht="12.75" x14ac:dyDescent="0.35">
      <c r="A253" s="114"/>
      <c r="B253" s="112">
        <v>2023</v>
      </c>
      <c r="C253" s="115"/>
      <c r="D253" s="73">
        <v>29648391</v>
      </c>
      <c r="E253" s="73">
        <v>118700</v>
      </c>
      <c r="F253" s="73">
        <v>4929477</v>
      </c>
      <c r="G253" s="28"/>
      <c r="H253" s="28"/>
      <c r="I253" s="116"/>
      <c r="J253" s="115"/>
      <c r="K253" s="28"/>
      <c r="L253" s="28"/>
      <c r="M253" s="28"/>
      <c r="N253" s="116"/>
      <c r="O253" s="117"/>
      <c r="P253" s="28"/>
      <c r="Q253" s="28"/>
      <c r="R253" s="116"/>
    </row>
    <row r="254" spans="1:18" ht="13.15" thickBot="1" x14ac:dyDescent="0.4">
      <c r="A254" s="125"/>
      <c r="B254" s="179" t="s">
        <v>194</v>
      </c>
      <c r="C254" s="180"/>
      <c r="D254" s="181"/>
      <c r="E254" s="181"/>
      <c r="F254" s="181"/>
      <c r="G254" s="181"/>
      <c r="H254" s="181"/>
      <c r="I254" s="182"/>
      <c r="J254" s="180"/>
      <c r="K254" s="181"/>
      <c r="L254" s="181"/>
      <c r="M254" s="181"/>
      <c r="N254" s="182"/>
      <c r="O254" s="183"/>
      <c r="P254" s="181"/>
      <c r="Q254" s="181"/>
      <c r="R254" s="182"/>
    </row>
    <row r="255" spans="1:18" ht="12.75" x14ac:dyDescent="0.35">
      <c r="A255" s="188" t="s">
        <v>41</v>
      </c>
      <c r="B255" s="189">
        <v>2020</v>
      </c>
      <c r="C255" s="189"/>
      <c r="D255" s="189"/>
      <c r="E255" s="189"/>
      <c r="F255" s="189"/>
      <c r="G255" s="189"/>
      <c r="H255" s="189"/>
      <c r="I255" s="189"/>
      <c r="J255" s="189"/>
      <c r="K255" s="189"/>
      <c r="L255" s="189"/>
      <c r="M255" s="189"/>
      <c r="N255" s="189"/>
      <c r="O255" s="189"/>
      <c r="P255" s="189"/>
      <c r="Q255" s="189"/>
      <c r="R255" s="189"/>
    </row>
    <row r="256" spans="1:18" ht="12.75" x14ac:dyDescent="0.35">
      <c r="A256" s="188"/>
      <c r="B256" s="189">
        <v>2021</v>
      </c>
      <c r="C256" s="189"/>
      <c r="D256" s="189"/>
      <c r="E256" s="189"/>
      <c r="F256" s="189"/>
      <c r="G256" s="189"/>
      <c r="H256" s="189"/>
      <c r="I256" s="189"/>
      <c r="J256" s="189"/>
      <c r="K256" s="189"/>
      <c r="L256" s="189"/>
      <c r="M256" s="189"/>
      <c r="N256" s="189"/>
      <c r="O256" s="189"/>
      <c r="P256" s="189"/>
      <c r="Q256" s="189"/>
      <c r="R256" s="189"/>
    </row>
    <row r="257" spans="1:18" ht="12.75" x14ac:dyDescent="0.35">
      <c r="A257" s="188"/>
      <c r="B257" s="189">
        <v>2022</v>
      </c>
      <c r="C257" s="189"/>
      <c r="D257" s="189"/>
      <c r="E257" s="189"/>
      <c r="F257" s="189"/>
      <c r="G257" s="189"/>
      <c r="H257" s="189"/>
      <c r="I257" s="189"/>
      <c r="J257" s="189"/>
      <c r="K257" s="189"/>
      <c r="L257" s="189"/>
      <c r="M257" s="189"/>
      <c r="N257" s="189"/>
      <c r="O257" s="189"/>
      <c r="P257" s="189"/>
      <c r="Q257" s="189"/>
      <c r="R257" s="189"/>
    </row>
    <row r="258" spans="1:18" ht="25.5" x14ac:dyDescent="0.35">
      <c r="A258" s="188"/>
      <c r="B258" s="190" t="s">
        <v>195</v>
      </c>
      <c r="C258" s="189"/>
      <c r="D258" s="189"/>
      <c r="E258" s="189"/>
      <c r="F258" s="189"/>
      <c r="G258" s="189"/>
      <c r="H258" s="189"/>
      <c r="I258" s="189"/>
      <c r="J258" s="189"/>
      <c r="K258" s="189"/>
      <c r="L258" s="189"/>
      <c r="M258" s="189"/>
      <c r="N258" s="189"/>
      <c r="O258" s="189"/>
      <c r="P258" s="189"/>
      <c r="Q258" s="189"/>
      <c r="R258" s="189"/>
    </row>
  </sheetData>
  <mergeCells count="100">
    <mergeCell ref="B247:R247"/>
    <mergeCell ref="A241:A244"/>
    <mergeCell ref="A228:A231"/>
    <mergeCell ref="A233:R233"/>
    <mergeCell ref="B234:R234"/>
    <mergeCell ref="A235:A236"/>
    <mergeCell ref="B235:B236"/>
    <mergeCell ref="C235:I235"/>
    <mergeCell ref="J235:N235"/>
    <mergeCell ref="O235:P235"/>
    <mergeCell ref="Q235:R235"/>
    <mergeCell ref="A215:A218"/>
    <mergeCell ref="A220:R220"/>
    <mergeCell ref="B221:R221"/>
    <mergeCell ref="A222:A223"/>
    <mergeCell ref="B222:B223"/>
    <mergeCell ref="C222:I222"/>
    <mergeCell ref="J222:N222"/>
    <mergeCell ref="O222:P222"/>
    <mergeCell ref="Q222:R222"/>
    <mergeCell ref="A190:A193"/>
    <mergeCell ref="A195:R195"/>
    <mergeCell ref="B196:R196"/>
    <mergeCell ref="A197:A198"/>
    <mergeCell ref="B197:B198"/>
    <mergeCell ref="C197:I197"/>
    <mergeCell ref="J197:N197"/>
    <mergeCell ref="O197:P197"/>
    <mergeCell ref="Q197:R197"/>
    <mergeCell ref="A177:A180"/>
    <mergeCell ref="A182:R182"/>
    <mergeCell ref="B183:R183"/>
    <mergeCell ref="A184:A185"/>
    <mergeCell ref="B184:B185"/>
    <mergeCell ref="C184:I184"/>
    <mergeCell ref="J184:N184"/>
    <mergeCell ref="O184:P184"/>
    <mergeCell ref="Q184:R184"/>
    <mergeCell ref="A164:A167"/>
    <mergeCell ref="A169:R169"/>
    <mergeCell ref="B170:R170"/>
    <mergeCell ref="A171:A172"/>
    <mergeCell ref="B171:B172"/>
    <mergeCell ref="C171:I171"/>
    <mergeCell ref="J171:N171"/>
    <mergeCell ref="O171:P171"/>
    <mergeCell ref="Q171:R171"/>
    <mergeCell ref="A151:A154"/>
    <mergeCell ref="A156:R156"/>
    <mergeCell ref="B157:R157"/>
    <mergeCell ref="A158:A159"/>
    <mergeCell ref="B158:B159"/>
    <mergeCell ref="C158:I158"/>
    <mergeCell ref="J158:N158"/>
    <mergeCell ref="O158:P158"/>
    <mergeCell ref="Q158:R158"/>
    <mergeCell ref="A130:A133"/>
    <mergeCell ref="A135:R135"/>
    <mergeCell ref="B136:R136"/>
    <mergeCell ref="A137:A138"/>
    <mergeCell ref="B137:B138"/>
    <mergeCell ref="C137:I137"/>
    <mergeCell ref="J137:N137"/>
    <mergeCell ref="O137:P137"/>
    <mergeCell ref="Q137:R137"/>
    <mergeCell ref="A117:A120"/>
    <mergeCell ref="A122:R122"/>
    <mergeCell ref="B123:R123"/>
    <mergeCell ref="A124:A125"/>
    <mergeCell ref="B124:B125"/>
    <mergeCell ref="C124:I124"/>
    <mergeCell ref="J124:N124"/>
    <mergeCell ref="O124:P124"/>
    <mergeCell ref="Q124:R124"/>
    <mergeCell ref="A100:A103"/>
    <mergeCell ref="A105:R105"/>
    <mergeCell ref="B106:R106"/>
    <mergeCell ref="A107:A108"/>
    <mergeCell ref="B107:B108"/>
    <mergeCell ref="C107:I107"/>
    <mergeCell ref="J107:N107"/>
    <mergeCell ref="O107:P107"/>
    <mergeCell ref="Q107:R107"/>
    <mergeCell ref="A85:A88"/>
    <mergeCell ref="A90:R90"/>
    <mergeCell ref="B91:R91"/>
    <mergeCell ref="A92:A93"/>
    <mergeCell ref="B92:B93"/>
    <mergeCell ref="C92:I92"/>
    <mergeCell ref="J92:N92"/>
    <mergeCell ref="O92:P92"/>
    <mergeCell ref="Q92:R92"/>
    <mergeCell ref="A1:R1"/>
    <mergeCell ref="B2:R2"/>
    <mergeCell ref="Q3:R3"/>
    <mergeCell ref="A3:A4"/>
    <mergeCell ref="B3:B4"/>
    <mergeCell ref="C3:I3"/>
    <mergeCell ref="J3:N3"/>
    <mergeCell ref="O3:P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R245"/>
  <sheetViews>
    <sheetView topLeftCell="B29" workbookViewId="0">
      <selection activeCell="O34" sqref="O34"/>
    </sheetView>
  </sheetViews>
  <sheetFormatPr baseColWidth="10" defaultColWidth="11.265625" defaultRowHeight="14.25" x14ac:dyDescent="0.45"/>
  <cols>
    <col min="1" max="1" width="64" customWidth="1"/>
    <col min="2" max="2" width="17.265625" customWidth="1"/>
    <col min="3" max="3" width="18.3984375" customWidth="1"/>
    <col min="4" max="4" width="18.73046875" customWidth="1"/>
    <col min="5" max="5" width="10.1328125" customWidth="1"/>
    <col min="6" max="6" width="12.73046875" customWidth="1"/>
    <col min="7" max="7" width="17.3984375" bestFit="1" customWidth="1"/>
    <col min="8" max="9" width="18.73046875" bestFit="1" customWidth="1"/>
    <col min="10" max="10" width="11.59765625" bestFit="1" customWidth="1"/>
    <col min="11" max="11" width="12.73046875" customWidth="1"/>
    <col min="12" max="12" width="18.73046875" bestFit="1" customWidth="1"/>
    <col min="13" max="13" width="12.73046875" customWidth="1"/>
  </cols>
  <sheetData>
    <row r="1" spans="1:13" ht="29.25" customHeight="1" x14ac:dyDescent="0.45">
      <c r="A1" s="984" t="s">
        <v>199</v>
      </c>
      <c r="B1" s="984"/>
      <c r="C1" s="984"/>
      <c r="D1" s="984"/>
      <c r="E1" s="984"/>
      <c r="F1" s="984"/>
      <c r="G1" s="984"/>
      <c r="H1" s="984"/>
      <c r="I1" s="984"/>
      <c r="J1" s="984"/>
      <c r="K1" s="984"/>
      <c r="L1" s="984"/>
      <c r="M1" s="984"/>
    </row>
    <row r="2" spans="1:13" ht="22.5" customHeight="1" x14ac:dyDescent="0.45">
      <c r="A2" s="191" t="s">
        <v>3654</v>
      </c>
      <c r="B2" s="999" t="s">
        <v>1075</v>
      </c>
      <c r="C2" s="999"/>
      <c r="D2" s="999"/>
      <c r="E2" s="999"/>
      <c r="F2" s="999"/>
      <c r="G2" s="999"/>
      <c r="H2" s="999"/>
      <c r="I2" s="999"/>
      <c r="J2" s="999"/>
      <c r="K2" s="999"/>
      <c r="L2" s="999"/>
      <c r="M2" s="999"/>
    </row>
    <row r="3" spans="1:13" s="9" customFormat="1" ht="28.35" customHeight="1" x14ac:dyDescent="0.45">
      <c r="A3" s="206" t="s">
        <v>42</v>
      </c>
      <c r="B3" s="1000">
        <v>2021</v>
      </c>
      <c r="C3" s="1001"/>
      <c r="D3" s="1001"/>
      <c r="E3" s="1001"/>
      <c r="F3" s="1002"/>
      <c r="G3" s="1000" t="s">
        <v>43</v>
      </c>
      <c r="H3" s="1001"/>
      <c r="I3" s="1001"/>
      <c r="J3" s="1001"/>
      <c r="K3" s="1002"/>
      <c r="L3" s="984" t="s">
        <v>44</v>
      </c>
      <c r="M3" s="984"/>
    </row>
    <row r="4" spans="1:13" s="9" customFormat="1" ht="48.75" customHeight="1" x14ac:dyDescent="0.45">
      <c r="A4" s="192" t="s">
        <v>45</v>
      </c>
      <c r="B4" s="193" t="s">
        <v>46</v>
      </c>
      <c r="C4" s="193" t="s">
        <v>47</v>
      </c>
      <c r="D4" s="193" t="s">
        <v>48</v>
      </c>
      <c r="E4" s="193" t="s">
        <v>37</v>
      </c>
      <c r="F4" s="192" t="s">
        <v>185</v>
      </c>
      <c r="G4" s="193" t="s">
        <v>46</v>
      </c>
      <c r="H4" s="193" t="s">
        <v>47</v>
      </c>
      <c r="I4" s="193" t="s">
        <v>48</v>
      </c>
      <c r="J4" s="193" t="s">
        <v>37</v>
      </c>
      <c r="K4" s="192" t="s">
        <v>185</v>
      </c>
      <c r="L4" s="193" t="s">
        <v>46</v>
      </c>
      <c r="M4" s="192" t="s">
        <v>185</v>
      </c>
    </row>
    <row r="5" spans="1:13" s="1" customFormat="1" x14ac:dyDescent="0.45">
      <c r="A5" s="902" t="s">
        <v>6151</v>
      </c>
      <c r="B5" s="903">
        <v>20953539</v>
      </c>
      <c r="C5" s="903">
        <v>19874311</v>
      </c>
      <c r="D5" s="903">
        <v>24025273.170000002</v>
      </c>
      <c r="E5" s="929">
        <f t="shared" ref="E5:E36" si="0">D5*100/C5</f>
        <v>120.88606830194013</v>
      </c>
      <c r="F5" s="930"/>
      <c r="G5" s="903">
        <v>3451819</v>
      </c>
      <c r="H5">
        <v>3528879</v>
      </c>
      <c r="I5">
        <v>3528879</v>
      </c>
      <c r="J5" s="931">
        <f>I5*100/H5</f>
        <v>100</v>
      </c>
      <c r="K5" s="930"/>
      <c r="L5" s="903">
        <v>0</v>
      </c>
      <c r="M5" s="930"/>
    </row>
    <row r="6" spans="1:13" s="1" customFormat="1" ht="13.15" x14ac:dyDescent="0.4">
      <c r="A6" s="902" t="s">
        <v>6152</v>
      </c>
      <c r="B6" s="903">
        <v>23365856</v>
      </c>
      <c r="C6" s="903">
        <v>48640073</v>
      </c>
      <c r="D6" s="903">
        <v>31081022.589999992</v>
      </c>
      <c r="E6" s="929">
        <f t="shared" si="0"/>
        <v>63.90003277750013</v>
      </c>
      <c r="F6" s="932"/>
      <c r="G6" s="903">
        <v>47156079</v>
      </c>
      <c r="H6" s="903">
        <v>85054392</v>
      </c>
      <c r="I6" s="903">
        <v>85054392</v>
      </c>
      <c r="J6" s="931">
        <f t="shared" ref="J6:J34" si="1">I6*100/H6</f>
        <v>100</v>
      </c>
      <c r="K6" s="932"/>
      <c r="L6" s="903">
        <v>38579597</v>
      </c>
      <c r="M6" s="932"/>
    </row>
    <row r="7" spans="1:13" s="1" customFormat="1" ht="20.25" customHeight="1" x14ac:dyDescent="0.4">
      <c r="A7" s="902" t="s">
        <v>6153</v>
      </c>
      <c r="B7" s="903">
        <v>3493579</v>
      </c>
      <c r="C7" s="903">
        <v>3309375</v>
      </c>
      <c r="D7" s="903">
        <v>3474035.7199999997</v>
      </c>
      <c r="E7" s="929">
        <f t="shared" si="0"/>
        <v>104.97558360717659</v>
      </c>
      <c r="F7" s="932"/>
      <c r="G7" s="903">
        <v>3141388</v>
      </c>
      <c r="H7" s="903">
        <v>3292364</v>
      </c>
      <c r="I7" s="903">
        <v>3292364</v>
      </c>
      <c r="J7" s="931">
        <f t="shared" si="1"/>
        <v>100</v>
      </c>
      <c r="K7" s="932"/>
      <c r="L7" s="903">
        <v>4304526</v>
      </c>
      <c r="M7" s="932"/>
    </row>
    <row r="8" spans="1:13" s="1" customFormat="1" ht="21" customHeight="1" x14ac:dyDescent="0.4">
      <c r="A8" s="902" t="s">
        <v>6154</v>
      </c>
      <c r="B8" s="903">
        <v>2000333</v>
      </c>
      <c r="C8" s="903">
        <v>1990577</v>
      </c>
      <c r="D8" s="903">
        <v>2319014.87</v>
      </c>
      <c r="E8" s="929">
        <f t="shared" si="0"/>
        <v>116.49963151387763</v>
      </c>
      <c r="F8" s="932"/>
      <c r="G8" s="903">
        <v>1539721</v>
      </c>
      <c r="H8" s="903">
        <v>1465198</v>
      </c>
      <c r="I8" s="903">
        <v>1465198</v>
      </c>
      <c r="J8" s="931">
        <f t="shared" si="1"/>
        <v>100</v>
      </c>
      <c r="K8" s="932"/>
      <c r="L8" s="903">
        <v>1899928</v>
      </c>
      <c r="M8" s="932"/>
    </row>
    <row r="9" spans="1:13" s="1" customFormat="1" ht="21" customHeight="1" x14ac:dyDescent="0.4">
      <c r="A9" s="902" t="s">
        <v>6155</v>
      </c>
      <c r="B9" s="903">
        <v>2371695</v>
      </c>
      <c r="C9" s="903">
        <v>2169168</v>
      </c>
      <c r="D9" s="903">
        <v>3182285.34</v>
      </c>
      <c r="E9" s="929">
        <f t="shared" si="0"/>
        <v>146.70534232479918</v>
      </c>
      <c r="F9" s="932"/>
      <c r="G9" s="903">
        <v>2049013</v>
      </c>
      <c r="H9" s="903">
        <v>2010528</v>
      </c>
      <c r="I9" s="903">
        <v>2010528</v>
      </c>
      <c r="J9" s="931">
        <f t="shared" si="1"/>
        <v>100</v>
      </c>
      <c r="K9" s="932"/>
      <c r="L9" s="903">
        <v>2734772</v>
      </c>
      <c r="M9" s="932"/>
    </row>
    <row r="10" spans="1:13" s="1" customFormat="1" ht="22.5" customHeight="1" x14ac:dyDescent="0.4">
      <c r="A10" s="902" t="s">
        <v>6156</v>
      </c>
      <c r="B10" s="903">
        <v>1389465</v>
      </c>
      <c r="C10" s="903">
        <v>1270260</v>
      </c>
      <c r="D10" s="903">
        <v>1426680.95</v>
      </c>
      <c r="E10" s="929">
        <f t="shared" si="0"/>
        <v>112.31408924157259</v>
      </c>
      <c r="F10" s="932"/>
      <c r="G10" s="903">
        <v>1327536</v>
      </c>
      <c r="H10" s="903">
        <v>1245934</v>
      </c>
      <c r="I10" s="903">
        <v>1245934</v>
      </c>
      <c r="J10" s="931">
        <f t="shared" si="1"/>
        <v>100</v>
      </c>
      <c r="K10" s="932"/>
      <c r="L10" s="903">
        <v>1359351</v>
      </c>
      <c r="M10" s="932"/>
    </row>
    <row r="11" spans="1:13" s="1" customFormat="1" ht="22.5" customHeight="1" x14ac:dyDescent="0.4">
      <c r="A11" s="902" t="s">
        <v>6157</v>
      </c>
      <c r="B11" s="903">
        <v>0</v>
      </c>
      <c r="C11" s="903">
        <v>0</v>
      </c>
      <c r="D11" s="903">
        <v>0</v>
      </c>
      <c r="E11" s="933" t="s">
        <v>6147</v>
      </c>
      <c r="F11" s="932"/>
      <c r="G11" s="903">
        <v>0</v>
      </c>
      <c r="H11" s="903">
        <v>0</v>
      </c>
      <c r="I11" s="903">
        <v>0</v>
      </c>
      <c r="J11" s="934" t="s">
        <v>6147</v>
      </c>
      <c r="K11" s="932"/>
      <c r="L11" s="903">
        <v>1500000</v>
      </c>
      <c r="M11" s="932"/>
    </row>
    <row r="12" spans="1:13" s="1" customFormat="1" ht="22.5" customHeight="1" x14ac:dyDescent="0.4">
      <c r="A12" s="902" t="s">
        <v>6158</v>
      </c>
      <c r="B12" s="903">
        <v>41324</v>
      </c>
      <c r="C12" s="903">
        <v>40227</v>
      </c>
      <c r="D12" s="903">
        <v>42768.329999999994</v>
      </c>
      <c r="E12" s="929">
        <f t="shared" si="0"/>
        <v>106.31747333880227</v>
      </c>
      <c r="F12" s="932"/>
      <c r="G12" s="903">
        <v>8138</v>
      </c>
      <c r="H12" s="903">
        <v>7938</v>
      </c>
      <c r="I12" s="903">
        <v>7938</v>
      </c>
      <c r="J12" s="931">
        <f t="shared" si="1"/>
        <v>100</v>
      </c>
      <c r="K12" s="932"/>
      <c r="L12" s="903">
        <v>3901033</v>
      </c>
      <c r="M12" s="932"/>
    </row>
    <row r="13" spans="1:13" s="1" customFormat="1" ht="22.5" customHeight="1" x14ac:dyDescent="0.4">
      <c r="A13" s="902" t="s">
        <v>6159</v>
      </c>
      <c r="B13" s="903">
        <v>0</v>
      </c>
      <c r="C13" s="903">
        <v>28504</v>
      </c>
      <c r="D13" s="903">
        <v>41983</v>
      </c>
      <c r="E13" s="929">
        <f t="shared" si="0"/>
        <v>147.2880999158013</v>
      </c>
      <c r="F13" s="932"/>
      <c r="G13" s="903">
        <v>0</v>
      </c>
      <c r="H13" s="903">
        <v>0</v>
      </c>
      <c r="I13" s="903">
        <v>0</v>
      </c>
      <c r="J13" s="933" t="s">
        <v>6147</v>
      </c>
      <c r="K13" s="932"/>
      <c r="L13" s="903">
        <v>0</v>
      </c>
      <c r="M13" s="932"/>
    </row>
    <row r="14" spans="1:13" s="1" customFormat="1" ht="31.5" customHeight="1" x14ac:dyDescent="0.4">
      <c r="A14" s="902" t="s">
        <v>6160</v>
      </c>
      <c r="B14" s="903">
        <v>6000</v>
      </c>
      <c r="C14" s="903">
        <v>0</v>
      </c>
      <c r="D14" s="903">
        <v>163403.73000000001</v>
      </c>
      <c r="E14" s="933" t="s">
        <v>6147</v>
      </c>
      <c r="F14" s="932"/>
      <c r="G14" s="903">
        <v>0</v>
      </c>
      <c r="H14" s="903">
        <v>0</v>
      </c>
      <c r="I14" s="903">
        <v>0</v>
      </c>
      <c r="J14" s="933" t="s">
        <v>6147</v>
      </c>
      <c r="K14" s="932"/>
      <c r="L14" s="903">
        <v>0</v>
      </c>
      <c r="M14" s="932"/>
    </row>
    <row r="15" spans="1:13" s="1" customFormat="1" ht="22.5" customHeight="1" x14ac:dyDescent="0.4">
      <c r="A15" s="902" t="s">
        <v>4423</v>
      </c>
      <c r="B15" s="903">
        <v>529819</v>
      </c>
      <c r="C15" s="903">
        <v>467088</v>
      </c>
      <c r="D15" s="903">
        <v>471262.79999999993</v>
      </c>
      <c r="E15" s="929">
        <f t="shared" si="0"/>
        <v>100.89379303257628</v>
      </c>
      <c r="F15" s="932"/>
      <c r="G15" s="903">
        <v>344931</v>
      </c>
      <c r="H15" s="903">
        <v>4068</v>
      </c>
      <c r="I15" s="903">
        <v>4068</v>
      </c>
      <c r="J15" s="931">
        <f t="shared" si="1"/>
        <v>100</v>
      </c>
      <c r="K15" s="932"/>
      <c r="L15" s="903">
        <v>367327</v>
      </c>
      <c r="M15" s="932"/>
    </row>
    <row r="16" spans="1:13" s="1" customFormat="1" ht="22.5" customHeight="1" x14ac:dyDescent="0.4">
      <c r="A16" s="902" t="s">
        <v>4424</v>
      </c>
      <c r="B16" s="903">
        <v>2843211</v>
      </c>
      <c r="C16" s="903">
        <v>6627111</v>
      </c>
      <c r="D16" s="903">
        <v>6001703.0500000007</v>
      </c>
      <c r="E16" s="929">
        <f t="shared" si="0"/>
        <v>90.562887055913222</v>
      </c>
      <c r="F16" s="932"/>
      <c r="G16" s="903">
        <v>4175908</v>
      </c>
      <c r="H16" s="903">
        <v>10856722</v>
      </c>
      <c r="I16" s="903">
        <v>10856722</v>
      </c>
      <c r="J16" s="931">
        <f t="shared" si="1"/>
        <v>100</v>
      </c>
      <c r="K16" s="932"/>
      <c r="L16" s="903">
        <v>13907276</v>
      </c>
      <c r="M16" s="932"/>
    </row>
    <row r="17" spans="1:13" s="1" customFormat="1" ht="22.5" customHeight="1" x14ac:dyDescent="0.4">
      <c r="A17" s="902" t="s">
        <v>6161</v>
      </c>
      <c r="B17" s="903">
        <v>0</v>
      </c>
      <c r="C17" s="903">
        <v>6030489</v>
      </c>
      <c r="D17" s="903">
        <v>4731033.3900000006</v>
      </c>
      <c r="E17" s="929">
        <f t="shared" si="0"/>
        <v>78.451903154122334</v>
      </c>
      <c r="F17" s="932"/>
      <c r="G17" s="903">
        <v>4964668</v>
      </c>
      <c r="H17" s="903">
        <v>4964668</v>
      </c>
      <c r="I17" s="903">
        <v>4964668</v>
      </c>
      <c r="J17" s="931">
        <f t="shared" si="1"/>
        <v>100</v>
      </c>
      <c r="K17" s="932"/>
      <c r="L17" s="903">
        <v>5800000</v>
      </c>
      <c r="M17" s="932"/>
    </row>
    <row r="18" spans="1:13" s="1" customFormat="1" ht="22.5" customHeight="1" x14ac:dyDescent="0.4">
      <c r="A18" s="902" t="s">
        <v>6162</v>
      </c>
      <c r="B18" s="903">
        <v>21660000</v>
      </c>
      <c r="C18" s="903">
        <v>23053204</v>
      </c>
      <c r="D18" s="903">
        <v>9664222.2799999993</v>
      </c>
      <c r="E18" s="929">
        <f t="shared" si="0"/>
        <v>41.921384463521854</v>
      </c>
      <c r="F18" s="932"/>
      <c r="G18" s="903">
        <v>0</v>
      </c>
      <c r="H18" s="903">
        <v>14981950</v>
      </c>
      <c r="I18" s="903">
        <v>14981950</v>
      </c>
      <c r="J18" s="931">
        <f t="shared" si="1"/>
        <v>100</v>
      </c>
      <c r="K18" s="932"/>
      <c r="L18" s="903">
        <v>0</v>
      </c>
      <c r="M18" s="932"/>
    </row>
    <row r="19" spans="1:13" s="1" customFormat="1" ht="22.5" customHeight="1" x14ac:dyDescent="0.4">
      <c r="A19" s="902" t="s">
        <v>6163</v>
      </c>
      <c r="B19" s="903">
        <v>3001</v>
      </c>
      <c r="C19" s="903">
        <v>2018</v>
      </c>
      <c r="D19" s="903">
        <v>2995.7300000000005</v>
      </c>
      <c r="E19" s="929">
        <f t="shared" si="0"/>
        <v>148.45044598612492</v>
      </c>
      <c r="F19" s="932"/>
      <c r="G19" s="903">
        <v>3100</v>
      </c>
      <c r="H19" s="903">
        <v>3242</v>
      </c>
      <c r="I19" s="903">
        <v>3242</v>
      </c>
      <c r="J19" s="931">
        <f t="shared" si="1"/>
        <v>100</v>
      </c>
      <c r="K19" s="932"/>
      <c r="L19" s="903">
        <v>3001</v>
      </c>
      <c r="M19" s="932"/>
    </row>
    <row r="20" spans="1:13" s="1" customFormat="1" ht="22.5" customHeight="1" x14ac:dyDescent="0.4">
      <c r="A20" s="902" t="s">
        <v>4425</v>
      </c>
      <c r="B20" s="903">
        <v>248679541</v>
      </c>
      <c r="C20" s="903">
        <v>218245989</v>
      </c>
      <c r="D20" s="903">
        <v>244871043.39999995</v>
      </c>
      <c r="E20" s="929">
        <f t="shared" si="0"/>
        <v>112.19956184395213</v>
      </c>
      <c r="F20" s="932"/>
      <c r="G20" s="903">
        <v>207654587</v>
      </c>
      <c r="H20" s="903">
        <v>217415060</v>
      </c>
      <c r="I20" s="903">
        <v>217415060</v>
      </c>
      <c r="J20" s="931">
        <f t="shared" si="1"/>
        <v>100</v>
      </c>
      <c r="K20" s="932"/>
      <c r="L20" s="903">
        <v>280087457</v>
      </c>
      <c r="M20" s="932"/>
    </row>
    <row r="21" spans="1:13" s="1" customFormat="1" ht="22.5" customHeight="1" x14ac:dyDescent="0.4">
      <c r="A21" s="902" t="s">
        <v>6164</v>
      </c>
      <c r="B21" s="903">
        <v>335090</v>
      </c>
      <c r="C21" s="903">
        <v>930300</v>
      </c>
      <c r="D21" s="903">
        <v>756776.57</v>
      </c>
      <c r="E21" s="929">
        <f t="shared" si="0"/>
        <v>81.347583575190797</v>
      </c>
      <c r="F21" s="932"/>
      <c r="G21" s="903">
        <v>217085</v>
      </c>
      <c r="H21" s="903">
        <v>1576770</v>
      </c>
      <c r="I21" s="903">
        <v>1576770</v>
      </c>
      <c r="J21" s="931">
        <f t="shared" si="1"/>
        <v>100</v>
      </c>
      <c r="K21" s="932"/>
      <c r="L21" s="903">
        <v>199685</v>
      </c>
      <c r="M21" s="932"/>
    </row>
    <row r="22" spans="1:13" s="1" customFormat="1" ht="22.5" customHeight="1" x14ac:dyDescent="0.4">
      <c r="A22" s="902" t="s">
        <v>6165</v>
      </c>
      <c r="B22" s="903">
        <v>503718</v>
      </c>
      <c r="C22" s="903">
        <v>526276</v>
      </c>
      <c r="D22" s="903">
        <v>651564.3600000001</v>
      </c>
      <c r="E22" s="929">
        <f t="shared" si="0"/>
        <v>123.80658817806628</v>
      </c>
      <c r="F22" s="932"/>
      <c r="G22" s="903">
        <v>477403</v>
      </c>
      <c r="H22" s="903">
        <v>480577</v>
      </c>
      <c r="I22" s="903">
        <v>480577</v>
      </c>
      <c r="J22" s="931">
        <f t="shared" si="1"/>
        <v>100</v>
      </c>
      <c r="K22" s="932"/>
      <c r="L22" s="903">
        <v>340669</v>
      </c>
      <c r="M22" s="932"/>
    </row>
    <row r="23" spans="1:13" s="1" customFormat="1" ht="22.5" customHeight="1" x14ac:dyDescent="0.4">
      <c r="A23" s="902" t="s">
        <v>1271</v>
      </c>
      <c r="B23" s="903">
        <v>2315699</v>
      </c>
      <c r="C23" s="903">
        <v>2389839</v>
      </c>
      <c r="D23" s="903">
        <v>2387162.1599999997</v>
      </c>
      <c r="E23" s="929">
        <f t="shared" si="0"/>
        <v>99.88799078096892</v>
      </c>
      <c r="F23" s="932"/>
      <c r="G23" s="903">
        <v>2088169</v>
      </c>
      <c r="H23" s="903">
        <v>2653505</v>
      </c>
      <c r="I23" s="903">
        <v>2653505</v>
      </c>
      <c r="J23" s="931">
        <f t="shared" si="1"/>
        <v>100</v>
      </c>
      <c r="K23" s="932"/>
      <c r="L23" s="903">
        <v>2859544</v>
      </c>
      <c r="M23" s="932"/>
    </row>
    <row r="24" spans="1:13" s="1" customFormat="1" ht="22.5" customHeight="1" x14ac:dyDescent="0.4">
      <c r="A24" s="902" t="s">
        <v>4426</v>
      </c>
      <c r="B24" s="903">
        <v>2421911</v>
      </c>
      <c r="C24" s="903">
        <v>2705037</v>
      </c>
      <c r="D24" s="903">
        <v>2751649.49</v>
      </c>
      <c r="E24" s="929">
        <f t="shared" si="0"/>
        <v>101.72317384198442</v>
      </c>
      <c r="F24" s="932"/>
      <c r="G24" s="903">
        <v>2462746</v>
      </c>
      <c r="H24" s="903">
        <v>2402695</v>
      </c>
      <c r="I24" s="903">
        <v>2402695</v>
      </c>
      <c r="J24" s="931">
        <f t="shared" si="1"/>
        <v>100</v>
      </c>
      <c r="K24" s="932"/>
      <c r="L24" s="903">
        <v>3871018</v>
      </c>
      <c r="M24" s="932"/>
    </row>
    <row r="25" spans="1:13" s="1" customFormat="1" ht="22.5" customHeight="1" x14ac:dyDescent="0.4">
      <c r="A25" s="902" t="s">
        <v>6166</v>
      </c>
      <c r="B25" s="903">
        <v>0</v>
      </c>
      <c r="C25" s="903">
        <v>0</v>
      </c>
      <c r="D25" s="903">
        <v>0</v>
      </c>
      <c r="E25" s="933" t="s">
        <v>6147</v>
      </c>
      <c r="F25" s="932"/>
      <c r="G25" s="903">
        <v>1030456</v>
      </c>
      <c r="H25" s="903">
        <v>1030456</v>
      </c>
      <c r="I25" s="903">
        <v>1030456</v>
      </c>
      <c r="J25" s="931">
        <f t="shared" si="1"/>
        <v>100</v>
      </c>
      <c r="K25" s="932"/>
      <c r="L25" s="903">
        <v>1211183</v>
      </c>
      <c r="M25" s="932"/>
    </row>
    <row r="26" spans="1:13" s="1" customFormat="1" ht="22.5" customHeight="1" x14ac:dyDescent="0.4">
      <c r="A26" s="902" t="s">
        <v>6167</v>
      </c>
      <c r="B26" s="903">
        <v>282324</v>
      </c>
      <c r="C26" s="903">
        <v>293315</v>
      </c>
      <c r="D26" s="903">
        <v>325936.46999999997</v>
      </c>
      <c r="E26" s="929">
        <f t="shared" si="0"/>
        <v>111.12165078499223</v>
      </c>
      <c r="F26" s="932"/>
      <c r="G26" s="903">
        <v>308614</v>
      </c>
      <c r="H26" s="903">
        <v>159174</v>
      </c>
      <c r="I26" s="903">
        <v>159174</v>
      </c>
      <c r="J26" s="931">
        <f t="shared" si="1"/>
        <v>100</v>
      </c>
      <c r="K26" s="932"/>
      <c r="L26" s="903">
        <v>458082</v>
      </c>
      <c r="M26" s="932"/>
    </row>
    <row r="27" spans="1:13" s="1" customFormat="1" ht="22.5" customHeight="1" x14ac:dyDescent="0.4">
      <c r="A27" s="902" t="s">
        <v>6168</v>
      </c>
      <c r="B27" s="903">
        <v>0</v>
      </c>
      <c r="C27" s="903">
        <v>335902</v>
      </c>
      <c r="D27" s="903">
        <v>306326.04000000004</v>
      </c>
      <c r="E27" s="929">
        <f t="shared" si="0"/>
        <v>91.195062845710964</v>
      </c>
      <c r="F27" s="932"/>
      <c r="G27" s="903">
        <v>0</v>
      </c>
      <c r="H27" s="903">
        <v>253538</v>
      </c>
      <c r="I27" s="903">
        <v>253538</v>
      </c>
      <c r="J27" s="931">
        <f t="shared" si="1"/>
        <v>100</v>
      </c>
      <c r="K27" s="932"/>
      <c r="L27" s="903">
        <v>0</v>
      </c>
      <c r="M27" s="932"/>
    </row>
    <row r="28" spans="1:13" s="1" customFormat="1" ht="22.5" customHeight="1" x14ac:dyDescent="0.4">
      <c r="A28" s="902" t="s">
        <v>6169</v>
      </c>
      <c r="B28" s="903">
        <v>232254</v>
      </c>
      <c r="C28" s="903">
        <v>133217</v>
      </c>
      <c r="D28" s="903">
        <v>227100.44</v>
      </c>
      <c r="E28" s="929">
        <f t="shared" si="0"/>
        <v>170.4740686248752</v>
      </c>
      <c r="F28" s="932"/>
      <c r="G28" s="903">
        <v>228546</v>
      </c>
      <c r="H28" s="903">
        <v>136907</v>
      </c>
      <c r="I28" s="903">
        <v>136907</v>
      </c>
      <c r="J28" s="931">
        <f t="shared" si="1"/>
        <v>100</v>
      </c>
      <c r="K28" s="932"/>
      <c r="L28" s="903">
        <v>208394</v>
      </c>
      <c r="M28" s="932"/>
    </row>
    <row r="29" spans="1:13" s="1" customFormat="1" ht="13.15" x14ac:dyDescent="0.4">
      <c r="A29" s="902" t="s">
        <v>6170</v>
      </c>
      <c r="B29" s="903">
        <v>4000000</v>
      </c>
      <c r="C29" s="903">
        <v>3403220</v>
      </c>
      <c r="D29" s="903">
        <v>3046953.0000000005</v>
      </c>
      <c r="E29" s="929">
        <f t="shared" si="0"/>
        <v>89.531473134266975</v>
      </c>
      <c r="F29" s="932"/>
      <c r="G29" s="903">
        <v>3928589</v>
      </c>
      <c r="H29" s="903">
        <v>2789896</v>
      </c>
      <c r="I29" s="903">
        <v>2789896</v>
      </c>
      <c r="J29" s="931">
        <f t="shared" si="1"/>
        <v>100</v>
      </c>
      <c r="K29" s="932"/>
      <c r="L29" s="903">
        <v>1000000</v>
      </c>
      <c r="M29" s="932"/>
    </row>
    <row r="30" spans="1:13" s="1" customFormat="1" ht="13.15" x14ac:dyDescent="0.4">
      <c r="A30" s="902" t="s">
        <v>6171</v>
      </c>
      <c r="B30" s="903">
        <v>2185130</v>
      </c>
      <c r="C30" s="903">
        <v>1985149</v>
      </c>
      <c r="D30" s="903">
        <v>2832185.59</v>
      </c>
      <c r="E30" s="929">
        <f t="shared" si="0"/>
        <v>142.66866567698446</v>
      </c>
      <c r="F30" s="932"/>
      <c r="G30" s="903">
        <v>1664857</v>
      </c>
      <c r="H30" s="903">
        <v>2336807</v>
      </c>
      <c r="I30" s="903">
        <v>2336807</v>
      </c>
      <c r="J30" s="931">
        <f t="shared" si="1"/>
        <v>100</v>
      </c>
      <c r="K30" s="932"/>
      <c r="L30" s="903">
        <v>4751155</v>
      </c>
      <c r="M30" s="932"/>
    </row>
    <row r="31" spans="1:13" s="1" customFormat="1" ht="13.15" x14ac:dyDescent="0.4">
      <c r="A31" s="902" t="s">
        <v>6172</v>
      </c>
      <c r="B31" s="903">
        <v>107096003</v>
      </c>
      <c r="C31" s="903">
        <v>110962693</v>
      </c>
      <c r="D31" s="903">
        <v>45399156.75999999</v>
      </c>
      <c r="E31" s="929">
        <f t="shared" si="0"/>
        <v>40.913892347583875</v>
      </c>
      <c r="F31" s="932"/>
      <c r="G31" s="903">
        <v>114873724</v>
      </c>
      <c r="H31" s="903">
        <v>179446233</v>
      </c>
      <c r="I31" s="903">
        <v>179446233</v>
      </c>
      <c r="J31" s="931">
        <f t="shared" si="1"/>
        <v>100</v>
      </c>
      <c r="K31" s="932"/>
      <c r="L31" s="903">
        <v>82135299</v>
      </c>
      <c r="M31" s="932"/>
    </row>
    <row r="32" spans="1:13" s="1" customFormat="1" ht="13.15" x14ac:dyDescent="0.4">
      <c r="A32" s="902" t="s">
        <v>4427</v>
      </c>
      <c r="B32" s="903">
        <v>287713</v>
      </c>
      <c r="C32" s="903">
        <v>302984</v>
      </c>
      <c r="D32" s="903">
        <v>348582.36</v>
      </c>
      <c r="E32" s="929">
        <f t="shared" si="0"/>
        <v>115.04975840308398</v>
      </c>
      <c r="F32" s="932"/>
      <c r="G32" s="903">
        <v>584497</v>
      </c>
      <c r="H32" s="903">
        <v>608957</v>
      </c>
      <c r="I32" s="903">
        <v>608957</v>
      </c>
      <c r="J32" s="931">
        <f t="shared" si="1"/>
        <v>100</v>
      </c>
      <c r="K32" s="932"/>
      <c r="L32" s="903">
        <v>283088</v>
      </c>
      <c r="M32" s="932"/>
    </row>
    <row r="33" spans="1:13" s="1" customFormat="1" ht="13.15" x14ac:dyDescent="0.4">
      <c r="A33" s="902" t="s">
        <v>1273</v>
      </c>
      <c r="B33" s="903">
        <v>815286</v>
      </c>
      <c r="C33" s="903">
        <v>1491051</v>
      </c>
      <c r="D33" s="903">
        <v>1758005.2799999998</v>
      </c>
      <c r="E33" s="929">
        <f t="shared" si="0"/>
        <v>117.90376586716347</v>
      </c>
      <c r="F33" s="932"/>
      <c r="G33" s="903">
        <v>453953</v>
      </c>
      <c r="H33" s="903">
        <v>1531454</v>
      </c>
      <c r="I33" s="903">
        <v>1531454</v>
      </c>
      <c r="J33" s="931">
        <f t="shared" si="1"/>
        <v>100</v>
      </c>
      <c r="K33" s="932"/>
      <c r="L33" s="903">
        <v>1388341</v>
      </c>
      <c r="M33" s="932"/>
    </row>
    <row r="34" spans="1:13" s="1" customFormat="1" ht="13.15" x14ac:dyDescent="0.4">
      <c r="A34" s="902" t="s">
        <v>6173</v>
      </c>
      <c r="B34" s="903">
        <v>0</v>
      </c>
      <c r="C34" s="903">
        <v>0</v>
      </c>
      <c r="D34" s="903">
        <v>0</v>
      </c>
      <c r="E34" s="933" t="s">
        <v>6147</v>
      </c>
      <c r="F34" s="935"/>
      <c r="G34" s="903">
        <v>15028130</v>
      </c>
      <c r="H34" s="903">
        <v>14823838</v>
      </c>
      <c r="I34" s="903">
        <v>14823838</v>
      </c>
      <c r="J34" s="931">
        <f t="shared" si="1"/>
        <v>100</v>
      </c>
      <c r="K34" s="935"/>
      <c r="L34" s="903">
        <v>21375970</v>
      </c>
      <c r="M34" s="935"/>
    </row>
    <row r="35" spans="1:13" s="1" customFormat="1" ht="13.15" x14ac:dyDescent="0.4">
      <c r="A35" s="902" t="s">
        <v>1275</v>
      </c>
      <c r="B35" s="903">
        <v>201924</v>
      </c>
      <c r="C35" s="903">
        <v>328828</v>
      </c>
      <c r="D35" s="903">
        <v>354237.04000000004</v>
      </c>
      <c r="E35" s="929">
        <f t="shared" si="0"/>
        <v>107.72715218898634</v>
      </c>
      <c r="F35" s="935"/>
      <c r="G35" s="903">
        <v>0</v>
      </c>
      <c r="H35" s="903">
        <v>0</v>
      </c>
      <c r="I35" s="903">
        <v>0</v>
      </c>
      <c r="J35" s="903">
        <v>0</v>
      </c>
      <c r="K35" s="935"/>
      <c r="L35" s="903">
        <v>977708</v>
      </c>
      <c r="M35" s="935"/>
    </row>
    <row r="36" spans="1:13" s="10" customFormat="1" ht="22.5" customHeight="1" x14ac:dyDescent="0.45">
      <c r="A36" s="936" t="s">
        <v>58</v>
      </c>
      <c r="B36" s="937">
        <f>SUM(B5:B35)</f>
        <v>448014415</v>
      </c>
      <c r="C36" s="937">
        <f>SUM(C5:C35)</f>
        <v>457536205</v>
      </c>
      <c r="D36" s="937">
        <f>SUM(D5:D35)</f>
        <v>392644363.90999997</v>
      </c>
      <c r="E36" s="937">
        <f t="shared" si="0"/>
        <v>85.817113404173114</v>
      </c>
      <c r="F36" s="938"/>
      <c r="G36" s="939">
        <f>SUM(G5:G35)</f>
        <v>419163657</v>
      </c>
      <c r="H36" s="939">
        <f t="shared" ref="H36:J36" si="2">SUM(H5:H35)</f>
        <v>555061750</v>
      </c>
      <c r="I36" s="939">
        <f t="shared" si="2"/>
        <v>555061750</v>
      </c>
      <c r="J36" s="939">
        <f t="shared" si="2"/>
        <v>2700</v>
      </c>
      <c r="K36" s="938"/>
      <c r="L36" s="939">
        <f>SUM(L5:L35)</f>
        <v>475504404</v>
      </c>
      <c r="M36" s="938"/>
    </row>
    <row r="37" spans="1:13" x14ac:dyDescent="0.45">
      <c r="A37" s="210"/>
      <c r="B37" s="210"/>
      <c r="C37" s="210"/>
      <c r="D37" s="210"/>
      <c r="E37" s="210"/>
      <c r="F37" s="210"/>
      <c r="G37" s="210"/>
      <c r="H37" s="210"/>
      <c r="I37" s="210"/>
      <c r="J37" s="210"/>
      <c r="K37" s="210"/>
      <c r="L37" s="210"/>
      <c r="M37" s="210"/>
    </row>
    <row r="38" spans="1:13" x14ac:dyDescent="0.45">
      <c r="A38" s="984" t="s">
        <v>199</v>
      </c>
      <c r="B38" s="984"/>
      <c r="C38" s="984"/>
      <c r="D38" s="984"/>
      <c r="E38" s="984"/>
      <c r="F38" s="984"/>
      <c r="G38" s="984"/>
      <c r="H38" s="984"/>
      <c r="I38" s="984"/>
      <c r="J38" s="984"/>
      <c r="K38" s="984"/>
      <c r="L38" s="984"/>
      <c r="M38" s="984"/>
    </row>
    <row r="39" spans="1:13" x14ac:dyDescent="0.45">
      <c r="A39" s="191" t="s">
        <v>3654</v>
      </c>
      <c r="B39" s="1003" t="s">
        <v>1077</v>
      </c>
      <c r="C39" s="1003"/>
      <c r="D39" s="1003"/>
      <c r="E39" s="1003"/>
      <c r="F39" s="1003"/>
      <c r="G39" s="1003"/>
      <c r="H39" s="1003"/>
      <c r="I39" s="1003"/>
      <c r="J39" s="1003"/>
      <c r="K39" s="1003"/>
      <c r="L39" s="1003"/>
      <c r="M39" s="1003"/>
    </row>
    <row r="40" spans="1:13" x14ac:dyDescent="0.45">
      <c r="A40" s="206" t="s">
        <v>42</v>
      </c>
      <c r="B40" s="1000">
        <v>2021</v>
      </c>
      <c r="C40" s="1001"/>
      <c r="D40" s="1001"/>
      <c r="E40" s="1001"/>
      <c r="F40" s="1002"/>
      <c r="G40" s="1000" t="s">
        <v>43</v>
      </c>
      <c r="H40" s="1001"/>
      <c r="I40" s="1001"/>
      <c r="J40" s="1001"/>
      <c r="K40" s="1002"/>
      <c r="L40" s="984" t="s">
        <v>44</v>
      </c>
      <c r="M40" s="984"/>
    </row>
    <row r="41" spans="1:13" ht="51" x14ac:dyDescent="0.45">
      <c r="A41" s="195" t="s">
        <v>45</v>
      </c>
      <c r="B41" s="196" t="s">
        <v>46</v>
      </c>
      <c r="C41" s="196" t="s">
        <v>47</v>
      </c>
      <c r="D41" s="196" t="s">
        <v>48</v>
      </c>
      <c r="E41" s="196" t="s">
        <v>37</v>
      </c>
      <c r="F41" s="195" t="s">
        <v>185</v>
      </c>
      <c r="G41" s="196" t="s">
        <v>46</v>
      </c>
      <c r="H41" s="196" t="s">
        <v>47</v>
      </c>
      <c r="I41" s="196" t="s">
        <v>48</v>
      </c>
      <c r="J41" s="196" t="s">
        <v>37</v>
      </c>
      <c r="K41" s="195" t="s">
        <v>185</v>
      </c>
      <c r="L41" s="196" t="s">
        <v>46</v>
      </c>
      <c r="M41" s="195" t="s">
        <v>185</v>
      </c>
    </row>
    <row r="42" spans="1:13" x14ac:dyDescent="0.45">
      <c r="A42" s="82" t="s">
        <v>1077</v>
      </c>
      <c r="B42" s="197"/>
      <c r="C42" s="197"/>
      <c r="D42" s="197"/>
      <c r="E42" s="197"/>
      <c r="F42" s="140"/>
      <c r="G42" s="197"/>
      <c r="H42" s="197"/>
      <c r="I42" s="197"/>
      <c r="J42" s="197"/>
      <c r="K42" s="140"/>
      <c r="L42" s="197"/>
      <c r="M42" s="140"/>
    </row>
    <row r="43" spans="1:13" x14ac:dyDescent="0.45">
      <c r="A43" s="194" t="s">
        <v>1078</v>
      </c>
      <c r="B43" s="113">
        <v>0</v>
      </c>
      <c r="C43" s="113">
        <v>44159</v>
      </c>
      <c r="D43" s="113">
        <v>44159</v>
      </c>
      <c r="E43" s="113">
        <v>100</v>
      </c>
      <c r="F43" s="113">
        <v>3480</v>
      </c>
      <c r="G43" s="113">
        <v>0</v>
      </c>
      <c r="H43" s="113">
        <v>141435</v>
      </c>
      <c r="I43" s="113">
        <v>140295</v>
      </c>
      <c r="J43" s="113">
        <v>99</v>
      </c>
      <c r="K43" s="113">
        <v>3480</v>
      </c>
      <c r="L43" s="113"/>
      <c r="M43" s="113"/>
    </row>
    <row r="44" spans="1:13" ht="26.25" x14ac:dyDescent="0.45">
      <c r="A44" s="27" t="s">
        <v>50</v>
      </c>
      <c r="B44" s="28">
        <v>0</v>
      </c>
      <c r="C44" s="28">
        <v>57893</v>
      </c>
      <c r="D44" s="28">
        <v>57893</v>
      </c>
      <c r="E44" s="28">
        <v>100</v>
      </c>
      <c r="F44" s="28">
        <v>5388</v>
      </c>
      <c r="G44" s="28">
        <v>0</v>
      </c>
      <c r="H44" s="28">
        <v>0</v>
      </c>
      <c r="I44" s="28"/>
      <c r="J44" s="28">
        <v>0</v>
      </c>
      <c r="K44" s="28">
        <v>0</v>
      </c>
      <c r="L44" s="28"/>
      <c r="M44" s="28"/>
    </row>
    <row r="45" spans="1:13" x14ac:dyDescent="0.45">
      <c r="A45" s="27" t="s">
        <v>51</v>
      </c>
      <c r="B45" s="28">
        <v>0</v>
      </c>
      <c r="C45" s="28">
        <v>2502416</v>
      </c>
      <c r="D45" s="28">
        <v>2428377</v>
      </c>
      <c r="E45" s="28">
        <v>97</v>
      </c>
      <c r="F45" s="28">
        <v>14710</v>
      </c>
      <c r="G45" s="28">
        <v>0</v>
      </c>
      <c r="H45" s="28">
        <v>2378637</v>
      </c>
      <c r="I45" s="28">
        <v>2231247</v>
      </c>
      <c r="J45" s="28">
        <v>93</v>
      </c>
      <c r="K45" s="28">
        <v>9810</v>
      </c>
      <c r="L45" s="28"/>
      <c r="M45" s="28"/>
    </row>
    <row r="46" spans="1:13" ht="26.25" x14ac:dyDescent="0.45">
      <c r="A46" s="27" t="s">
        <v>1079</v>
      </c>
      <c r="B46" s="28">
        <v>0</v>
      </c>
      <c r="C46" s="28">
        <v>27895</v>
      </c>
      <c r="D46" s="28">
        <v>5994</v>
      </c>
      <c r="E46" s="28">
        <v>21</v>
      </c>
      <c r="F46" s="28">
        <v>354</v>
      </c>
      <c r="G46" s="28">
        <v>0</v>
      </c>
      <c r="H46" s="28">
        <v>1110072</v>
      </c>
      <c r="I46" s="28">
        <v>0</v>
      </c>
      <c r="J46" s="28">
        <v>0</v>
      </c>
      <c r="K46" s="28">
        <v>0</v>
      </c>
      <c r="L46" s="28">
        <v>5000000</v>
      </c>
      <c r="M46" s="28">
        <v>5902</v>
      </c>
    </row>
    <row r="47" spans="1:13" ht="26.25" x14ac:dyDescent="0.45">
      <c r="A47" s="27" t="s">
        <v>1080</v>
      </c>
      <c r="B47" s="28">
        <v>0</v>
      </c>
      <c r="C47" s="28">
        <v>6733230</v>
      </c>
      <c r="D47" s="28">
        <v>5592403</v>
      </c>
      <c r="E47" s="28">
        <v>83</v>
      </c>
      <c r="F47" s="28">
        <v>32510</v>
      </c>
      <c r="G47" s="28">
        <v>0</v>
      </c>
      <c r="H47" s="28">
        <v>6063199</v>
      </c>
      <c r="I47" s="28">
        <v>2473425</v>
      </c>
      <c r="J47" s="28">
        <v>40</v>
      </c>
      <c r="K47" s="28">
        <v>29140</v>
      </c>
      <c r="L47" s="28"/>
      <c r="M47" s="28"/>
    </row>
    <row r="48" spans="1:13" x14ac:dyDescent="0.45">
      <c r="A48" s="28" t="s">
        <v>1081</v>
      </c>
      <c r="B48" s="28">
        <v>1083150</v>
      </c>
      <c r="C48" s="28">
        <v>1841791</v>
      </c>
      <c r="D48" s="28">
        <v>1696268</v>
      </c>
      <c r="E48" s="28">
        <v>92</v>
      </c>
      <c r="F48" s="28">
        <v>32510</v>
      </c>
      <c r="G48" s="28">
        <v>0</v>
      </c>
      <c r="H48" s="28">
        <v>1576230</v>
      </c>
      <c r="I48" s="28">
        <v>1428990</v>
      </c>
      <c r="J48" s="28">
        <v>90</v>
      </c>
      <c r="K48" s="28">
        <v>32510</v>
      </c>
      <c r="L48" s="28">
        <f>970366+30000</f>
        <v>1000366</v>
      </c>
      <c r="M48" s="28">
        <v>32510</v>
      </c>
    </row>
    <row r="49" spans="1:13" x14ac:dyDescent="0.45">
      <c r="A49" s="28" t="s">
        <v>1082</v>
      </c>
      <c r="B49" s="28">
        <v>0</v>
      </c>
      <c r="C49" s="28">
        <v>593084</v>
      </c>
      <c r="D49" s="28">
        <v>508987</v>
      </c>
      <c r="E49" s="28">
        <v>85</v>
      </c>
      <c r="F49" s="28">
        <v>17510</v>
      </c>
      <c r="G49" s="28">
        <v>0</v>
      </c>
      <c r="H49" s="28">
        <v>5339791</v>
      </c>
      <c r="I49" s="28">
        <v>4881926</v>
      </c>
      <c r="J49" s="28">
        <v>91</v>
      </c>
      <c r="K49" s="28">
        <v>17510</v>
      </c>
      <c r="L49" s="28">
        <f>145800+5000000</f>
        <v>5145800</v>
      </c>
      <c r="M49" s="28">
        <v>5210</v>
      </c>
    </row>
    <row r="50" spans="1:13" x14ac:dyDescent="0.45">
      <c r="A50" s="28"/>
      <c r="B50" s="28"/>
      <c r="C50" s="28"/>
      <c r="D50" s="28"/>
      <c r="E50" s="28"/>
      <c r="F50" s="28"/>
      <c r="G50" s="28"/>
      <c r="H50" s="28"/>
      <c r="I50" s="28"/>
      <c r="J50" s="28"/>
      <c r="K50" s="28"/>
      <c r="L50" s="28"/>
      <c r="M50" s="28"/>
    </row>
    <row r="51" spans="1:13" x14ac:dyDescent="0.45">
      <c r="A51" s="28"/>
      <c r="B51" s="28"/>
      <c r="C51" s="28"/>
      <c r="D51" s="28"/>
      <c r="E51" s="28"/>
      <c r="F51" s="28"/>
      <c r="G51" s="28"/>
      <c r="H51" s="28"/>
      <c r="I51" s="28"/>
      <c r="J51" s="28"/>
      <c r="K51" s="28"/>
      <c r="L51" s="28"/>
      <c r="M51" s="28"/>
    </row>
    <row r="52" spans="1:13" x14ac:dyDescent="0.45">
      <c r="A52" s="118"/>
      <c r="B52" s="118"/>
      <c r="C52" s="118"/>
      <c r="D52" s="118"/>
      <c r="E52" s="118"/>
      <c r="F52" s="118"/>
      <c r="G52" s="118"/>
      <c r="H52" s="118"/>
      <c r="I52" s="118"/>
      <c r="J52" s="118"/>
      <c r="K52" s="118"/>
      <c r="L52" s="118"/>
      <c r="M52" s="118"/>
    </row>
    <row r="53" spans="1:13" x14ac:dyDescent="0.45">
      <c r="A53" s="207" t="s">
        <v>58</v>
      </c>
      <c r="B53" s="211">
        <f>+SUM(B43:B52)</f>
        <v>1083150</v>
      </c>
      <c r="C53" s="211">
        <f t="shared" ref="C53:D53" si="3">+SUM(C43:C52)</f>
        <v>11800468</v>
      </c>
      <c r="D53" s="211">
        <f t="shared" si="3"/>
        <v>10334081</v>
      </c>
      <c r="E53" s="208">
        <v>87</v>
      </c>
      <c r="F53" s="208"/>
      <c r="G53" s="208">
        <f>+SUM(G43:G52)</f>
        <v>0</v>
      </c>
      <c r="H53" s="208">
        <f t="shared" ref="H53:I53" si="4">+SUM(H43:H52)</f>
        <v>16609364</v>
      </c>
      <c r="I53" s="208">
        <f t="shared" si="4"/>
        <v>11155883</v>
      </c>
      <c r="J53" s="208">
        <v>87</v>
      </c>
      <c r="K53" s="208"/>
      <c r="L53" s="208">
        <f t="shared" ref="L53" si="5">+SUM(L43:L52)</f>
        <v>11146166</v>
      </c>
      <c r="M53" s="208"/>
    </row>
    <row r="54" spans="1:13" x14ac:dyDescent="0.45">
      <c r="A54" s="209" t="s">
        <v>56</v>
      </c>
      <c r="B54" s="210"/>
      <c r="C54" s="210"/>
      <c r="D54" s="210"/>
      <c r="E54" s="210"/>
      <c r="F54" s="210"/>
      <c r="G54" s="210"/>
      <c r="H54" s="210"/>
      <c r="I54" s="210"/>
      <c r="J54" s="210"/>
      <c r="K54" s="210"/>
      <c r="L54" s="210"/>
      <c r="M54" s="210"/>
    </row>
    <row r="55" spans="1:13" x14ac:dyDescent="0.45">
      <c r="A55" s="209" t="s">
        <v>57</v>
      </c>
      <c r="B55" s="210"/>
      <c r="C55" s="210"/>
      <c r="D55" s="210"/>
      <c r="E55" s="210"/>
      <c r="F55" s="210"/>
      <c r="G55" s="210"/>
      <c r="H55" s="210"/>
      <c r="I55" s="210"/>
      <c r="J55" s="210"/>
      <c r="K55" s="210"/>
      <c r="L55" s="210"/>
      <c r="M55" s="210"/>
    </row>
    <row r="56" spans="1:13" x14ac:dyDescent="0.45">
      <c r="A56" s="984" t="s">
        <v>199</v>
      </c>
      <c r="B56" s="984"/>
      <c r="C56" s="984"/>
      <c r="D56" s="984"/>
      <c r="E56" s="984"/>
      <c r="F56" s="984"/>
      <c r="G56" s="984"/>
      <c r="H56" s="984"/>
      <c r="I56" s="984"/>
      <c r="J56" s="984"/>
      <c r="K56" s="984"/>
      <c r="L56" s="984"/>
      <c r="M56" s="984"/>
    </row>
    <row r="57" spans="1:13" x14ac:dyDescent="0.45">
      <c r="A57" s="191" t="s">
        <v>3654</v>
      </c>
      <c r="B57" s="999" t="s">
        <v>1178</v>
      </c>
      <c r="C57" s="999"/>
      <c r="D57" s="999"/>
      <c r="E57" s="999"/>
      <c r="F57" s="999"/>
      <c r="G57" s="999"/>
      <c r="H57" s="999"/>
      <c r="I57" s="999"/>
      <c r="J57" s="999"/>
      <c r="K57" s="999"/>
      <c r="L57" s="999"/>
      <c r="M57" s="999"/>
    </row>
    <row r="58" spans="1:13" x14ac:dyDescent="0.45">
      <c r="A58" s="206" t="s">
        <v>42</v>
      </c>
      <c r="B58" s="1000">
        <v>2021</v>
      </c>
      <c r="C58" s="1001"/>
      <c r="D58" s="1001"/>
      <c r="E58" s="1001"/>
      <c r="F58" s="1002"/>
      <c r="G58" s="1000" t="s">
        <v>43</v>
      </c>
      <c r="H58" s="1001"/>
      <c r="I58" s="1001"/>
      <c r="J58" s="1001"/>
      <c r="K58" s="1002"/>
      <c r="L58" s="984" t="s">
        <v>44</v>
      </c>
      <c r="M58" s="984"/>
    </row>
    <row r="59" spans="1:13" ht="51" x14ac:dyDescent="0.45">
      <c r="A59" s="192" t="s">
        <v>45</v>
      </c>
      <c r="B59" s="193" t="s">
        <v>46</v>
      </c>
      <c r="C59" s="193" t="s">
        <v>47</v>
      </c>
      <c r="D59" s="193" t="s">
        <v>48</v>
      </c>
      <c r="E59" s="193" t="s">
        <v>37</v>
      </c>
      <c r="F59" s="192" t="s">
        <v>185</v>
      </c>
      <c r="G59" s="193" t="s">
        <v>46</v>
      </c>
      <c r="H59" s="193" t="s">
        <v>47</v>
      </c>
      <c r="I59" s="193" t="s">
        <v>48</v>
      </c>
      <c r="J59" s="193" t="s">
        <v>37</v>
      </c>
      <c r="K59" s="192" t="s">
        <v>185</v>
      </c>
      <c r="L59" s="193" t="s">
        <v>46</v>
      </c>
      <c r="M59" s="192" t="s">
        <v>185</v>
      </c>
    </row>
    <row r="60" spans="1:13" x14ac:dyDescent="0.45">
      <c r="A60" s="194" t="s">
        <v>49</v>
      </c>
      <c r="B60" s="113"/>
      <c r="C60" s="113"/>
      <c r="D60" s="113"/>
      <c r="E60" s="113"/>
      <c r="F60" s="113"/>
      <c r="G60" s="113"/>
      <c r="H60" s="113"/>
      <c r="I60" s="113"/>
      <c r="J60" s="113"/>
      <c r="K60" s="113"/>
      <c r="L60" s="113"/>
      <c r="M60" s="113"/>
    </row>
    <row r="61" spans="1:13" ht="26.25" x14ac:dyDescent="0.45">
      <c r="A61" s="27" t="s">
        <v>50</v>
      </c>
      <c r="B61" s="28"/>
      <c r="C61" s="28"/>
      <c r="D61" s="28"/>
      <c r="E61" s="28"/>
      <c r="F61" s="28"/>
      <c r="G61" s="28"/>
      <c r="H61" s="28"/>
      <c r="I61" s="28"/>
      <c r="J61" s="28"/>
      <c r="K61" s="28"/>
      <c r="L61" s="28"/>
      <c r="M61" s="28"/>
    </row>
    <row r="62" spans="1:13" x14ac:dyDescent="0.45">
      <c r="A62" s="27" t="s">
        <v>51</v>
      </c>
      <c r="B62" s="28"/>
      <c r="C62" s="28"/>
      <c r="D62" s="28"/>
      <c r="E62" s="28"/>
      <c r="F62" s="28"/>
      <c r="G62" s="28"/>
      <c r="H62" s="28"/>
      <c r="I62" s="28"/>
      <c r="J62" s="28"/>
      <c r="K62" s="28"/>
      <c r="L62" s="28"/>
      <c r="M62" s="28"/>
    </row>
    <row r="63" spans="1:13" x14ac:dyDescent="0.45">
      <c r="A63" s="27" t="s">
        <v>52</v>
      </c>
      <c r="B63" s="28"/>
      <c r="C63" s="28"/>
      <c r="D63" s="28"/>
      <c r="E63" s="28"/>
      <c r="F63" s="28"/>
      <c r="G63" s="28"/>
      <c r="H63" s="28"/>
      <c r="I63" s="28"/>
      <c r="J63" s="28"/>
      <c r="K63" s="28"/>
      <c r="L63" s="28"/>
      <c r="M63" s="28"/>
    </row>
    <row r="64" spans="1:13" x14ac:dyDescent="0.45">
      <c r="A64" s="27" t="s">
        <v>53</v>
      </c>
      <c r="B64" s="28"/>
      <c r="C64" s="28"/>
      <c r="D64" s="28"/>
      <c r="E64" s="28"/>
      <c r="F64" s="28"/>
      <c r="G64" s="28"/>
      <c r="H64" s="28"/>
      <c r="I64" s="28"/>
      <c r="J64" s="28"/>
      <c r="K64" s="28"/>
      <c r="L64" s="28"/>
      <c r="M64" s="28"/>
    </row>
    <row r="65" spans="1:13" x14ac:dyDescent="0.45">
      <c r="A65" s="27" t="s">
        <v>54</v>
      </c>
      <c r="B65" s="28"/>
      <c r="C65" s="28"/>
      <c r="D65" s="28"/>
      <c r="E65" s="28"/>
      <c r="F65" s="28"/>
      <c r="G65" s="28"/>
      <c r="H65" s="28"/>
      <c r="I65" s="28"/>
      <c r="J65" s="28"/>
      <c r="K65" s="28"/>
      <c r="L65" s="28"/>
      <c r="M65" s="28"/>
    </row>
    <row r="66" spans="1:13" x14ac:dyDescent="0.45">
      <c r="A66" s="27" t="s">
        <v>55</v>
      </c>
      <c r="B66" s="28"/>
      <c r="C66" s="28"/>
      <c r="D66" s="28"/>
      <c r="E66" s="28"/>
      <c r="F66" s="28"/>
      <c r="G66" s="28"/>
      <c r="H66" s="28"/>
      <c r="I66" s="28"/>
      <c r="J66" s="28"/>
      <c r="K66" s="28"/>
      <c r="L66" s="28"/>
      <c r="M66" s="28"/>
    </row>
    <row r="67" spans="1:13" x14ac:dyDescent="0.45">
      <c r="A67" s="28"/>
      <c r="B67" s="28"/>
      <c r="C67" s="28"/>
      <c r="D67" s="28"/>
      <c r="E67" s="28"/>
      <c r="F67" s="28"/>
      <c r="G67" s="28"/>
      <c r="H67" s="28"/>
      <c r="I67" s="28"/>
      <c r="J67" s="28"/>
      <c r="K67" s="28"/>
      <c r="L67" s="28"/>
      <c r="M67" s="28"/>
    </row>
    <row r="68" spans="1:13" x14ac:dyDescent="0.45">
      <c r="A68" s="28"/>
      <c r="B68" s="28"/>
      <c r="C68" s="28"/>
      <c r="D68" s="28"/>
      <c r="E68" s="28"/>
      <c r="F68" s="28"/>
      <c r="G68" s="28"/>
      <c r="H68" s="28"/>
      <c r="I68" s="28"/>
      <c r="J68" s="28"/>
      <c r="K68" s="28"/>
      <c r="L68" s="28"/>
      <c r="M68" s="28"/>
    </row>
    <row r="69" spans="1:13" x14ac:dyDescent="0.45">
      <c r="A69" s="28"/>
      <c r="B69" s="28"/>
      <c r="C69" s="28"/>
      <c r="D69" s="28"/>
      <c r="E69" s="28"/>
      <c r="F69" s="28"/>
      <c r="G69" s="28"/>
      <c r="H69" s="28"/>
      <c r="I69" s="28"/>
      <c r="J69" s="28"/>
      <c r="K69" s="28"/>
      <c r="L69" s="28"/>
      <c r="M69" s="28"/>
    </row>
    <row r="70" spans="1:13" x14ac:dyDescent="0.45">
      <c r="A70" s="28"/>
      <c r="B70" s="28"/>
      <c r="C70" s="28"/>
      <c r="D70" s="28"/>
      <c r="E70" s="28"/>
      <c r="F70" s="28"/>
      <c r="G70" s="28"/>
      <c r="H70" s="28"/>
      <c r="I70" s="28"/>
      <c r="J70" s="28"/>
      <c r="K70" s="28"/>
      <c r="L70" s="28"/>
      <c r="M70" s="28"/>
    </row>
    <row r="71" spans="1:13" x14ac:dyDescent="0.45">
      <c r="A71" s="118"/>
      <c r="B71" s="118"/>
      <c r="C71" s="118"/>
      <c r="D71" s="118"/>
      <c r="E71" s="118"/>
      <c r="F71" s="118"/>
      <c r="G71" s="118"/>
      <c r="H71" s="118"/>
      <c r="I71" s="118"/>
      <c r="J71" s="118"/>
      <c r="K71" s="118"/>
      <c r="L71" s="118"/>
      <c r="M71" s="118"/>
    </row>
    <row r="72" spans="1:13" x14ac:dyDescent="0.45">
      <c r="A72" s="207" t="s">
        <v>58</v>
      </c>
      <c r="B72" s="208"/>
      <c r="C72" s="208"/>
      <c r="D72" s="208"/>
      <c r="E72" s="208"/>
      <c r="F72" s="208"/>
      <c r="G72" s="208"/>
      <c r="H72" s="208"/>
      <c r="I72" s="208"/>
      <c r="J72" s="208"/>
      <c r="K72" s="208"/>
      <c r="L72" s="208"/>
      <c r="M72" s="208"/>
    </row>
    <row r="73" spans="1:13" x14ac:dyDescent="0.45">
      <c r="A73" s="210"/>
      <c r="B73" s="210"/>
      <c r="C73" s="210"/>
      <c r="D73" s="210"/>
      <c r="E73" s="210"/>
      <c r="F73" s="210"/>
      <c r="G73" s="210"/>
      <c r="H73" s="210"/>
      <c r="I73" s="210"/>
      <c r="J73" s="210"/>
      <c r="K73" s="210"/>
      <c r="L73" s="210"/>
      <c r="M73" s="210"/>
    </row>
    <row r="74" spans="1:13" x14ac:dyDescent="0.45">
      <c r="A74" s="984" t="s">
        <v>199</v>
      </c>
      <c r="B74" s="984"/>
      <c r="C74" s="984"/>
      <c r="D74" s="984"/>
      <c r="E74" s="984"/>
      <c r="F74" s="984"/>
      <c r="G74" s="984"/>
      <c r="H74" s="984"/>
      <c r="I74" s="984"/>
      <c r="J74" s="984"/>
      <c r="K74" s="984"/>
      <c r="L74" s="984"/>
      <c r="M74" s="984"/>
    </row>
    <row r="75" spans="1:13" x14ac:dyDescent="0.45">
      <c r="A75" s="191" t="s">
        <v>3654</v>
      </c>
      <c r="B75" s="999" t="s">
        <v>1182</v>
      </c>
      <c r="C75" s="999"/>
      <c r="D75" s="999"/>
      <c r="E75" s="999"/>
      <c r="F75" s="999"/>
      <c r="G75" s="999"/>
      <c r="H75" s="999"/>
      <c r="I75" s="999"/>
      <c r="J75" s="999"/>
      <c r="K75" s="999"/>
      <c r="L75" s="999"/>
      <c r="M75" s="999"/>
    </row>
    <row r="76" spans="1:13" x14ac:dyDescent="0.45">
      <c r="A76" s="206" t="s">
        <v>42</v>
      </c>
      <c r="B76" s="1000">
        <v>2021</v>
      </c>
      <c r="C76" s="1001"/>
      <c r="D76" s="1001"/>
      <c r="E76" s="1001"/>
      <c r="F76" s="1002"/>
      <c r="G76" s="1000" t="s">
        <v>43</v>
      </c>
      <c r="H76" s="1001"/>
      <c r="I76" s="1001"/>
      <c r="J76" s="1001"/>
      <c r="K76" s="1002"/>
      <c r="L76" s="984" t="s">
        <v>44</v>
      </c>
      <c r="M76" s="984"/>
    </row>
    <row r="77" spans="1:13" ht="51" x14ac:dyDescent="0.45">
      <c r="A77" s="192" t="s">
        <v>45</v>
      </c>
      <c r="B77" s="193" t="s">
        <v>46</v>
      </c>
      <c r="C77" s="193" t="s">
        <v>47</v>
      </c>
      <c r="D77" s="193" t="s">
        <v>48</v>
      </c>
      <c r="E77" s="193" t="s">
        <v>37</v>
      </c>
      <c r="F77" s="192" t="s">
        <v>185</v>
      </c>
      <c r="G77" s="193" t="s">
        <v>46</v>
      </c>
      <c r="H77" s="193" t="s">
        <v>47</v>
      </c>
      <c r="I77" s="193" t="s">
        <v>48</v>
      </c>
      <c r="J77" s="193" t="s">
        <v>37</v>
      </c>
      <c r="K77" s="192" t="s">
        <v>185</v>
      </c>
      <c r="L77" s="193" t="s">
        <v>46</v>
      </c>
      <c r="M77" s="192" t="s">
        <v>185</v>
      </c>
    </row>
    <row r="78" spans="1:13" x14ac:dyDescent="0.45">
      <c r="A78" s="194" t="s">
        <v>4181</v>
      </c>
      <c r="B78" s="113"/>
      <c r="C78" s="113"/>
      <c r="D78" s="113"/>
      <c r="E78" s="113"/>
      <c r="F78" s="113"/>
      <c r="G78" s="113"/>
      <c r="H78" s="113"/>
      <c r="I78" s="113"/>
      <c r="J78" s="113"/>
      <c r="K78" s="113"/>
      <c r="L78" s="113">
        <v>1500000</v>
      </c>
      <c r="M78" s="113">
        <v>340</v>
      </c>
    </row>
    <row r="79" spans="1:13" x14ac:dyDescent="0.45">
      <c r="A79" s="194" t="s">
        <v>4182</v>
      </c>
      <c r="B79" s="113">
        <v>41324</v>
      </c>
      <c r="C79" s="113">
        <v>42772</v>
      </c>
      <c r="D79" s="113">
        <v>42768.33</v>
      </c>
      <c r="E79" s="113">
        <v>99.99</v>
      </c>
      <c r="F79" s="113">
        <v>52</v>
      </c>
      <c r="G79" s="113">
        <v>8318</v>
      </c>
      <c r="H79" s="113">
        <v>41438</v>
      </c>
      <c r="I79" s="113">
        <v>27343.31</v>
      </c>
      <c r="J79" s="113">
        <v>65.59</v>
      </c>
      <c r="K79" s="113">
        <v>52</v>
      </c>
      <c r="L79" s="113">
        <v>44044</v>
      </c>
      <c r="M79" s="113">
        <v>52</v>
      </c>
    </row>
    <row r="80" spans="1:13" x14ac:dyDescent="0.45">
      <c r="A80" s="194" t="s">
        <v>49</v>
      </c>
      <c r="B80" s="113"/>
      <c r="C80" s="113"/>
      <c r="D80" s="113"/>
      <c r="E80" s="113"/>
      <c r="F80" s="113"/>
      <c r="G80" s="113"/>
      <c r="H80" s="113"/>
      <c r="I80" s="113"/>
      <c r="J80" s="113"/>
      <c r="K80" s="113"/>
      <c r="L80" s="113"/>
      <c r="M80" s="113"/>
    </row>
    <row r="81" spans="1:13" ht="26.25" x14ac:dyDescent="0.45">
      <c r="A81" s="27" t="s">
        <v>50</v>
      </c>
      <c r="B81" s="28">
        <v>223924</v>
      </c>
      <c r="C81" s="28">
        <v>223924</v>
      </c>
      <c r="D81" s="28">
        <v>223921.8</v>
      </c>
      <c r="E81" s="28">
        <v>100</v>
      </c>
      <c r="F81" s="28">
        <v>1103</v>
      </c>
      <c r="G81" s="28">
        <v>327791</v>
      </c>
      <c r="H81" s="28">
        <v>327791</v>
      </c>
      <c r="I81" s="28">
        <v>258861.79</v>
      </c>
      <c r="J81" s="28">
        <v>70.5</v>
      </c>
      <c r="K81" s="28">
        <v>1150</v>
      </c>
      <c r="L81" s="28"/>
      <c r="M81" s="28"/>
    </row>
    <row r="82" spans="1:13" x14ac:dyDescent="0.45">
      <c r="A82" s="27" t="s">
        <v>51</v>
      </c>
      <c r="B82" s="28"/>
      <c r="C82" s="28"/>
      <c r="D82" s="28"/>
      <c r="E82" s="28"/>
      <c r="F82" s="28"/>
      <c r="G82" s="28"/>
      <c r="H82" s="28"/>
      <c r="I82" s="28"/>
      <c r="J82" s="28"/>
      <c r="K82" s="28"/>
      <c r="L82" s="28"/>
      <c r="M82" s="28"/>
    </row>
    <row r="83" spans="1:13" x14ac:dyDescent="0.45">
      <c r="A83" s="27" t="s">
        <v>52</v>
      </c>
      <c r="B83" s="28"/>
      <c r="C83" s="28"/>
      <c r="D83" s="28"/>
      <c r="E83" s="28"/>
      <c r="F83" s="28"/>
      <c r="G83" s="28"/>
      <c r="H83" s="28"/>
      <c r="I83" s="28"/>
      <c r="J83" s="28"/>
      <c r="K83" s="28"/>
      <c r="L83" s="28"/>
      <c r="M83" s="28"/>
    </row>
    <row r="84" spans="1:13" x14ac:dyDescent="0.45">
      <c r="A84" s="27" t="s">
        <v>4183</v>
      </c>
      <c r="B84" s="28">
        <v>3001</v>
      </c>
      <c r="C84" s="28">
        <v>3001</v>
      </c>
      <c r="D84" s="28">
        <v>2995.75</v>
      </c>
      <c r="E84" s="28">
        <v>100</v>
      </c>
      <c r="F84" s="28">
        <v>12</v>
      </c>
      <c r="G84" s="28">
        <v>3100</v>
      </c>
      <c r="H84" s="28">
        <v>3695</v>
      </c>
      <c r="I84" s="28">
        <v>3400.02</v>
      </c>
      <c r="J84" s="28">
        <v>94.45</v>
      </c>
      <c r="K84" s="28">
        <v>12</v>
      </c>
      <c r="L84" s="28">
        <v>3001</v>
      </c>
      <c r="M84" s="28">
        <v>12</v>
      </c>
    </row>
    <row r="85" spans="1:13" x14ac:dyDescent="0.45">
      <c r="A85" s="27" t="s">
        <v>53</v>
      </c>
      <c r="B85" s="28"/>
      <c r="C85" s="28"/>
      <c r="D85" s="28"/>
      <c r="E85" s="28"/>
      <c r="F85" s="28"/>
      <c r="G85" s="28"/>
      <c r="H85" s="28"/>
      <c r="I85" s="28"/>
      <c r="J85" s="28"/>
      <c r="K85" s="28"/>
      <c r="L85" s="28"/>
      <c r="M85" s="28"/>
    </row>
    <row r="86" spans="1:13" x14ac:dyDescent="0.45">
      <c r="A86" s="27" t="s">
        <v>54</v>
      </c>
      <c r="B86" s="28"/>
      <c r="C86" s="28"/>
      <c r="D86" s="28"/>
      <c r="E86" s="28"/>
      <c r="F86" s="28"/>
      <c r="G86" s="28"/>
      <c r="H86" s="28"/>
      <c r="I86" s="28"/>
      <c r="J86" s="28"/>
      <c r="K86" s="28"/>
      <c r="L86" s="28"/>
      <c r="M86" s="28"/>
    </row>
    <row r="87" spans="1:13" x14ac:dyDescent="0.45">
      <c r="A87" s="27">
        <v>121</v>
      </c>
      <c r="B87" s="28"/>
      <c r="C87" s="28"/>
      <c r="D87" s="28"/>
      <c r="E87" s="28"/>
      <c r="F87" s="28"/>
      <c r="G87" s="28"/>
      <c r="H87" s="28"/>
      <c r="I87" s="28"/>
      <c r="J87" s="28"/>
      <c r="K87" s="28"/>
      <c r="L87" s="28"/>
      <c r="M87" s="28"/>
    </row>
    <row r="88" spans="1:13" x14ac:dyDescent="0.45">
      <c r="A88" s="27" t="s">
        <v>55</v>
      </c>
      <c r="B88" s="28"/>
      <c r="C88" s="28"/>
      <c r="D88" s="28"/>
      <c r="E88" s="28"/>
      <c r="F88" s="28"/>
      <c r="G88" s="28"/>
      <c r="H88" s="28"/>
      <c r="I88" s="28"/>
      <c r="J88" s="28"/>
      <c r="K88" s="28"/>
      <c r="L88" s="28"/>
      <c r="M88" s="28"/>
    </row>
    <row r="89" spans="1:13" x14ac:dyDescent="0.45">
      <c r="A89" s="28" t="s">
        <v>4184</v>
      </c>
      <c r="B89" s="28">
        <v>282324</v>
      </c>
      <c r="C89" s="28">
        <v>327488</v>
      </c>
      <c r="D89" s="28">
        <v>325936.46999999997</v>
      </c>
      <c r="E89" s="28">
        <v>99.53</v>
      </c>
      <c r="F89" s="28">
        <v>150</v>
      </c>
      <c r="G89" s="28">
        <v>308614</v>
      </c>
      <c r="H89" s="28">
        <v>574141</v>
      </c>
      <c r="I89" s="28">
        <v>229707.34</v>
      </c>
      <c r="J89" s="28">
        <v>56.36</v>
      </c>
      <c r="K89" s="28">
        <v>150</v>
      </c>
      <c r="L89" s="28">
        <v>448082</v>
      </c>
      <c r="M89" s="28">
        <v>150</v>
      </c>
    </row>
    <row r="90" spans="1:13" x14ac:dyDescent="0.45">
      <c r="A90" s="28" t="s">
        <v>4185</v>
      </c>
      <c r="B90" s="28">
        <v>0</v>
      </c>
      <c r="C90" s="28">
        <v>2402</v>
      </c>
      <c r="D90" s="28">
        <v>2401.52</v>
      </c>
      <c r="E90" s="28">
        <v>99.98</v>
      </c>
      <c r="F90" s="28">
        <v>12</v>
      </c>
      <c r="G90" s="28">
        <v>0</v>
      </c>
      <c r="H90" s="28">
        <v>3000</v>
      </c>
      <c r="I90" s="28">
        <v>835.3</v>
      </c>
      <c r="J90" s="28">
        <v>27.84</v>
      </c>
      <c r="K90" s="28">
        <v>12</v>
      </c>
      <c r="L90" s="28"/>
      <c r="M90" s="28"/>
    </row>
    <row r="91" spans="1:13" x14ac:dyDescent="0.45">
      <c r="A91" s="118"/>
      <c r="B91" s="118"/>
      <c r="C91" s="118"/>
      <c r="D91" s="118"/>
      <c r="E91" s="118"/>
      <c r="F91" s="118"/>
      <c r="G91" s="118"/>
      <c r="H91" s="118"/>
      <c r="I91" s="118"/>
      <c r="J91" s="118"/>
      <c r="K91" s="118"/>
      <c r="L91" s="118"/>
      <c r="M91" s="118"/>
    </row>
    <row r="92" spans="1:13" x14ac:dyDescent="0.45">
      <c r="A92" s="207" t="s">
        <v>58</v>
      </c>
      <c r="B92" s="208"/>
      <c r="C92" s="208"/>
      <c r="D92" s="208"/>
      <c r="E92" s="208"/>
      <c r="F92" s="208"/>
      <c r="G92" s="208"/>
      <c r="H92" s="208"/>
      <c r="I92" s="208"/>
      <c r="J92" s="208"/>
      <c r="K92" s="208"/>
      <c r="L92" s="208"/>
      <c r="M92" s="208"/>
    </row>
    <row r="93" spans="1:13" x14ac:dyDescent="0.45">
      <c r="A93" s="210"/>
      <c r="B93" s="210"/>
      <c r="C93" s="210"/>
      <c r="D93" s="210"/>
      <c r="E93" s="210"/>
      <c r="F93" s="210"/>
      <c r="G93" s="210"/>
      <c r="H93" s="210"/>
      <c r="I93" s="210"/>
      <c r="J93" s="210"/>
      <c r="K93" s="210"/>
      <c r="L93" s="210"/>
      <c r="M93" s="210"/>
    </row>
    <row r="94" spans="1:13" x14ac:dyDescent="0.45">
      <c r="A94" s="984" t="s">
        <v>199</v>
      </c>
      <c r="B94" s="984"/>
      <c r="C94" s="984"/>
      <c r="D94" s="984"/>
      <c r="E94" s="984"/>
      <c r="F94" s="984"/>
      <c r="G94" s="984"/>
      <c r="H94" s="984"/>
      <c r="I94" s="984"/>
      <c r="J94" s="984"/>
      <c r="K94" s="984"/>
      <c r="L94" s="984"/>
      <c r="M94" s="984"/>
    </row>
    <row r="95" spans="1:13" x14ac:dyDescent="0.45">
      <c r="A95" s="191" t="s">
        <v>3654</v>
      </c>
      <c r="B95" s="999" t="s">
        <v>1183</v>
      </c>
      <c r="C95" s="999"/>
      <c r="D95" s="999"/>
      <c r="E95" s="999"/>
      <c r="F95" s="999"/>
      <c r="G95" s="999"/>
      <c r="H95" s="999"/>
      <c r="I95" s="999"/>
      <c r="J95" s="999"/>
      <c r="K95" s="999"/>
      <c r="L95" s="999"/>
      <c r="M95" s="999"/>
    </row>
    <row r="96" spans="1:13" x14ac:dyDescent="0.45">
      <c r="A96" s="206" t="s">
        <v>42</v>
      </c>
      <c r="B96" s="1000">
        <v>2021</v>
      </c>
      <c r="C96" s="1001"/>
      <c r="D96" s="1001"/>
      <c r="E96" s="1001"/>
      <c r="F96" s="1002"/>
      <c r="G96" s="1000" t="s">
        <v>43</v>
      </c>
      <c r="H96" s="1001"/>
      <c r="I96" s="1001"/>
      <c r="J96" s="1001"/>
      <c r="K96" s="1002"/>
      <c r="L96" s="984" t="s">
        <v>44</v>
      </c>
      <c r="M96" s="984"/>
    </row>
    <row r="97" spans="1:13" ht="51" x14ac:dyDescent="0.45">
      <c r="A97" s="192" t="s">
        <v>45</v>
      </c>
      <c r="B97" s="193" t="s">
        <v>46</v>
      </c>
      <c r="C97" s="193" t="s">
        <v>47</v>
      </c>
      <c r="D97" s="193" t="s">
        <v>48</v>
      </c>
      <c r="E97" s="193" t="s">
        <v>37</v>
      </c>
      <c r="F97" s="192" t="s">
        <v>185</v>
      </c>
      <c r="G97" s="193" t="s">
        <v>46</v>
      </c>
      <c r="H97" s="193" t="s">
        <v>47</v>
      </c>
      <c r="I97" s="193" t="s">
        <v>48</v>
      </c>
      <c r="J97" s="193" t="s">
        <v>37</v>
      </c>
      <c r="K97" s="192" t="s">
        <v>185</v>
      </c>
      <c r="L97" s="193" t="s">
        <v>46</v>
      </c>
      <c r="M97" s="192" t="s">
        <v>185</v>
      </c>
    </row>
    <row r="98" spans="1:13" ht="26.25" x14ac:dyDescent="0.45">
      <c r="A98" s="508" t="s">
        <v>3783</v>
      </c>
      <c r="B98" s="509">
        <v>6000</v>
      </c>
      <c r="C98" s="509">
        <v>169162</v>
      </c>
      <c r="D98" s="457">
        <v>167023.73000000001</v>
      </c>
      <c r="E98" s="505">
        <f>100%*D98/C98</f>
        <v>0.98735963159574847</v>
      </c>
      <c r="F98" s="194" t="s">
        <v>3784</v>
      </c>
      <c r="G98" s="113">
        <v>0</v>
      </c>
      <c r="H98" s="113">
        <v>0</v>
      </c>
      <c r="I98" s="113">
        <v>0</v>
      </c>
      <c r="J98" s="506">
        <v>0</v>
      </c>
      <c r="K98" s="194" t="s">
        <v>3784</v>
      </c>
      <c r="L98" s="113">
        <v>0</v>
      </c>
      <c r="M98" s="194" t="s">
        <v>3784</v>
      </c>
    </row>
    <row r="99" spans="1:13" ht="26.25" x14ac:dyDescent="0.45">
      <c r="A99" s="508" t="s">
        <v>3785</v>
      </c>
      <c r="B99" s="509">
        <v>185950</v>
      </c>
      <c r="C99" s="509">
        <v>5012460</v>
      </c>
      <c r="D99" s="457">
        <v>4774171.3899999997</v>
      </c>
      <c r="E99" s="505">
        <f t="shared" ref="E99:E102" si="6">100%*D99/C99</f>
        <v>0.95246074582141294</v>
      </c>
      <c r="F99" s="194" t="s">
        <v>3784</v>
      </c>
      <c r="G99" s="509">
        <v>28277774</v>
      </c>
      <c r="H99" s="509">
        <v>32134404</v>
      </c>
      <c r="I99" s="457">
        <v>25632502.57</v>
      </c>
      <c r="J99" s="507">
        <f>I99/H99</f>
        <v>0.79766541087863341</v>
      </c>
      <c r="K99" s="194" t="s">
        <v>3784</v>
      </c>
      <c r="L99" s="210">
        <v>82820</v>
      </c>
      <c r="M99" s="194" t="s">
        <v>3784</v>
      </c>
    </row>
    <row r="100" spans="1:13" ht="26.25" x14ac:dyDescent="0.45">
      <c r="A100" s="210" t="s">
        <v>1193</v>
      </c>
      <c r="B100" s="509">
        <v>2274189</v>
      </c>
      <c r="C100" s="509">
        <v>3382835</v>
      </c>
      <c r="D100" s="457">
        <v>3342450.44</v>
      </c>
      <c r="E100" s="505">
        <f t="shared" si="6"/>
        <v>0.98806191847961844</v>
      </c>
      <c r="F100" s="194" t="s">
        <v>3784</v>
      </c>
      <c r="G100" s="509">
        <v>2235795</v>
      </c>
      <c r="H100" s="509">
        <v>3893459</v>
      </c>
      <c r="I100" s="457">
        <v>3611320.16</v>
      </c>
      <c r="J100" s="507">
        <f t="shared" ref="J100:J102" si="7">I100/H100</f>
        <v>0.92753517116784845</v>
      </c>
      <c r="K100" s="194" t="s">
        <v>3784</v>
      </c>
      <c r="L100" s="210">
        <v>2259760</v>
      </c>
      <c r="M100" s="194" t="s">
        <v>3784</v>
      </c>
    </row>
    <row r="101" spans="1:13" ht="26.25" x14ac:dyDescent="0.45">
      <c r="A101" s="508" t="s">
        <v>3786</v>
      </c>
      <c r="B101" s="509">
        <v>217571</v>
      </c>
      <c r="C101" s="509">
        <v>1602204</v>
      </c>
      <c r="D101" s="457">
        <v>1595707.1</v>
      </c>
      <c r="E101" s="505">
        <f t="shared" si="6"/>
        <v>0.99594502323050005</v>
      </c>
      <c r="F101" s="194" t="s">
        <v>3784</v>
      </c>
      <c r="G101" s="509">
        <v>249594</v>
      </c>
      <c r="H101" s="509">
        <v>1969085</v>
      </c>
      <c r="I101" s="457">
        <v>1509961.29</v>
      </c>
      <c r="J101" s="507">
        <f t="shared" si="7"/>
        <v>0.76683398126541014</v>
      </c>
      <c r="K101" s="194" t="s">
        <v>3784</v>
      </c>
      <c r="L101" s="210">
        <v>230765</v>
      </c>
      <c r="M101" s="194" t="s">
        <v>3784</v>
      </c>
    </row>
    <row r="102" spans="1:13" x14ac:dyDescent="0.45">
      <c r="A102" s="207" t="s">
        <v>58</v>
      </c>
      <c r="B102" s="212">
        <f>SUM(B98:B101)</f>
        <v>2683710</v>
      </c>
      <c r="C102" s="212">
        <f t="shared" ref="C102:H102" si="8">SUM(C98:C101)</f>
        <v>10166661</v>
      </c>
      <c r="D102" s="212">
        <f t="shared" si="8"/>
        <v>9879352.6600000001</v>
      </c>
      <c r="E102" s="505">
        <f t="shared" si="6"/>
        <v>0.97174014752729532</v>
      </c>
      <c r="F102" s="212"/>
      <c r="G102" s="212">
        <f t="shared" si="8"/>
        <v>30763163</v>
      </c>
      <c r="H102" s="212">
        <f t="shared" si="8"/>
        <v>37996948</v>
      </c>
      <c r="I102" s="212">
        <f>SUM(I98:I101)</f>
        <v>30753784.02</v>
      </c>
      <c r="J102" s="507">
        <f t="shared" si="7"/>
        <v>0.80937511139052531</v>
      </c>
      <c r="K102" s="212"/>
      <c r="L102" s="212">
        <f>SUM(L98:L101)</f>
        <v>2573345</v>
      </c>
      <c r="M102" s="212"/>
    </row>
    <row r="103" spans="1:13" x14ac:dyDescent="0.45">
      <c r="A103" s="210"/>
      <c r="B103" s="210"/>
      <c r="C103" s="210"/>
      <c r="D103" s="210"/>
      <c r="E103" s="210"/>
      <c r="F103" s="210"/>
      <c r="G103" s="210"/>
      <c r="H103" s="210"/>
      <c r="I103" s="210"/>
      <c r="J103" s="210"/>
      <c r="K103" s="210"/>
      <c r="L103" s="210"/>
      <c r="M103" s="210"/>
    </row>
    <row r="104" spans="1:13" x14ac:dyDescent="0.45">
      <c r="A104" s="984" t="s">
        <v>199</v>
      </c>
      <c r="B104" s="984"/>
      <c r="C104" s="984"/>
      <c r="D104" s="984"/>
      <c r="E104" s="984"/>
      <c r="F104" s="984"/>
      <c r="G104" s="984"/>
      <c r="H104" s="984"/>
      <c r="I104" s="984"/>
      <c r="J104" s="984"/>
      <c r="K104" s="984"/>
      <c r="L104" s="984"/>
      <c r="M104" s="984"/>
    </row>
    <row r="105" spans="1:13" x14ac:dyDescent="0.45">
      <c r="A105" s="191" t="s">
        <v>3654</v>
      </c>
      <c r="B105" s="999" t="s">
        <v>1184</v>
      </c>
      <c r="C105" s="999"/>
      <c r="D105" s="999"/>
      <c r="E105" s="999"/>
      <c r="F105" s="999"/>
      <c r="G105" s="999"/>
      <c r="H105" s="999"/>
      <c r="I105" s="999"/>
      <c r="J105" s="999"/>
      <c r="K105" s="999"/>
      <c r="L105" s="999"/>
      <c r="M105" s="999"/>
    </row>
    <row r="106" spans="1:13" x14ac:dyDescent="0.45">
      <c r="A106" s="206" t="s">
        <v>42</v>
      </c>
      <c r="B106" s="1000">
        <v>2021</v>
      </c>
      <c r="C106" s="1001"/>
      <c r="D106" s="1001"/>
      <c r="E106" s="1001"/>
      <c r="F106" s="1002"/>
      <c r="G106" s="1000" t="s">
        <v>43</v>
      </c>
      <c r="H106" s="1001"/>
      <c r="I106" s="1001"/>
      <c r="J106" s="1001"/>
      <c r="K106" s="1002"/>
      <c r="L106" s="984" t="s">
        <v>44</v>
      </c>
      <c r="M106" s="984"/>
    </row>
    <row r="107" spans="1:13" ht="51" x14ac:dyDescent="0.45">
      <c r="A107" s="192" t="s">
        <v>45</v>
      </c>
      <c r="B107" s="193" t="s">
        <v>46</v>
      </c>
      <c r="C107" s="193" t="s">
        <v>47</v>
      </c>
      <c r="D107" s="193" t="s">
        <v>48</v>
      </c>
      <c r="E107" s="193" t="s">
        <v>37</v>
      </c>
      <c r="F107" s="192" t="s">
        <v>185</v>
      </c>
      <c r="G107" s="193" t="s">
        <v>46</v>
      </c>
      <c r="H107" s="193" t="s">
        <v>47</v>
      </c>
      <c r="I107" s="193" t="s">
        <v>48</v>
      </c>
      <c r="J107" s="193" t="s">
        <v>37</v>
      </c>
      <c r="K107" s="192" t="s">
        <v>185</v>
      </c>
      <c r="L107" s="193" t="s">
        <v>46</v>
      </c>
      <c r="M107" s="192" t="s">
        <v>185</v>
      </c>
    </row>
    <row r="108" spans="1:13" s="110" customFormat="1" ht="11.65" x14ac:dyDescent="0.35">
      <c r="A108" s="675" t="s">
        <v>4423</v>
      </c>
      <c r="B108" s="676">
        <v>189114</v>
      </c>
      <c r="C108" s="676">
        <v>189114</v>
      </c>
      <c r="D108" s="676">
        <v>183103.78</v>
      </c>
      <c r="E108" s="677">
        <v>0.96821906363357546</v>
      </c>
      <c r="F108" s="107">
        <v>2127</v>
      </c>
      <c r="G108" s="482">
        <v>189114</v>
      </c>
      <c r="H108" s="482">
        <v>189114</v>
      </c>
      <c r="I108" s="482">
        <v>128028.23</v>
      </c>
      <c r="J108" s="678">
        <v>0.67698969933479269</v>
      </c>
      <c r="K108" s="107">
        <v>2427</v>
      </c>
      <c r="L108" s="482">
        <v>0</v>
      </c>
      <c r="M108" s="107">
        <v>2427</v>
      </c>
    </row>
    <row r="109" spans="1:13" s="110" customFormat="1" ht="11.65" x14ac:dyDescent="0.35">
      <c r="A109" s="675" t="s">
        <v>4424</v>
      </c>
      <c r="B109" s="482">
        <v>430567</v>
      </c>
      <c r="C109" s="482">
        <v>436126</v>
      </c>
      <c r="D109" s="482">
        <v>435937</v>
      </c>
      <c r="E109" s="677">
        <v>0.99956663899882148</v>
      </c>
      <c r="F109" s="108">
        <v>460</v>
      </c>
      <c r="G109" s="482">
        <v>386035</v>
      </c>
      <c r="H109" s="482">
        <v>450552</v>
      </c>
      <c r="I109" s="482">
        <v>145641.60000000001</v>
      </c>
      <c r="J109" s="678">
        <v>0.32325147818675759</v>
      </c>
      <c r="K109" s="108">
        <v>450</v>
      </c>
      <c r="L109" s="482">
        <v>164178</v>
      </c>
      <c r="M109" s="108">
        <v>450</v>
      </c>
    </row>
    <row r="110" spans="1:13" s="110" customFormat="1" ht="11.65" x14ac:dyDescent="0.35">
      <c r="A110" s="675" t="s">
        <v>4425</v>
      </c>
      <c r="B110" s="482">
        <v>46278</v>
      </c>
      <c r="C110" s="482">
        <v>94959</v>
      </c>
      <c r="D110" s="482">
        <v>82060</v>
      </c>
      <c r="E110" s="677">
        <v>0.86416242799524001</v>
      </c>
      <c r="F110" s="108"/>
      <c r="G110" s="482">
        <v>90500</v>
      </c>
      <c r="H110" s="482">
        <v>235320</v>
      </c>
      <c r="I110" s="482">
        <v>12000</v>
      </c>
      <c r="J110" s="678">
        <v>5.0994390617032127E-2</v>
      </c>
      <c r="K110" s="108"/>
      <c r="L110" s="482">
        <v>0</v>
      </c>
      <c r="M110" s="108">
        <v>0</v>
      </c>
    </row>
    <row r="111" spans="1:13" s="110" customFormat="1" ht="11.65" x14ac:dyDescent="0.35">
      <c r="A111" s="675" t="s">
        <v>1271</v>
      </c>
      <c r="B111" s="482">
        <v>19308</v>
      </c>
      <c r="C111" s="482">
        <v>39216</v>
      </c>
      <c r="D111" s="482">
        <v>39174</v>
      </c>
      <c r="E111" s="677">
        <v>0.99892900856793143</v>
      </c>
      <c r="F111" s="108"/>
      <c r="G111" s="482">
        <v>16051</v>
      </c>
      <c r="H111" s="482">
        <v>34611</v>
      </c>
      <c r="I111" s="482">
        <v>23692.799999999999</v>
      </c>
      <c r="J111" s="678">
        <v>0.68454537574759466</v>
      </c>
      <c r="K111" s="108"/>
      <c r="L111" s="482">
        <v>17676</v>
      </c>
      <c r="M111" s="108"/>
    </row>
    <row r="112" spans="1:13" s="110" customFormat="1" ht="11.65" x14ac:dyDescent="0.35">
      <c r="A112" s="675" t="s">
        <v>4426</v>
      </c>
      <c r="B112" s="482">
        <v>2421911</v>
      </c>
      <c r="C112" s="482">
        <v>2763751</v>
      </c>
      <c r="D112" s="482">
        <v>2751649.49</v>
      </c>
      <c r="E112" s="677">
        <v>0.99562134577246653</v>
      </c>
      <c r="F112" s="108">
        <v>500</v>
      </c>
      <c r="G112" s="482">
        <v>2462746</v>
      </c>
      <c r="H112" s="482">
        <v>2777725</v>
      </c>
      <c r="I112" s="482">
        <v>2004201.7099999995</v>
      </c>
      <c r="J112" s="678">
        <v>0.72152632460016719</v>
      </c>
      <c r="K112" s="108">
        <v>480</v>
      </c>
      <c r="L112" s="482">
        <v>2342990</v>
      </c>
      <c r="M112" s="108">
        <v>550</v>
      </c>
    </row>
    <row r="113" spans="1:13" s="110" customFormat="1" ht="11.65" x14ac:dyDescent="0.35">
      <c r="A113" s="675" t="s">
        <v>4427</v>
      </c>
      <c r="B113" s="482">
        <v>287713</v>
      </c>
      <c r="C113" s="482">
        <v>349297</v>
      </c>
      <c r="D113" s="482">
        <v>348582.36</v>
      </c>
      <c r="E113" s="677">
        <v>0.99795406201599213</v>
      </c>
      <c r="F113" s="108">
        <v>2594</v>
      </c>
      <c r="G113" s="482">
        <v>584497</v>
      </c>
      <c r="H113" s="482">
        <v>633368</v>
      </c>
      <c r="I113" s="482">
        <v>344577.79000000004</v>
      </c>
      <c r="J113" s="678">
        <v>0.54404041568251005</v>
      </c>
      <c r="K113" s="108">
        <v>2653</v>
      </c>
      <c r="L113" s="482">
        <v>283088</v>
      </c>
      <c r="M113" s="108">
        <v>2660</v>
      </c>
    </row>
    <row r="114" spans="1:13" s="110" customFormat="1" ht="11.65" x14ac:dyDescent="0.35">
      <c r="A114" s="675" t="s">
        <v>1273</v>
      </c>
      <c r="B114" s="482">
        <v>34975</v>
      </c>
      <c r="C114" s="482">
        <v>34167</v>
      </c>
      <c r="D114" s="482">
        <v>34167</v>
      </c>
      <c r="E114" s="677">
        <v>1</v>
      </c>
      <c r="F114" s="108"/>
      <c r="G114" s="504">
        <v>0</v>
      </c>
      <c r="H114" s="504">
        <v>0</v>
      </c>
      <c r="I114" s="504">
        <v>0</v>
      </c>
      <c r="J114" s="679">
        <v>0</v>
      </c>
      <c r="K114" s="504">
        <v>0</v>
      </c>
      <c r="L114" s="504">
        <v>0</v>
      </c>
      <c r="M114" s="108">
        <v>0</v>
      </c>
    </row>
    <row r="115" spans="1:13" s="110" customFormat="1" ht="11.65" x14ac:dyDescent="0.35">
      <c r="A115" s="675" t="s">
        <v>1275</v>
      </c>
      <c r="B115" s="482">
        <v>27809</v>
      </c>
      <c r="C115" s="482">
        <v>53692</v>
      </c>
      <c r="D115" s="482">
        <v>49990</v>
      </c>
      <c r="E115" s="677">
        <v>0.93105118080905913</v>
      </c>
      <c r="F115" s="108"/>
      <c r="G115" s="504">
        <v>0</v>
      </c>
      <c r="H115" s="504">
        <v>0</v>
      </c>
      <c r="I115" s="504">
        <v>0</v>
      </c>
      <c r="J115" s="679">
        <v>0</v>
      </c>
      <c r="K115" s="504">
        <v>0</v>
      </c>
      <c r="L115" s="504">
        <v>0</v>
      </c>
      <c r="M115" s="108">
        <v>0</v>
      </c>
    </row>
    <row r="116" spans="1:13" s="110" customFormat="1" ht="11.65" x14ac:dyDescent="0.35">
      <c r="A116" s="675" t="s">
        <v>4428</v>
      </c>
      <c r="B116" s="482">
        <v>5992164</v>
      </c>
      <c r="C116" s="482">
        <v>4596801</v>
      </c>
      <c r="D116" s="482">
        <v>4525301.99</v>
      </c>
      <c r="E116" s="677">
        <v>0.98444592010835363</v>
      </c>
      <c r="F116" s="108"/>
      <c r="G116" s="680">
        <v>5070791</v>
      </c>
      <c r="H116" s="680">
        <v>5747540</v>
      </c>
      <c r="I116" s="680">
        <v>2686505.96</v>
      </c>
      <c r="J116" s="678">
        <v>0.46741840161182002</v>
      </c>
      <c r="K116" s="108"/>
      <c r="L116" s="482">
        <v>5859562</v>
      </c>
      <c r="M116" s="108"/>
    </row>
    <row r="117" spans="1:13" s="110" customFormat="1" ht="11.65" x14ac:dyDescent="0.35">
      <c r="A117" s="675" t="s">
        <v>4429</v>
      </c>
      <c r="B117" s="482">
        <v>12087773</v>
      </c>
      <c r="C117" s="482">
        <v>25249824</v>
      </c>
      <c r="D117" s="482">
        <v>25022961.949999999</v>
      </c>
      <c r="E117" s="677">
        <v>0.99101530173041996</v>
      </c>
      <c r="F117" s="108"/>
      <c r="G117" s="680">
        <v>11023992</v>
      </c>
      <c r="H117" s="680">
        <v>13257110</v>
      </c>
      <c r="I117" s="680">
        <v>12481060.939999999</v>
      </c>
      <c r="J117" s="678">
        <v>0.94146167151060822</v>
      </c>
      <c r="K117" s="108"/>
      <c r="L117" s="482">
        <v>10844638</v>
      </c>
      <c r="M117" s="108"/>
    </row>
    <row r="118" spans="1:13" s="684" customFormat="1" ht="22.5" customHeight="1" x14ac:dyDescent="0.45">
      <c r="A118" s="513" t="s">
        <v>58</v>
      </c>
      <c r="B118" s="681">
        <f>SUM(B108:B117)</f>
        <v>21537612</v>
      </c>
      <c r="C118" s="681">
        <f t="shared" ref="C118:D118" si="9">SUM(C108:C117)</f>
        <v>33806947</v>
      </c>
      <c r="D118" s="681">
        <f t="shared" si="9"/>
        <v>33472927.57</v>
      </c>
      <c r="E118" s="682">
        <v>0.99011979904603642</v>
      </c>
      <c r="F118" s="683"/>
      <c r="G118" s="681">
        <f>SUM(G108:G117)</f>
        <v>19823726</v>
      </c>
      <c r="H118" s="681">
        <f t="shared" ref="H118:I118" si="10">SUM(H108:H117)</f>
        <v>23325340</v>
      </c>
      <c r="I118" s="681">
        <f t="shared" si="10"/>
        <v>17825709.030000001</v>
      </c>
      <c r="J118" s="682">
        <v>0.7642207586255978</v>
      </c>
      <c r="K118" s="683"/>
      <c r="L118" s="681">
        <f>SUM(L108:L117)</f>
        <v>19512132</v>
      </c>
      <c r="M118" s="683"/>
    </row>
    <row r="119" spans="1:13" x14ac:dyDescent="0.45">
      <c r="A119" s="210"/>
      <c r="B119" s="210"/>
      <c r="C119" s="210"/>
      <c r="D119" s="210"/>
      <c r="E119" s="210"/>
      <c r="F119" s="210"/>
      <c r="G119" s="210"/>
      <c r="H119" s="210"/>
      <c r="I119" s="210"/>
      <c r="J119" s="210"/>
      <c r="K119" s="210"/>
      <c r="L119" s="210"/>
      <c r="M119" s="210"/>
    </row>
    <row r="120" spans="1:13" x14ac:dyDescent="0.45">
      <c r="A120" s="984" t="s">
        <v>199</v>
      </c>
      <c r="B120" s="984"/>
      <c r="C120" s="984"/>
      <c r="D120" s="984"/>
      <c r="E120" s="984"/>
      <c r="F120" s="984"/>
      <c r="G120" s="984"/>
      <c r="H120" s="984"/>
      <c r="I120" s="984"/>
      <c r="J120" s="984"/>
      <c r="K120" s="984"/>
      <c r="L120" s="984"/>
      <c r="M120" s="984"/>
    </row>
    <row r="121" spans="1:13" x14ac:dyDescent="0.45">
      <c r="A121" s="191" t="s">
        <v>3654</v>
      </c>
      <c r="B121" s="999" t="s">
        <v>1184</v>
      </c>
      <c r="C121" s="999"/>
      <c r="D121" s="999"/>
      <c r="E121" s="999"/>
      <c r="F121" s="999"/>
      <c r="G121" s="999"/>
      <c r="H121" s="999"/>
      <c r="I121" s="999"/>
      <c r="J121" s="999"/>
      <c r="K121" s="999"/>
      <c r="L121" s="999"/>
      <c r="M121" s="999"/>
    </row>
    <row r="122" spans="1:13" x14ac:dyDescent="0.45">
      <c r="A122" s="206" t="s">
        <v>42</v>
      </c>
      <c r="B122" s="1000">
        <v>2021</v>
      </c>
      <c r="C122" s="1001"/>
      <c r="D122" s="1001"/>
      <c r="E122" s="1001"/>
      <c r="F122" s="1002"/>
      <c r="G122" s="1000" t="s">
        <v>43</v>
      </c>
      <c r="H122" s="1001"/>
      <c r="I122" s="1001"/>
      <c r="J122" s="1001"/>
      <c r="K122" s="1002"/>
      <c r="L122" s="984" t="s">
        <v>44</v>
      </c>
      <c r="M122" s="984"/>
    </row>
    <row r="123" spans="1:13" ht="51" x14ac:dyDescent="0.45">
      <c r="A123" s="192" t="s">
        <v>45</v>
      </c>
      <c r="B123" s="193" t="s">
        <v>46</v>
      </c>
      <c r="C123" s="193" t="s">
        <v>47</v>
      </c>
      <c r="D123" s="193" t="s">
        <v>48</v>
      </c>
      <c r="E123" s="193" t="s">
        <v>37</v>
      </c>
      <c r="F123" s="192" t="s">
        <v>185</v>
      </c>
      <c r="G123" s="193" t="s">
        <v>46</v>
      </c>
      <c r="H123" s="193" t="s">
        <v>47</v>
      </c>
      <c r="I123" s="193" t="s">
        <v>48</v>
      </c>
      <c r="J123" s="193" t="s">
        <v>37</v>
      </c>
      <c r="K123" s="192" t="s">
        <v>185</v>
      </c>
      <c r="L123" s="193" t="s">
        <v>46</v>
      </c>
      <c r="M123" s="192" t="s">
        <v>185</v>
      </c>
    </row>
    <row r="124" spans="1:13" x14ac:dyDescent="0.45">
      <c r="A124" s="194" t="s">
        <v>49</v>
      </c>
      <c r="B124" s="113"/>
      <c r="C124" s="113"/>
      <c r="D124" s="113"/>
      <c r="E124" s="113"/>
      <c r="F124" s="113"/>
      <c r="G124" s="113"/>
      <c r="H124" s="113"/>
      <c r="I124" s="113"/>
      <c r="J124" s="113"/>
      <c r="K124" s="113"/>
      <c r="L124" s="113"/>
      <c r="M124" s="113"/>
    </row>
    <row r="125" spans="1:13" ht="26.25" x14ac:dyDescent="0.45">
      <c r="A125" s="27" t="s">
        <v>50</v>
      </c>
      <c r="B125" s="28"/>
      <c r="C125" s="28"/>
      <c r="D125" s="28"/>
      <c r="E125" s="28"/>
      <c r="F125" s="28"/>
      <c r="G125" s="28"/>
      <c r="H125" s="28"/>
      <c r="I125" s="28"/>
      <c r="J125" s="28"/>
      <c r="K125" s="28"/>
      <c r="L125" s="28"/>
      <c r="M125" s="28"/>
    </row>
    <row r="126" spans="1:13" x14ac:dyDescent="0.45">
      <c r="A126" s="27" t="s">
        <v>51</v>
      </c>
      <c r="B126" s="28"/>
      <c r="C126" s="28"/>
      <c r="D126" s="28"/>
      <c r="E126" s="28"/>
      <c r="F126" s="28"/>
      <c r="G126" s="28"/>
      <c r="H126" s="28"/>
      <c r="I126" s="28"/>
      <c r="J126" s="28"/>
      <c r="K126" s="28"/>
      <c r="L126" s="28"/>
      <c r="M126" s="28"/>
    </row>
    <row r="127" spans="1:13" x14ac:dyDescent="0.45">
      <c r="A127" s="27" t="s">
        <v>52</v>
      </c>
      <c r="B127" s="28"/>
      <c r="C127" s="28"/>
      <c r="D127" s="28"/>
      <c r="E127" s="28"/>
      <c r="F127" s="28"/>
      <c r="G127" s="28"/>
      <c r="H127" s="28"/>
      <c r="I127" s="28"/>
      <c r="J127" s="28"/>
      <c r="K127" s="28"/>
      <c r="L127" s="28"/>
      <c r="M127" s="28"/>
    </row>
    <row r="128" spans="1:13" x14ac:dyDescent="0.45">
      <c r="A128" s="27" t="s">
        <v>53</v>
      </c>
      <c r="B128" s="28"/>
      <c r="C128" s="28"/>
      <c r="D128" s="28"/>
      <c r="E128" s="28"/>
      <c r="F128" s="28"/>
      <c r="G128" s="28"/>
      <c r="H128" s="28"/>
      <c r="I128" s="28"/>
      <c r="J128" s="28"/>
      <c r="K128" s="28"/>
      <c r="L128" s="28"/>
      <c r="M128" s="28"/>
    </row>
    <row r="129" spans="1:13" x14ac:dyDescent="0.45">
      <c r="A129" s="27" t="s">
        <v>54</v>
      </c>
      <c r="B129" s="28"/>
      <c r="C129" s="28"/>
      <c r="D129" s="28"/>
      <c r="E129" s="28"/>
      <c r="F129" s="28"/>
      <c r="G129" s="28"/>
      <c r="H129" s="28"/>
      <c r="I129" s="28"/>
      <c r="J129" s="28"/>
      <c r="K129" s="28"/>
      <c r="L129" s="28"/>
      <c r="M129" s="28"/>
    </row>
    <row r="130" spans="1:13" x14ac:dyDescent="0.45">
      <c r="A130" s="27" t="s">
        <v>55</v>
      </c>
      <c r="B130" s="28"/>
      <c r="C130" s="28"/>
      <c r="D130" s="28"/>
      <c r="E130" s="28"/>
      <c r="F130" s="28"/>
      <c r="G130" s="28"/>
      <c r="H130" s="28"/>
      <c r="I130" s="28"/>
      <c r="J130" s="28"/>
      <c r="K130" s="28"/>
      <c r="L130" s="28"/>
      <c r="M130" s="28"/>
    </row>
    <row r="131" spans="1:13" x14ac:dyDescent="0.45">
      <c r="A131" s="28"/>
      <c r="B131" s="28"/>
      <c r="C131" s="28"/>
      <c r="D131" s="28"/>
      <c r="E131" s="28"/>
      <c r="F131" s="28"/>
      <c r="G131" s="28"/>
      <c r="H131" s="28"/>
      <c r="I131" s="28"/>
      <c r="J131" s="28"/>
      <c r="K131" s="28"/>
      <c r="L131" s="28"/>
      <c r="M131" s="28"/>
    </row>
    <row r="132" spans="1:13" x14ac:dyDescent="0.45">
      <c r="A132" s="28"/>
      <c r="B132" s="28"/>
      <c r="C132" s="28"/>
      <c r="D132" s="28"/>
      <c r="E132" s="28"/>
      <c r="F132" s="28"/>
      <c r="G132" s="28"/>
      <c r="H132" s="28"/>
      <c r="I132" s="28"/>
      <c r="J132" s="28"/>
      <c r="K132" s="28"/>
      <c r="L132" s="28"/>
      <c r="M132" s="28"/>
    </row>
    <row r="133" spans="1:13" x14ac:dyDescent="0.45">
      <c r="A133" s="28"/>
      <c r="B133" s="28"/>
      <c r="C133" s="28"/>
      <c r="D133" s="28"/>
      <c r="E133" s="28"/>
      <c r="F133" s="28"/>
      <c r="G133" s="28"/>
      <c r="H133" s="28"/>
      <c r="I133" s="28"/>
      <c r="J133" s="28"/>
      <c r="K133" s="28"/>
      <c r="L133" s="28"/>
      <c r="M133" s="28"/>
    </row>
    <row r="134" spans="1:13" x14ac:dyDescent="0.45">
      <c r="A134" s="28"/>
      <c r="B134" s="28"/>
      <c r="C134" s="28"/>
      <c r="D134" s="28"/>
      <c r="E134" s="28"/>
      <c r="F134" s="28"/>
      <c r="G134" s="28"/>
      <c r="H134" s="28"/>
      <c r="I134" s="28"/>
      <c r="J134" s="28"/>
      <c r="K134" s="28"/>
      <c r="L134" s="28"/>
      <c r="M134" s="28"/>
    </row>
    <row r="135" spans="1:13" x14ac:dyDescent="0.45">
      <c r="A135" s="118"/>
      <c r="B135" s="118"/>
      <c r="C135" s="118"/>
      <c r="D135" s="118"/>
      <c r="E135" s="118"/>
      <c r="F135" s="118"/>
      <c r="G135" s="118"/>
      <c r="H135" s="118"/>
      <c r="I135" s="118"/>
      <c r="J135" s="118"/>
      <c r="K135" s="118"/>
      <c r="L135" s="118"/>
      <c r="M135" s="118"/>
    </row>
    <row r="136" spans="1:13" x14ac:dyDescent="0.45">
      <c r="A136" s="207" t="s">
        <v>58</v>
      </c>
      <c r="B136" s="208"/>
      <c r="C136" s="208"/>
      <c r="D136" s="208"/>
      <c r="E136" s="208"/>
      <c r="F136" s="208"/>
      <c r="G136" s="208"/>
      <c r="H136" s="208"/>
      <c r="I136" s="208"/>
      <c r="J136" s="208"/>
      <c r="K136" s="208"/>
      <c r="L136" s="208"/>
      <c r="M136" s="208"/>
    </row>
    <row r="137" spans="1:13" x14ac:dyDescent="0.45">
      <c r="A137" s="210"/>
      <c r="B137" s="210"/>
      <c r="C137" s="210"/>
      <c r="D137" s="210"/>
      <c r="E137" s="210"/>
      <c r="F137" s="210"/>
      <c r="G137" s="210"/>
      <c r="H137" s="210"/>
      <c r="I137" s="210"/>
      <c r="J137" s="210"/>
      <c r="K137" s="210"/>
      <c r="L137" s="210"/>
      <c r="M137" s="210"/>
    </row>
    <row r="138" spans="1:13" x14ac:dyDescent="0.45">
      <c r="A138" s="984" t="s">
        <v>199</v>
      </c>
      <c r="B138" s="984"/>
      <c r="C138" s="984"/>
      <c r="D138" s="984"/>
      <c r="E138" s="984"/>
      <c r="F138" s="984"/>
      <c r="G138" s="984"/>
      <c r="H138" s="984"/>
      <c r="I138" s="984"/>
      <c r="J138" s="984"/>
      <c r="K138" s="984"/>
      <c r="L138" s="984"/>
      <c r="M138" s="984"/>
    </row>
    <row r="139" spans="1:13" x14ac:dyDescent="0.45">
      <c r="A139" s="191" t="s">
        <v>3655</v>
      </c>
      <c r="B139" s="999" t="s">
        <v>1186</v>
      </c>
      <c r="C139" s="999"/>
      <c r="D139" s="999"/>
      <c r="E139" s="999"/>
      <c r="F139" s="999"/>
      <c r="G139" s="999"/>
      <c r="H139" s="999"/>
      <c r="I139" s="999"/>
      <c r="J139" s="999"/>
      <c r="K139" s="999"/>
      <c r="L139" s="999"/>
      <c r="M139" s="999"/>
    </row>
    <row r="140" spans="1:13" x14ac:dyDescent="0.45">
      <c r="A140" s="206" t="s">
        <v>42</v>
      </c>
      <c r="B140" s="1000">
        <v>2021</v>
      </c>
      <c r="C140" s="1001"/>
      <c r="D140" s="1001"/>
      <c r="E140" s="1001"/>
      <c r="F140" s="1002"/>
      <c r="G140" s="1000" t="s">
        <v>43</v>
      </c>
      <c r="H140" s="1001"/>
      <c r="I140" s="1001"/>
      <c r="J140" s="1001"/>
      <c r="K140" s="1002"/>
      <c r="L140" s="984" t="s">
        <v>44</v>
      </c>
      <c r="M140" s="984"/>
    </row>
    <row r="141" spans="1:13" ht="51" x14ac:dyDescent="0.45">
      <c r="A141" s="192" t="s">
        <v>45</v>
      </c>
      <c r="B141" s="193" t="s">
        <v>46</v>
      </c>
      <c r="C141" s="193" t="s">
        <v>47</v>
      </c>
      <c r="D141" s="193" t="s">
        <v>48</v>
      </c>
      <c r="E141" s="193" t="s">
        <v>37</v>
      </c>
      <c r="F141" s="192" t="s">
        <v>185</v>
      </c>
      <c r="G141" s="193" t="s">
        <v>46</v>
      </c>
      <c r="H141" s="193" t="s">
        <v>47</v>
      </c>
      <c r="I141" s="193" t="s">
        <v>48</v>
      </c>
      <c r="J141" s="193" t="s">
        <v>37</v>
      </c>
      <c r="K141" s="192" t="s">
        <v>185</v>
      </c>
      <c r="L141" s="193" t="s">
        <v>46</v>
      </c>
      <c r="M141" s="192" t="s">
        <v>185</v>
      </c>
    </row>
    <row r="142" spans="1:13" ht="26.25" x14ac:dyDescent="0.45">
      <c r="A142" s="27" t="s">
        <v>1188</v>
      </c>
      <c r="B142" s="81">
        <v>85200596</v>
      </c>
      <c r="C142" s="81">
        <v>72832008</v>
      </c>
      <c r="D142" s="157">
        <v>72154461.870000005</v>
      </c>
      <c r="E142" s="28">
        <v>99.07</v>
      </c>
      <c r="F142" s="28" t="s">
        <v>1189</v>
      </c>
      <c r="G142" s="81">
        <v>44738506</v>
      </c>
      <c r="H142" s="81">
        <v>51350224</v>
      </c>
      <c r="I142" s="81">
        <v>51350224</v>
      </c>
      <c r="J142" s="28">
        <v>100</v>
      </c>
      <c r="K142" s="28" t="s">
        <v>1189</v>
      </c>
      <c r="L142" s="157">
        <v>48364291</v>
      </c>
      <c r="M142" s="28" t="s">
        <v>1189</v>
      </c>
    </row>
    <row r="143" spans="1:13" ht="26.25" x14ac:dyDescent="0.45">
      <c r="A143" s="27" t="s">
        <v>1190</v>
      </c>
      <c r="B143" s="81">
        <v>810705</v>
      </c>
      <c r="C143" s="81">
        <v>801537</v>
      </c>
      <c r="D143" s="157">
        <v>776055.29</v>
      </c>
      <c r="E143" s="28">
        <v>96.82</v>
      </c>
      <c r="F143" s="28" t="s">
        <v>1189</v>
      </c>
      <c r="G143" s="81">
        <v>790293</v>
      </c>
      <c r="H143" s="81">
        <v>881939</v>
      </c>
      <c r="I143" s="28">
        <v>881939</v>
      </c>
      <c r="J143" s="28">
        <v>100</v>
      </c>
      <c r="K143" s="28" t="s">
        <v>1189</v>
      </c>
      <c r="L143" s="157">
        <v>699328</v>
      </c>
      <c r="M143" s="28" t="s">
        <v>1189</v>
      </c>
    </row>
    <row r="144" spans="1:13" ht="26.25" x14ac:dyDescent="0.45">
      <c r="A144" s="27" t="s">
        <v>1191</v>
      </c>
      <c r="B144" s="81">
        <v>714534</v>
      </c>
      <c r="C144" s="81">
        <v>1620652</v>
      </c>
      <c r="D144" s="157">
        <v>1541106.18</v>
      </c>
      <c r="E144" s="28">
        <v>95.09</v>
      </c>
      <c r="F144" s="28" t="s">
        <v>1189</v>
      </c>
      <c r="G144" s="81">
        <v>244544</v>
      </c>
      <c r="H144" s="81">
        <v>967944</v>
      </c>
      <c r="I144" s="81">
        <v>967944</v>
      </c>
      <c r="J144" s="28">
        <v>100</v>
      </c>
      <c r="K144" s="28" t="s">
        <v>1189</v>
      </c>
      <c r="L144" s="157"/>
      <c r="M144" s="28"/>
    </row>
    <row r="145" spans="1:13" ht="26.25" x14ac:dyDescent="0.45">
      <c r="A145" s="27" t="s">
        <v>1192</v>
      </c>
      <c r="B145" s="81">
        <v>83243</v>
      </c>
      <c r="C145" s="81">
        <v>162016</v>
      </c>
      <c r="D145" s="157">
        <v>154468.34</v>
      </c>
      <c r="E145" s="28">
        <v>95.34</v>
      </c>
      <c r="F145" s="28" t="s">
        <v>1189</v>
      </c>
      <c r="G145" s="28">
        <v>0</v>
      </c>
      <c r="H145" s="28">
        <v>0</v>
      </c>
      <c r="I145" s="28">
        <v>0</v>
      </c>
      <c r="J145" s="28">
        <v>0</v>
      </c>
      <c r="K145" s="28"/>
      <c r="L145" s="157"/>
      <c r="M145" s="28"/>
    </row>
    <row r="146" spans="1:13" x14ac:dyDescent="0.45">
      <c r="A146" s="27" t="s">
        <v>1193</v>
      </c>
      <c r="B146" s="81">
        <v>5526304</v>
      </c>
      <c r="C146" s="81">
        <v>5206059</v>
      </c>
      <c r="D146" s="157">
        <v>5022542.18</v>
      </c>
      <c r="E146" s="28">
        <v>96.47</v>
      </c>
      <c r="F146" s="28" t="s">
        <v>1189</v>
      </c>
      <c r="G146" s="81">
        <v>6676925</v>
      </c>
      <c r="H146" s="81">
        <v>6350698</v>
      </c>
      <c r="I146" s="81">
        <v>6350698</v>
      </c>
      <c r="J146" s="28">
        <v>100</v>
      </c>
      <c r="K146" s="28" t="s">
        <v>1189</v>
      </c>
      <c r="L146" s="157">
        <v>8358389</v>
      </c>
      <c r="M146" s="28" t="s">
        <v>1189</v>
      </c>
    </row>
    <row r="147" spans="1:13" x14ac:dyDescent="0.45">
      <c r="A147" s="27" t="s">
        <v>1194</v>
      </c>
      <c r="B147" s="81">
        <v>8785906</v>
      </c>
      <c r="C147" s="81">
        <v>9762191</v>
      </c>
      <c r="D147" s="157">
        <v>9232663.0500000007</v>
      </c>
      <c r="E147" s="28">
        <v>94.58</v>
      </c>
      <c r="F147" s="28" t="s">
        <v>1189</v>
      </c>
      <c r="G147" s="81">
        <v>22681894</v>
      </c>
      <c r="H147" s="81">
        <v>22602855</v>
      </c>
      <c r="I147" s="81">
        <v>22602855</v>
      </c>
      <c r="J147" s="28">
        <v>100</v>
      </c>
      <c r="K147" s="28" t="s">
        <v>1189</v>
      </c>
      <c r="L147" s="157">
        <v>11041315</v>
      </c>
      <c r="M147" s="28" t="s">
        <v>1189</v>
      </c>
    </row>
    <row r="148" spans="1:13" x14ac:dyDescent="0.45">
      <c r="A148" s="28"/>
      <c r="B148" s="28"/>
      <c r="C148" s="28"/>
      <c r="D148" s="28"/>
      <c r="E148" s="28"/>
      <c r="F148" s="28"/>
      <c r="G148" s="28"/>
      <c r="H148" s="28"/>
      <c r="I148" s="28"/>
      <c r="J148" s="28"/>
      <c r="K148" s="28"/>
      <c r="L148" s="28"/>
      <c r="M148" s="28"/>
    </row>
    <row r="149" spans="1:13" x14ac:dyDescent="0.45">
      <c r="A149" s="207" t="s">
        <v>58</v>
      </c>
      <c r="B149" s="208"/>
      <c r="C149" s="208"/>
      <c r="D149" s="208"/>
      <c r="E149" s="208"/>
      <c r="F149" s="208"/>
      <c r="G149" s="208"/>
      <c r="H149" s="208"/>
      <c r="I149" s="208"/>
      <c r="J149" s="208"/>
      <c r="K149" s="208"/>
      <c r="L149" s="212">
        <f>SUM(L142:L148)</f>
        <v>68463323</v>
      </c>
      <c r="M149" s="208"/>
    </row>
    <row r="150" spans="1:13" x14ac:dyDescent="0.45">
      <c r="A150" s="210"/>
      <c r="B150" s="210"/>
      <c r="C150" s="210"/>
      <c r="D150" s="210"/>
      <c r="E150" s="210"/>
      <c r="F150" s="210"/>
      <c r="G150" s="210"/>
      <c r="H150" s="210"/>
      <c r="I150" s="210"/>
      <c r="J150" s="210"/>
      <c r="K150" s="210"/>
      <c r="L150" s="210"/>
      <c r="M150" s="210"/>
    </row>
    <row r="151" spans="1:13" x14ac:dyDescent="0.45">
      <c r="A151" s="984" t="s">
        <v>199</v>
      </c>
      <c r="B151" s="984"/>
      <c r="C151" s="984"/>
      <c r="D151" s="984"/>
      <c r="E151" s="984"/>
      <c r="F151" s="984"/>
      <c r="G151" s="984"/>
      <c r="H151" s="984"/>
      <c r="I151" s="984"/>
      <c r="J151" s="984"/>
      <c r="K151" s="984"/>
      <c r="L151" s="984"/>
      <c r="M151" s="984"/>
    </row>
    <row r="152" spans="1:13" x14ac:dyDescent="0.45">
      <c r="A152" s="191" t="s">
        <v>3654</v>
      </c>
      <c r="B152" s="1004" t="s">
        <v>1206</v>
      </c>
      <c r="C152" s="1004"/>
      <c r="D152" s="1004"/>
      <c r="E152" s="1004"/>
      <c r="F152" s="1004"/>
      <c r="G152" s="1004"/>
      <c r="H152" s="1004"/>
      <c r="I152" s="1004"/>
      <c r="J152" s="1004"/>
      <c r="K152" s="1004"/>
      <c r="L152" s="1004"/>
      <c r="M152" s="1004"/>
    </row>
    <row r="153" spans="1:13" x14ac:dyDescent="0.45">
      <c r="A153" s="206" t="s">
        <v>42</v>
      </c>
      <c r="B153" s="1000">
        <v>2021</v>
      </c>
      <c r="C153" s="1001"/>
      <c r="D153" s="1001"/>
      <c r="E153" s="1001"/>
      <c r="F153" s="1002"/>
      <c r="G153" s="1000" t="s">
        <v>43</v>
      </c>
      <c r="H153" s="1001"/>
      <c r="I153" s="1001"/>
      <c r="J153" s="1001"/>
      <c r="K153" s="1002"/>
      <c r="L153" s="984" t="s">
        <v>44</v>
      </c>
      <c r="M153" s="984"/>
    </row>
    <row r="154" spans="1:13" ht="51" x14ac:dyDescent="0.45">
      <c r="A154" s="192" t="s">
        <v>45</v>
      </c>
      <c r="B154" s="196" t="s">
        <v>46</v>
      </c>
      <c r="C154" s="196" t="s">
        <v>47</v>
      </c>
      <c r="D154" s="196" t="s">
        <v>48</v>
      </c>
      <c r="E154" s="196" t="s">
        <v>37</v>
      </c>
      <c r="F154" s="195" t="s">
        <v>185</v>
      </c>
      <c r="G154" s="196" t="s">
        <v>46</v>
      </c>
      <c r="H154" s="196" t="s">
        <v>47</v>
      </c>
      <c r="I154" s="196" t="s">
        <v>48</v>
      </c>
      <c r="J154" s="193" t="s">
        <v>37</v>
      </c>
      <c r="K154" s="192" t="s">
        <v>185</v>
      </c>
      <c r="L154" s="193" t="s">
        <v>46</v>
      </c>
      <c r="M154" s="192" t="s">
        <v>185</v>
      </c>
    </row>
    <row r="155" spans="1:13" x14ac:dyDescent="0.45">
      <c r="A155" s="27" t="s">
        <v>1207</v>
      </c>
      <c r="B155" s="154">
        <v>4432043</v>
      </c>
      <c r="C155" s="154">
        <v>4773981</v>
      </c>
      <c r="D155" s="154">
        <v>4755438.209999999</v>
      </c>
      <c r="E155" s="198">
        <f>+D155/C155*100</f>
        <v>99.61158643069588</v>
      </c>
      <c r="F155" s="28"/>
      <c r="G155" s="154">
        <v>4513916</v>
      </c>
      <c r="H155" s="154">
        <v>5207965</v>
      </c>
      <c r="I155" s="154">
        <v>5207965</v>
      </c>
      <c r="J155" s="113">
        <f>+H155/I155*100</f>
        <v>100</v>
      </c>
      <c r="K155" s="113"/>
      <c r="L155" s="154">
        <v>6167565</v>
      </c>
      <c r="M155" s="113"/>
    </row>
    <row r="156" spans="1:13" x14ac:dyDescent="0.45">
      <c r="A156" s="27" t="s">
        <v>1208</v>
      </c>
      <c r="B156" s="154">
        <v>3530124</v>
      </c>
      <c r="C156" s="154">
        <v>9098944</v>
      </c>
      <c r="D156" s="154">
        <v>9083534.9699999988</v>
      </c>
      <c r="E156" s="198">
        <f t="shared" ref="E156:E160" si="11">+D156/C156*100</f>
        <v>99.830650347996425</v>
      </c>
      <c r="F156" s="28"/>
      <c r="G156" s="154">
        <v>4113904</v>
      </c>
      <c r="H156" s="154">
        <v>4533599</v>
      </c>
      <c r="I156" s="154">
        <v>4533599</v>
      </c>
      <c r="J156" s="113">
        <f t="shared" ref="J156:J159" si="12">+H156/I156*100</f>
        <v>100</v>
      </c>
      <c r="K156" s="28"/>
      <c r="L156" s="154">
        <v>5368944</v>
      </c>
      <c r="M156" s="28"/>
    </row>
    <row r="157" spans="1:13" ht="26.25" x14ac:dyDescent="0.45">
      <c r="A157" s="27" t="s">
        <v>1209</v>
      </c>
      <c r="B157" s="154">
        <v>38162085</v>
      </c>
      <c r="C157" s="154">
        <v>39282124</v>
      </c>
      <c r="D157" s="154">
        <v>39145180.159999996</v>
      </c>
      <c r="E157" s="198">
        <f t="shared" si="11"/>
        <v>99.651383820284252</v>
      </c>
      <c r="F157" s="28"/>
      <c r="G157" s="154">
        <v>35532685</v>
      </c>
      <c r="H157" s="154">
        <v>37709699</v>
      </c>
      <c r="I157" s="154">
        <v>37709699</v>
      </c>
      <c r="J157" s="113">
        <f t="shared" si="12"/>
        <v>100</v>
      </c>
      <c r="K157" s="28"/>
      <c r="L157" s="154">
        <v>44657952</v>
      </c>
      <c r="M157" s="28"/>
    </row>
    <row r="158" spans="1:13" ht="26.25" x14ac:dyDescent="0.45">
      <c r="A158" s="27" t="s">
        <v>1210</v>
      </c>
      <c r="B158" s="154">
        <v>472988</v>
      </c>
      <c r="C158" s="154">
        <v>552445</v>
      </c>
      <c r="D158" s="154">
        <v>527033.73</v>
      </c>
      <c r="E158" s="198">
        <f t="shared" si="11"/>
        <v>95.400217216193468</v>
      </c>
      <c r="F158" s="28"/>
      <c r="G158" s="154">
        <v>390160</v>
      </c>
      <c r="H158" s="154">
        <v>654803</v>
      </c>
      <c r="I158" s="154">
        <v>654803</v>
      </c>
      <c r="J158" s="113">
        <f t="shared" si="12"/>
        <v>100</v>
      </c>
      <c r="K158" s="28"/>
      <c r="L158" s="154">
        <v>775455</v>
      </c>
      <c r="M158" s="28"/>
    </row>
    <row r="159" spans="1:13" ht="26.25" x14ac:dyDescent="0.45">
      <c r="A159" s="27" t="s">
        <v>1211</v>
      </c>
      <c r="B159" s="154">
        <v>0</v>
      </c>
      <c r="C159" s="154">
        <v>54353</v>
      </c>
      <c r="D159" s="154"/>
      <c r="E159" s="198">
        <f t="shared" si="11"/>
        <v>0</v>
      </c>
      <c r="F159" s="28"/>
      <c r="G159" s="154">
        <v>0</v>
      </c>
      <c r="H159" s="154">
        <v>113627</v>
      </c>
      <c r="I159" s="154">
        <v>113627</v>
      </c>
      <c r="J159" s="113">
        <f t="shared" si="12"/>
        <v>100</v>
      </c>
      <c r="K159" s="28"/>
      <c r="L159" s="154">
        <v>134564</v>
      </c>
      <c r="M159" s="28"/>
    </row>
    <row r="160" spans="1:13" ht="26.25" x14ac:dyDescent="0.45">
      <c r="A160" s="27" t="s">
        <v>1212</v>
      </c>
      <c r="B160" s="154">
        <v>33364</v>
      </c>
      <c r="C160" s="154">
        <v>47420</v>
      </c>
      <c r="D160" s="154">
        <v>46806.400000000009</v>
      </c>
      <c r="E160" s="198">
        <f t="shared" si="11"/>
        <v>98.706031210459741</v>
      </c>
      <c r="F160" s="28"/>
      <c r="G160" s="28"/>
      <c r="H160" s="28"/>
      <c r="I160" s="28"/>
      <c r="J160" s="28"/>
      <c r="K160" s="28"/>
      <c r="L160" s="154"/>
      <c r="M160" s="28"/>
    </row>
    <row r="161" spans="1:13" x14ac:dyDescent="0.45">
      <c r="A161" s="27"/>
      <c r="B161" s="154"/>
      <c r="C161" s="154"/>
      <c r="D161" s="154"/>
      <c r="E161" s="198"/>
      <c r="F161" s="28"/>
      <c r="G161" s="28"/>
      <c r="H161" s="28"/>
      <c r="I161" s="28"/>
      <c r="J161" s="28"/>
      <c r="K161" s="28"/>
      <c r="L161" s="28"/>
      <c r="M161" s="28"/>
    </row>
    <row r="162" spans="1:13" x14ac:dyDescent="0.45">
      <c r="A162" s="28"/>
      <c r="B162" s="28"/>
      <c r="C162" s="28"/>
      <c r="D162" s="28"/>
      <c r="E162" s="199"/>
      <c r="F162" s="28"/>
      <c r="G162" s="28"/>
      <c r="H162" s="28"/>
      <c r="I162" s="28"/>
      <c r="J162" s="28"/>
      <c r="K162" s="28"/>
      <c r="L162" s="28"/>
      <c r="M162" s="28"/>
    </row>
    <row r="163" spans="1:13" x14ac:dyDescent="0.45">
      <c r="A163" s="28"/>
      <c r="B163" s="28"/>
      <c r="C163" s="28"/>
      <c r="D163" s="28"/>
      <c r="E163" s="199"/>
      <c r="F163" s="28"/>
      <c r="G163" s="28"/>
      <c r="H163" s="28"/>
      <c r="I163" s="28"/>
      <c r="J163" s="28"/>
      <c r="K163" s="28"/>
      <c r="L163" s="28"/>
      <c r="M163" s="28"/>
    </row>
    <row r="164" spans="1:13" x14ac:dyDescent="0.45">
      <c r="A164" s="28"/>
      <c r="B164" s="28"/>
      <c r="C164" s="28"/>
      <c r="D164" s="28"/>
      <c r="E164" s="199"/>
      <c r="F164" s="28"/>
      <c r="G164" s="28"/>
      <c r="H164" s="28"/>
      <c r="I164" s="28"/>
      <c r="J164" s="28"/>
      <c r="K164" s="28"/>
      <c r="L164" s="28"/>
      <c r="M164" s="28"/>
    </row>
    <row r="165" spans="1:13" x14ac:dyDescent="0.45">
      <c r="A165" s="28"/>
      <c r="B165" s="28"/>
      <c r="C165" s="28"/>
      <c r="D165" s="28"/>
      <c r="E165" s="199"/>
      <c r="F165" s="28"/>
      <c r="G165" s="28"/>
      <c r="H165" s="28"/>
      <c r="I165" s="28"/>
      <c r="J165" s="28"/>
      <c r="K165" s="28"/>
      <c r="L165" s="28"/>
      <c r="M165" s="28"/>
    </row>
    <row r="166" spans="1:13" x14ac:dyDescent="0.45">
      <c r="A166" s="118"/>
      <c r="B166" s="118"/>
      <c r="C166" s="118"/>
      <c r="D166" s="118"/>
      <c r="E166" s="118"/>
      <c r="F166" s="118"/>
      <c r="G166" s="118"/>
      <c r="H166" s="118"/>
      <c r="I166" s="118"/>
      <c r="J166" s="118"/>
      <c r="K166" s="118"/>
      <c r="L166" s="118"/>
      <c r="M166" s="118"/>
    </row>
    <row r="167" spans="1:13" x14ac:dyDescent="0.45">
      <c r="A167" s="207" t="s">
        <v>58</v>
      </c>
      <c r="B167" s="213">
        <f>SUM(B155:B166)</f>
        <v>46630604</v>
      </c>
      <c r="C167" s="213">
        <f t="shared" ref="C167:M167" si="13">SUM(C155:C166)</f>
        <v>53809267</v>
      </c>
      <c r="D167" s="213">
        <f t="shared" si="13"/>
        <v>53557993.469999991</v>
      </c>
      <c r="E167" s="213">
        <v>0</v>
      </c>
      <c r="F167" s="213">
        <f t="shared" si="13"/>
        <v>0</v>
      </c>
      <c r="G167" s="213">
        <f t="shared" si="13"/>
        <v>44550665</v>
      </c>
      <c r="H167" s="213">
        <f t="shared" si="13"/>
        <v>48219693</v>
      </c>
      <c r="I167" s="213">
        <f t="shared" si="13"/>
        <v>48219693</v>
      </c>
      <c r="J167" s="213">
        <v>0</v>
      </c>
      <c r="K167" s="213">
        <f t="shared" si="13"/>
        <v>0</v>
      </c>
      <c r="L167" s="213">
        <f t="shared" si="13"/>
        <v>57104480</v>
      </c>
      <c r="M167" s="213">
        <f t="shared" si="13"/>
        <v>0</v>
      </c>
    </row>
    <row r="168" spans="1:13" x14ac:dyDescent="0.45">
      <c r="A168" s="210"/>
      <c r="B168" s="210"/>
      <c r="C168" s="210"/>
      <c r="D168" s="210"/>
      <c r="E168" s="210"/>
      <c r="F168" s="210"/>
      <c r="G168" s="210"/>
      <c r="H168" s="210"/>
      <c r="I168" s="210"/>
      <c r="J168" s="210"/>
      <c r="K168" s="210"/>
      <c r="L168" s="210"/>
      <c r="M168" s="210"/>
    </row>
    <row r="169" spans="1:13" x14ac:dyDescent="0.45">
      <c r="A169" s="984" t="s">
        <v>199</v>
      </c>
      <c r="B169" s="984"/>
      <c r="C169" s="984"/>
      <c r="D169" s="984"/>
      <c r="E169" s="984"/>
      <c r="F169" s="984"/>
      <c r="G169" s="984"/>
      <c r="H169" s="984"/>
      <c r="I169" s="984"/>
      <c r="J169" s="984"/>
      <c r="K169" s="984"/>
      <c r="L169" s="984"/>
      <c r="M169" s="984"/>
    </row>
    <row r="170" spans="1:13" x14ac:dyDescent="0.45">
      <c r="A170" s="191" t="s">
        <v>3654</v>
      </c>
      <c r="B170" s="1004" t="s">
        <v>1268</v>
      </c>
      <c r="C170" s="1004"/>
      <c r="D170" s="1004"/>
      <c r="E170" s="1004"/>
      <c r="F170" s="1004"/>
      <c r="G170" s="1004"/>
      <c r="H170" s="1004"/>
      <c r="I170" s="1004"/>
      <c r="J170" s="1004"/>
      <c r="K170" s="1004"/>
      <c r="L170" s="1004"/>
      <c r="M170" s="1004"/>
    </row>
    <row r="171" spans="1:13" x14ac:dyDescent="0.45">
      <c r="A171" s="206" t="s">
        <v>42</v>
      </c>
      <c r="B171" s="1000">
        <v>2021</v>
      </c>
      <c r="C171" s="1001"/>
      <c r="D171" s="1001"/>
      <c r="E171" s="1001"/>
      <c r="F171" s="1002"/>
      <c r="G171" s="1000" t="s">
        <v>43</v>
      </c>
      <c r="H171" s="1001"/>
      <c r="I171" s="1001"/>
      <c r="J171" s="1001"/>
      <c r="K171" s="1002"/>
      <c r="L171" s="984" t="s">
        <v>44</v>
      </c>
      <c r="M171" s="984"/>
    </row>
    <row r="172" spans="1:13" ht="51" x14ac:dyDescent="0.45">
      <c r="A172" s="192" t="s">
        <v>45</v>
      </c>
      <c r="B172" s="193" t="s">
        <v>46</v>
      </c>
      <c r="C172" s="193" t="s">
        <v>47</v>
      </c>
      <c r="D172" s="193" t="s">
        <v>48</v>
      </c>
      <c r="E172" s="193" t="s">
        <v>37</v>
      </c>
      <c r="F172" s="192" t="s">
        <v>185</v>
      </c>
      <c r="G172" s="193" t="s">
        <v>46</v>
      </c>
      <c r="H172" s="193" t="s">
        <v>47</v>
      </c>
      <c r="I172" s="193" t="s">
        <v>48</v>
      </c>
      <c r="J172" s="193" t="s">
        <v>37</v>
      </c>
      <c r="K172" s="192" t="s">
        <v>185</v>
      </c>
      <c r="L172" s="193" t="s">
        <v>46</v>
      </c>
      <c r="M172" s="192" t="s">
        <v>185</v>
      </c>
    </row>
    <row r="173" spans="1:13" ht="26.25" x14ac:dyDescent="0.45">
      <c r="A173" s="194" t="s">
        <v>1269</v>
      </c>
      <c r="B173" s="200">
        <v>102974789</v>
      </c>
      <c r="C173" s="200">
        <v>101912244</v>
      </c>
      <c r="D173" s="200">
        <v>100951124.5</v>
      </c>
      <c r="E173" s="201">
        <f>D173/C173*100</f>
        <v>99.056914594089392</v>
      </c>
      <c r="F173" s="194" t="s">
        <v>1270</v>
      </c>
      <c r="G173" s="200">
        <v>96690187</v>
      </c>
      <c r="H173" s="200">
        <v>105532323</v>
      </c>
      <c r="I173" s="200">
        <v>108532323</v>
      </c>
      <c r="J173" s="201">
        <f>I173/H173*100</f>
        <v>102.84273094225358</v>
      </c>
      <c r="K173" s="194" t="s">
        <v>1270</v>
      </c>
      <c r="L173" s="200">
        <v>108532323</v>
      </c>
      <c r="M173" s="194" t="s">
        <v>1270</v>
      </c>
    </row>
    <row r="174" spans="1:13" ht="26.25" x14ac:dyDescent="0.45">
      <c r="A174" s="27" t="s">
        <v>1271</v>
      </c>
      <c r="B174" s="168">
        <v>1012698</v>
      </c>
      <c r="C174" s="168">
        <v>1108266</v>
      </c>
      <c r="D174" s="168">
        <v>1077379.81</v>
      </c>
      <c r="E174" s="201">
        <f>D174/C174*100</f>
        <v>97.213106781224013</v>
      </c>
      <c r="F174" s="27" t="s">
        <v>1272</v>
      </c>
      <c r="G174" s="168">
        <v>872573</v>
      </c>
      <c r="H174" s="168">
        <v>1072576</v>
      </c>
      <c r="I174" s="28">
        <v>1072576</v>
      </c>
      <c r="J174" s="201">
        <f t="shared" ref="J174:J175" si="14">I174/H174*100</f>
        <v>100</v>
      </c>
      <c r="K174" s="27" t="s">
        <v>1272</v>
      </c>
      <c r="L174" s="28">
        <v>1072576</v>
      </c>
      <c r="M174" s="27" t="s">
        <v>1272</v>
      </c>
    </row>
    <row r="175" spans="1:13" ht="26.25" x14ac:dyDescent="0.45">
      <c r="A175" s="27" t="s">
        <v>1273</v>
      </c>
      <c r="B175" s="168">
        <v>65777</v>
      </c>
      <c r="C175" s="168">
        <v>214640</v>
      </c>
      <c r="D175" s="168">
        <v>182732.1</v>
      </c>
      <c r="E175" s="201">
        <f>D175/C175*100</f>
        <v>85.13422474841596</v>
      </c>
      <c r="F175" s="194" t="s">
        <v>1274</v>
      </c>
      <c r="G175" s="168">
        <v>35138</v>
      </c>
      <c r="H175" s="168">
        <v>352987</v>
      </c>
      <c r="I175" s="168">
        <v>352987</v>
      </c>
      <c r="J175" s="201">
        <f t="shared" si="14"/>
        <v>100</v>
      </c>
      <c r="K175" s="27" t="s">
        <v>1274</v>
      </c>
      <c r="L175" s="168">
        <v>352987</v>
      </c>
      <c r="M175" s="27" t="s">
        <v>1274</v>
      </c>
    </row>
    <row r="176" spans="1:13" ht="26.25" x14ac:dyDescent="0.45">
      <c r="A176" s="27" t="s">
        <v>1275</v>
      </c>
      <c r="B176" s="28">
        <v>57508</v>
      </c>
      <c r="C176" s="28">
        <v>106518</v>
      </c>
      <c r="D176" s="28">
        <v>102972.3</v>
      </c>
      <c r="E176" s="201">
        <f>D176/C176*100</f>
        <v>96.671266828141725</v>
      </c>
      <c r="F176" s="27" t="s">
        <v>1274</v>
      </c>
      <c r="G176" s="28"/>
      <c r="H176" s="28"/>
      <c r="I176" s="28"/>
      <c r="J176" s="28"/>
      <c r="K176" s="28"/>
      <c r="L176" s="28"/>
      <c r="M176" s="28"/>
    </row>
    <row r="177" spans="1:13" x14ac:dyDescent="0.45">
      <c r="A177" s="27"/>
      <c r="B177" s="28"/>
      <c r="C177" s="28"/>
      <c r="D177" s="28"/>
      <c r="E177" s="28"/>
      <c r="F177" s="28"/>
      <c r="G177" s="28"/>
      <c r="H177" s="28"/>
      <c r="I177" s="28"/>
      <c r="J177" s="28"/>
      <c r="K177" s="28"/>
      <c r="L177" s="28"/>
      <c r="M177" s="28"/>
    </row>
    <row r="178" spans="1:13" x14ac:dyDescent="0.45">
      <c r="A178" s="207" t="s">
        <v>58</v>
      </c>
      <c r="B178" s="208"/>
      <c r="C178" s="208"/>
      <c r="D178" s="208"/>
      <c r="E178" s="208"/>
      <c r="F178" s="208"/>
      <c r="G178" s="208"/>
      <c r="H178" s="208"/>
      <c r="I178" s="208"/>
      <c r="J178" s="208"/>
      <c r="K178" s="208"/>
      <c r="L178" s="208"/>
      <c r="M178" s="208"/>
    </row>
    <row r="179" spans="1:13" x14ac:dyDescent="0.45">
      <c r="A179" s="210"/>
      <c r="B179" s="210"/>
      <c r="C179" s="210"/>
      <c r="D179" s="210"/>
      <c r="E179" s="210"/>
      <c r="F179" s="210"/>
      <c r="G179" s="210"/>
      <c r="H179" s="210"/>
      <c r="I179" s="210"/>
      <c r="J179" s="210"/>
      <c r="K179" s="210"/>
      <c r="L179" s="210"/>
      <c r="M179" s="210"/>
    </row>
    <row r="180" spans="1:13" x14ac:dyDescent="0.45">
      <c r="A180" s="984" t="s">
        <v>199</v>
      </c>
      <c r="B180" s="984"/>
      <c r="C180" s="984"/>
      <c r="D180" s="984"/>
      <c r="E180" s="984"/>
      <c r="F180" s="984"/>
      <c r="G180" s="984"/>
      <c r="H180" s="984"/>
      <c r="I180" s="984"/>
      <c r="J180" s="984"/>
      <c r="K180" s="984"/>
      <c r="L180" s="984"/>
      <c r="M180" s="984"/>
    </row>
    <row r="181" spans="1:13" x14ac:dyDescent="0.45">
      <c r="A181" s="191" t="s">
        <v>3654</v>
      </c>
      <c r="B181" s="1004" t="s">
        <v>1349</v>
      </c>
      <c r="C181" s="1004"/>
      <c r="D181" s="1004"/>
      <c r="E181" s="1004"/>
      <c r="F181" s="1004"/>
      <c r="G181" s="1004"/>
      <c r="H181" s="1004"/>
      <c r="I181" s="1004"/>
      <c r="J181" s="1004"/>
      <c r="K181" s="1004"/>
      <c r="L181" s="1004"/>
      <c r="M181" s="1004"/>
    </row>
    <row r="182" spans="1:13" x14ac:dyDescent="0.45">
      <c r="A182" s="206" t="s">
        <v>42</v>
      </c>
      <c r="B182" s="1000">
        <v>2021</v>
      </c>
      <c r="C182" s="1001"/>
      <c r="D182" s="1001"/>
      <c r="E182" s="1001"/>
      <c r="F182" s="1002"/>
      <c r="G182" s="1000" t="s">
        <v>43</v>
      </c>
      <c r="H182" s="1001"/>
      <c r="I182" s="1001"/>
      <c r="J182" s="1001"/>
      <c r="K182" s="1002"/>
      <c r="L182" s="984" t="s">
        <v>44</v>
      </c>
      <c r="M182" s="984"/>
    </row>
    <row r="183" spans="1:13" ht="51" x14ac:dyDescent="0.45">
      <c r="A183" s="192" t="s">
        <v>45</v>
      </c>
      <c r="B183" s="193" t="s">
        <v>46</v>
      </c>
      <c r="C183" s="193" t="s">
        <v>47</v>
      </c>
      <c r="D183" s="193" t="s">
        <v>48</v>
      </c>
      <c r="E183" s="193" t="s">
        <v>37</v>
      </c>
      <c r="F183" s="192" t="s">
        <v>185</v>
      </c>
      <c r="G183" s="193" t="s">
        <v>46</v>
      </c>
      <c r="H183" s="193" t="s">
        <v>47</v>
      </c>
      <c r="I183" s="193" t="s">
        <v>48</v>
      </c>
      <c r="J183" s="193" t="s">
        <v>37</v>
      </c>
      <c r="K183" s="192" t="s">
        <v>185</v>
      </c>
      <c r="L183" s="193" t="s">
        <v>46</v>
      </c>
      <c r="M183" s="192" t="s">
        <v>185</v>
      </c>
    </row>
    <row r="184" spans="1:13" ht="26.25" x14ac:dyDescent="0.45">
      <c r="A184" s="194" t="s">
        <v>1269</v>
      </c>
      <c r="B184" s="200">
        <v>102974789</v>
      </c>
      <c r="C184" s="200">
        <v>101912244</v>
      </c>
      <c r="D184" s="200">
        <v>100951124.5</v>
      </c>
      <c r="E184" s="201">
        <f>D184/C184*100</f>
        <v>99.056914594089392</v>
      </c>
      <c r="F184" s="194" t="s">
        <v>1270</v>
      </c>
      <c r="G184" s="200">
        <v>96690187</v>
      </c>
      <c r="H184" s="200">
        <v>105532323</v>
      </c>
      <c r="I184" s="200">
        <v>108532323</v>
      </c>
      <c r="J184" s="201">
        <f>I184/H184*100</f>
        <v>102.84273094225358</v>
      </c>
      <c r="K184" s="194" t="s">
        <v>1270</v>
      </c>
      <c r="L184" s="200">
        <v>108532323</v>
      </c>
      <c r="M184" s="194" t="s">
        <v>1270</v>
      </c>
    </row>
    <row r="185" spans="1:13" ht="26.25" x14ac:dyDescent="0.45">
      <c r="A185" s="27" t="s">
        <v>1271</v>
      </c>
      <c r="B185" s="168">
        <v>1012698</v>
      </c>
      <c r="C185" s="168">
        <v>1108266</v>
      </c>
      <c r="D185" s="168">
        <v>1077379.81</v>
      </c>
      <c r="E185" s="201">
        <f>D185/C185*100</f>
        <v>97.213106781224013</v>
      </c>
      <c r="F185" s="27" t="s">
        <v>1272</v>
      </c>
      <c r="G185" s="168">
        <v>872573</v>
      </c>
      <c r="H185" s="168">
        <v>1072576</v>
      </c>
      <c r="I185" s="28">
        <v>1072576</v>
      </c>
      <c r="J185" s="201">
        <f t="shared" ref="J185:J186" si="15">I185/H185*100</f>
        <v>100</v>
      </c>
      <c r="K185" s="27" t="s">
        <v>1272</v>
      </c>
      <c r="L185" s="28">
        <v>1072576</v>
      </c>
      <c r="M185" s="27" t="s">
        <v>1272</v>
      </c>
    </row>
    <row r="186" spans="1:13" ht="26.25" x14ac:dyDescent="0.45">
      <c r="A186" s="27" t="s">
        <v>1273</v>
      </c>
      <c r="B186" s="168">
        <v>65777</v>
      </c>
      <c r="C186" s="168">
        <v>214640</v>
      </c>
      <c r="D186" s="168">
        <v>182732.1</v>
      </c>
      <c r="E186" s="201">
        <f>D186/C186*100</f>
        <v>85.13422474841596</v>
      </c>
      <c r="F186" s="194" t="s">
        <v>1274</v>
      </c>
      <c r="G186" s="168">
        <v>35138</v>
      </c>
      <c r="H186" s="168">
        <v>352987</v>
      </c>
      <c r="I186" s="168">
        <v>352987</v>
      </c>
      <c r="J186" s="201">
        <f t="shared" si="15"/>
        <v>100</v>
      </c>
      <c r="K186" s="27" t="s">
        <v>1274</v>
      </c>
      <c r="L186" s="168">
        <v>352987</v>
      </c>
      <c r="M186" s="27" t="s">
        <v>1274</v>
      </c>
    </row>
    <row r="187" spans="1:13" ht="26.25" x14ac:dyDescent="0.45">
      <c r="A187" s="27" t="s">
        <v>1275</v>
      </c>
      <c r="B187" s="28">
        <v>57508</v>
      </c>
      <c r="C187" s="28">
        <v>106518</v>
      </c>
      <c r="D187" s="28">
        <v>102972.3</v>
      </c>
      <c r="E187" s="201">
        <f>D187/C187*100</f>
        <v>96.671266828141725</v>
      </c>
      <c r="F187" s="27" t="s">
        <v>1274</v>
      </c>
      <c r="G187" s="28"/>
      <c r="H187" s="28"/>
      <c r="I187" s="28"/>
      <c r="J187" s="28"/>
      <c r="K187" s="28"/>
      <c r="L187" s="28"/>
      <c r="M187" s="28"/>
    </row>
    <row r="188" spans="1:13" x14ac:dyDescent="0.45">
      <c r="A188" s="27"/>
      <c r="B188" s="28"/>
      <c r="C188" s="28"/>
      <c r="D188" s="28"/>
      <c r="E188" s="28"/>
      <c r="F188" s="28"/>
      <c r="G188" s="28"/>
      <c r="H188" s="28"/>
      <c r="I188" s="28"/>
      <c r="J188" s="28"/>
      <c r="K188" s="28"/>
      <c r="L188" s="28"/>
      <c r="M188" s="28"/>
    </row>
    <row r="189" spans="1:13" x14ac:dyDescent="0.45">
      <c r="A189" s="207" t="s">
        <v>58</v>
      </c>
      <c r="B189" s="208"/>
      <c r="C189" s="208"/>
      <c r="D189" s="208"/>
      <c r="E189" s="208"/>
      <c r="F189" s="208"/>
      <c r="G189" s="208"/>
      <c r="H189" s="208"/>
      <c r="I189" s="208"/>
      <c r="J189" s="208"/>
      <c r="K189" s="208"/>
      <c r="L189" s="208"/>
      <c r="M189" s="208"/>
    </row>
    <row r="190" spans="1:13" x14ac:dyDescent="0.45">
      <c r="A190" s="210"/>
      <c r="B190" s="210"/>
      <c r="C190" s="210"/>
      <c r="D190" s="210"/>
      <c r="E190" s="210"/>
      <c r="F190" s="210"/>
      <c r="G190" s="210"/>
      <c r="H190" s="210"/>
      <c r="I190" s="210"/>
      <c r="J190" s="210"/>
      <c r="K190" s="210"/>
      <c r="L190" s="210"/>
      <c r="M190" s="210"/>
    </row>
    <row r="191" spans="1:13" x14ac:dyDescent="0.45">
      <c r="A191" s="984" t="s">
        <v>199</v>
      </c>
      <c r="B191" s="984"/>
      <c r="C191" s="984"/>
      <c r="D191" s="984"/>
      <c r="E191" s="984"/>
      <c r="F191" s="984"/>
      <c r="G191" s="984"/>
      <c r="H191" s="984"/>
      <c r="I191" s="984"/>
      <c r="J191" s="984"/>
      <c r="K191" s="984"/>
      <c r="L191" s="984"/>
      <c r="M191" s="984"/>
    </row>
    <row r="192" spans="1:13" x14ac:dyDescent="0.45">
      <c r="A192" s="191" t="s">
        <v>1416</v>
      </c>
      <c r="B192" s="1004" t="s">
        <v>1396</v>
      </c>
      <c r="C192" s="1004"/>
      <c r="D192" s="1004"/>
      <c r="E192" s="1004"/>
      <c r="F192" s="1004"/>
      <c r="G192" s="1004"/>
      <c r="H192" s="1004"/>
      <c r="I192" s="1004"/>
      <c r="J192" s="1004"/>
      <c r="K192" s="1004"/>
      <c r="L192" s="1004"/>
      <c r="M192" s="1004"/>
    </row>
    <row r="193" spans="1:13" x14ac:dyDescent="0.45">
      <c r="A193" s="206" t="s">
        <v>42</v>
      </c>
      <c r="B193" s="1000">
        <v>2021</v>
      </c>
      <c r="C193" s="1001"/>
      <c r="D193" s="1001"/>
      <c r="E193" s="1001"/>
      <c r="F193" s="1002"/>
      <c r="G193" s="1000" t="s">
        <v>43</v>
      </c>
      <c r="H193" s="1001"/>
      <c r="I193" s="1001"/>
      <c r="J193" s="1001"/>
      <c r="K193" s="1002"/>
      <c r="L193" s="984" t="s">
        <v>44</v>
      </c>
      <c r="M193" s="984"/>
    </row>
    <row r="194" spans="1:13" ht="51" x14ac:dyDescent="0.45">
      <c r="A194" s="192" t="s">
        <v>45</v>
      </c>
      <c r="B194" s="193" t="s">
        <v>46</v>
      </c>
      <c r="C194" s="193" t="s">
        <v>47</v>
      </c>
      <c r="D194" s="193" t="s">
        <v>48</v>
      </c>
      <c r="E194" s="193" t="s">
        <v>37</v>
      </c>
      <c r="F194" s="192" t="s">
        <v>185</v>
      </c>
      <c r="G194" s="193" t="s">
        <v>46</v>
      </c>
      <c r="H194" s="193" t="s">
        <v>47</v>
      </c>
      <c r="I194" s="193" t="s">
        <v>48</v>
      </c>
      <c r="J194" s="193" t="s">
        <v>37</v>
      </c>
      <c r="K194" s="192" t="s">
        <v>185</v>
      </c>
      <c r="L194" s="193" t="s">
        <v>46</v>
      </c>
      <c r="M194" s="192" t="s">
        <v>185</v>
      </c>
    </row>
    <row r="195" spans="1:13" x14ac:dyDescent="0.45">
      <c r="A195" s="194" t="s">
        <v>49</v>
      </c>
      <c r="B195" s="113"/>
      <c r="C195" s="113"/>
      <c r="D195" s="113"/>
      <c r="E195" s="113"/>
      <c r="F195" s="113"/>
      <c r="G195" s="113"/>
      <c r="H195" s="113"/>
      <c r="I195" s="113"/>
      <c r="J195" s="113"/>
      <c r="K195" s="113"/>
      <c r="L195" s="113"/>
      <c r="M195" s="113"/>
    </row>
    <row r="196" spans="1:13" ht="26.25" x14ac:dyDescent="0.45">
      <c r="A196" s="27" t="s">
        <v>50</v>
      </c>
      <c r="B196" s="28">
        <v>198829</v>
      </c>
      <c r="C196" s="28">
        <v>200265</v>
      </c>
      <c r="D196" s="28">
        <v>198548.78</v>
      </c>
      <c r="E196" s="28">
        <v>99.14</v>
      </c>
      <c r="F196" s="28"/>
      <c r="G196" s="28">
        <v>1512825</v>
      </c>
      <c r="H196" s="28">
        <v>1512825</v>
      </c>
      <c r="I196" s="28">
        <v>94320.38</v>
      </c>
      <c r="J196" s="28">
        <v>6.23</v>
      </c>
      <c r="K196" s="28"/>
      <c r="L196" s="28">
        <v>58044</v>
      </c>
      <c r="M196" s="28"/>
    </row>
    <row r="197" spans="1:13" x14ac:dyDescent="0.45">
      <c r="A197" s="27" t="s">
        <v>51</v>
      </c>
      <c r="B197" s="28"/>
      <c r="C197" s="28"/>
      <c r="D197" s="28"/>
      <c r="E197" s="28"/>
      <c r="F197" s="28"/>
      <c r="G197" s="28"/>
      <c r="H197" s="28"/>
      <c r="I197" s="28"/>
      <c r="J197" s="28"/>
      <c r="K197" s="28"/>
      <c r="L197" s="28"/>
      <c r="M197" s="28"/>
    </row>
    <row r="198" spans="1:13" x14ac:dyDescent="0.45">
      <c r="A198" s="27" t="s">
        <v>52</v>
      </c>
      <c r="B198" s="28"/>
      <c r="C198" s="28"/>
      <c r="D198" s="28"/>
      <c r="E198" s="28"/>
      <c r="F198" s="28"/>
      <c r="G198" s="28"/>
      <c r="H198" s="28"/>
      <c r="I198" s="28"/>
      <c r="J198" s="28"/>
      <c r="K198" s="28"/>
      <c r="L198" s="28"/>
      <c r="M198" s="28"/>
    </row>
    <row r="199" spans="1:13" x14ac:dyDescent="0.45">
      <c r="A199" s="27" t="s">
        <v>53</v>
      </c>
      <c r="B199" s="28"/>
      <c r="C199" s="28"/>
      <c r="D199" s="28"/>
      <c r="E199" s="28"/>
      <c r="F199" s="28"/>
      <c r="G199" s="28"/>
      <c r="H199" s="28"/>
      <c r="I199" s="28"/>
      <c r="J199" s="28"/>
      <c r="K199" s="28"/>
      <c r="L199" s="28"/>
      <c r="M199" s="28"/>
    </row>
    <row r="200" spans="1:13" x14ac:dyDescent="0.45">
      <c r="A200" s="27" t="s">
        <v>54</v>
      </c>
      <c r="B200" s="28"/>
      <c r="C200" s="28"/>
      <c r="D200" s="28"/>
      <c r="E200" s="28"/>
      <c r="F200" s="28"/>
      <c r="G200" s="28"/>
      <c r="H200" s="28"/>
      <c r="I200" s="28"/>
      <c r="J200" s="28"/>
      <c r="K200" s="28"/>
      <c r="L200" s="28"/>
      <c r="M200" s="28"/>
    </row>
    <row r="201" spans="1:13" x14ac:dyDescent="0.45">
      <c r="A201" s="27" t="s">
        <v>55</v>
      </c>
      <c r="B201" s="28"/>
      <c r="C201" s="28"/>
      <c r="D201" s="28"/>
      <c r="E201" s="28"/>
      <c r="F201" s="28"/>
      <c r="G201" s="28"/>
      <c r="H201" s="28"/>
      <c r="I201" s="28"/>
      <c r="J201" s="28"/>
      <c r="K201" s="28"/>
      <c r="L201" s="28"/>
      <c r="M201" s="28"/>
    </row>
    <row r="202" spans="1:13" x14ac:dyDescent="0.45">
      <c r="A202" s="28"/>
      <c r="B202" s="28"/>
      <c r="C202" s="28"/>
      <c r="D202" s="28"/>
      <c r="E202" s="28"/>
      <c r="F202" s="28"/>
      <c r="G202" s="28"/>
      <c r="H202" s="28"/>
      <c r="I202" s="28"/>
      <c r="J202" s="28"/>
      <c r="K202" s="28"/>
      <c r="L202" s="28"/>
      <c r="M202" s="28"/>
    </row>
    <row r="203" spans="1:13" x14ac:dyDescent="0.45">
      <c r="A203" s="28"/>
      <c r="B203" s="28"/>
      <c r="C203" s="28"/>
      <c r="D203" s="28"/>
      <c r="E203" s="28"/>
      <c r="F203" s="28"/>
      <c r="G203" s="28"/>
      <c r="H203" s="28"/>
      <c r="I203" s="28"/>
      <c r="J203" s="28"/>
      <c r="K203" s="28"/>
      <c r="L203" s="28"/>
      <c r="M203" s="28"/>
    </row>
    <row r="204" spans="1:13" x14ac:dyDescent="0.45">
      <c r="A204" s="28"/>
      <c r="B204" s="28"/>
      <c r="C204" s="28"/>
      <c r="D204" s="28"/>
      <c r="E204" s="28"/>
      <c r="F204" s="28"/>
      <c r="G204" s="28"/>
      <c r="H204" s="28"/>
      <c r="I204" s="28"/>
      <c r="J204" s="28"/>
      <c r="K204" s="28"/>
      <c r="L204" s="28"/>
      <c r="M204" s="28"/>
    </row>
    <row r="205" spans="1:13" x14ac:dyDescent="0.45">
      <c r="A205" s="28"/>
      <c r="B205" s="28"/>
      <c r="C205" s="28"/>
      <c r="D205" s="28"/>
      <c r="E205" s="28"/>
      <c r="F205" s="28"/>
      <c r="G205" s="28"/>
      <c r="H205" s="28"/>
      <c r="I205" s="28"/>
      <c r="J205" s="28"/>
      <c r="K205" s="28"/>
      <c r="L205" s="28"/>
      <c r="M205" s="28"/>
    </row>
    <row r="206" spans="1:13" x14ac:dyDescent="0.45">
      <c r="A206" s="118"/>
      <c r="B206" s="118"/>
      <c r="C206" s="118"/>
      <c r="D206" s="118"/>
      <c r="E206" s="118"/>
      <c r="F206" s="118"/>
      <c r="G206" s="118"/>
      <c r="H206" s="118"/>
      <c r="I206" s="118"/>
      <c r="J206" s="118"/>
      <c r="K206" s="118"/>
      <c r="L206" s="118"/>
      <c r="M206" s="118"/>
    </row>
    <row r="207" spans="1:13" x14ac:dyDescent="0.45">
      <c r="A207" s="207" t="s">
        <v>58</v>
      </c>
      <c r="B207" s="208">
        <f>SUM(B196:B206)</f>
        <v>198829</v>
      </c>
      <c r="C207" s="208">
        <f t="shared" ref="C207:M207" si="16">SUM(C196:C206)</f>
        <v>200265</v>
      </c>
      <c r="D207" s="208">
        <f t="shared" si="16"/>
        <v>198548.78</v>
      </c>
      <c r="E207" s="208">
        <f t="shared" si="16"/>
        <v>99.14</v>
      </c>
      <c r="F207" s="208">
        <f t="shared" si="16"/>
        <v>0</v>
      </c>
      <c r="G207" s="208">
        <f t="shared" si="16"/>
        <v>1512825</v>
      </c>
      <c r="H207" s="208">
        <f t="shared" si="16"/>
        <v>1512825</v>
      </c>
      <c r="I207" s="208">
        <f t="shared" si="16"/>
        <v>94320.38</v>
      </c>
      <c r="J207" s="208">
        <f t="shared" si="16"/>
        <v>6.23</v>
      </c>
      <c r="K207" s="208">
        <f t="shared" si="16"/>
        <v>0</v>
      </c>
      <c r="L207" s="208">
        <f t="shared" si="16"/>
        <v>58044</v>
      </c>
      <c r="M207" s="208">
        <f t="shared" si="16"/>
        <v>0</v>
      </c>
    </row>
    <row r="208" spans="1:13" x14ac:dyDescent="0.45">
      <c r="A208" s="210"/>
      <c r="B208" s="210"/>
      <c r="C208" s="210"/>
      <c r="D208" s="210"/>
      <c r="E208" s="210"/>
      <c r="F208" s="210"/>
      <c r="G208" s="210"/>
      <c r="H208" s="210"/>
      <c r="I208" s="210"/>
      <c r="J208" s="210"/>
      <c r="K208" s="210"/>
      <c r="L208" s="210"/>
      <c r="M208" s="210"/>
    </row>
    <row r="209" spans="1:13" x14ac:dyDescent="0.45">
      <c r="A209" s="984" t="s">
        <v>199</v>
      </c>
      <c r="B209" s="984"/>
      <c r="C209" s="984"/>
      <c r="D209" s="984"/>
      <c r="E209" s="984"/>
      <c r="F209" s="984"/>
      <c r="G209" s="984"/>
      <c r="H209" s="984"/>
      <c r="I209" s="984"/>
      <c r="J209" s="984"/>
      <c r="K209" s="984"/>
      <c r="L209" s="984"/>
      <c r="M209" s="984"/>
    </row>
    <row r="210" spans="1:13" x14ac:dyDescent="0.45">
      <c r="A210" s="191" t="s">
        <v>3654</v>
      </c>
      <c r="B210" s="1004" t="s">
        <v>1418</v>
      </c>
      <c r="C210" s="1004"/>
      <c r="D210" s="1004"/>
      <c r="E210" s="1004"/>
      <c r="F210" s="1004"/>
      <c r="G210" s="1004"/>
      <c r="H210" s="1004"/>
      <c r="I210" s="1004"/>
      <c r="J210" s="1004"/>
      <c r="K210" s="1004"/>
      <c r="L210" s="1004"/>
      <c r="M210" s="1004"/>
    </row>
    <row r="211" spans="1:13" x14ac:dyDescent="0.45">
      <c r="A211" s="206" t="s">
        <v>42</v>
      </c>
      <c r="B211" s="1000">
        <v>2021</v>
      </c>
      <c r="C211" s="1001"/>
      <c r="D211" s="1001"/>
      <c r="E211" s="1001"/>
      <c r="F211" s="1002"/>
      <c r="G211" s="1000" t="s">
        <v>43</v>
      </c>
      <c r="H211" s="1001"/>
      <c r="I211" s="1001"/>
      <c r="J211" s="1001"/>
      <c r="K211" s="1002"/>
      <c r="L211" s="984" t="s">
        <v>44</v>
      </c>
      <c r="M211" s="984"/>
    </row>
    <row r="212" spans="1:13" ht="51" x14ac:dyDescent="0.45">
      <c r="A212" s="192" t="s">
        <v>45</v>
      </c>
      <c r="B212" s="193" t="s">
        <v>46</v>
      </c>
      <c r="C212" s="193" t="s">
        <v>47</v>
      </c>
      <c r="D212" s="193" t="s">
        <v>48</v>
      </c>
      <c r="E212" s="193" t="s">
        <v>37</v>
      </c>
      <c r="F212" s="192" t="s">
        <v>185</v>
      </c>
      <c r="G212" s="193" t="s">
        <v>46</v>
      </c>
      <c r="H212" s="193" t="s">
        <v>47</v>
      </c>
      <c r="I212" s="193" t="s">
        <v>48</v>
      </c>
      <c r="J212" s="193" t="s">
        <v>37</v>
      </c>
      <c r="K212" s="192" t="s">
        <v>185</v>
      </c>
      <c r="L212" s="193" t="s">
        <v>46</v>
      </c>
      <c r="M212" s="192" t="s">
        <v>185</v>
      </c>
    </row>
    <row r="213" spans="1:13" s="110" customFormat="1" ht="11.65" x14ac:dyDescent="0.35">
      <c r="A213" s="511" t="s">
        <v>5154</v>
      </c>
      <c r="B213" s="758">
        <v>1070802</v>
      </c>
      <c r="C213" s="758">
        <v>1012987</v>
      </c>
      <c r="D213" s="758">
        <v>933778.5</v>
      </c>
      <c r="E213" s="110">
        <v>92.18</v>
      </c>
      <c r="F213" s="107"/>
      <c r="G213" s="676">
        <v>2911</v>
      </c>
      <c r="H213" s="676">
        <v>2911</v>
      </c>
      <c r="I213" s="676">
        <v>1808.38</v>
      </c>
      <c r="J213" s="107">
        <v>62.12</v>
      </c>
      <c r="K213" s="107"/>
      <c r="L213" s="676">
        <v>1007073</v>
      </c>
      <c r="M213" s="107"/>
    </row>
    <row r="214" spans="1:13" s="110" customFormat="1" ht="11.65" x14ac:dyDescent="0.35">
      <c r="A214" s="511" t="s">
        <v>5155</v>
      </c>
      <c r="B214" s="482">
        <v>4226115</v>
      </c>
      <c r="C214" s="482">
        <v>3858057</v>
      </c>
      <c r="D214" s="482">
        <v>3419125.27</v>
      </c>
      <c r="E214" s="108">
        <v>88.62</v>
      </c>
      <c r="F214" s="108"/>
      <c r="G214" s="510">
        <v>4226115</v>
      </c>
      <c r="H214" s="482">
        <v>4619856</v>
      </c>
      <c r="I214" s="482">
        <v>2587602.14</v>
      </c>
      <c r="J214" s="482">
        <v>56.01</v>
      </c>
      <c r="K214" s="108"/>
      <c r="L214" s="482">
        <v>7650073</v>
      </c>
      <c r="M214" s="108"/>
    </row>
    <row r="215" spans="1:13" s="110" customFormat="1" ht="20.25" customHeight="1" x14ac:dyDescent="0.35">
      <c r="A215" s="511" t="s">
        <v>5156</v>
      </c>
      <c r="B215" s="482">
        <v>869189</v>
      </c>
      <c r="C215" s="482">
        <v>766850</v>
      </c>
      <c r="D215" s="482">
        <v>758410.34</v>
      </c>
      <c r="E215" s="108">
        <v>98.9</v>
      </c>
      <c r="F215" s="108"/>
      <c r="G215" s="482">
        <v>869189</v>
      </c>
      <c r="H215" s="482">
        <v>934155</v>
      </c>
      <c r="I215" s="482">
        <v>497003.24</v>
      </c>
      <c r="J215" s="482">
        <v>53.2</v>
      </c>
      <c r="K215" s="108"/>
      <c r="L215" s="482">
        <v>1730283</v>
      </c>
      <c r="M215" s="108"/>
    </row>
    <row r="216" spans="1:13" s="110" customFormat="1" ht="21" customHeight="1" x14ac:dyDescent="0.35">
      <c r="A216" s="511" t="s">
        <v>5157</v>
      </c>
      <c r="B216" s="482">
        <v>68268</v>
      </c>
      <c r="C216" s="482">
        <v>72157</v>
      </c>
      <c r="D216" s="482">
        <v>70416.11</v>
      </c>
      <c r="E216" s="108">
        <v>97.59</v>
      </c>
      <c r="F216" s="108"/>
      <c r="G216" s="482">
        <v>68268</v>
      </c>
      <c r="H216" s="482">
        <v>76778</v>
      </c>
      <c r="I216" s="482">
        <v>50069.15</v>
      </c>
      <c r="J216" s="482">
        <v>65.209999999999994</v>
      </c>
      <c r="K216" s="108"/>
      <c r="L216" s="482">
        <v>68268</v>
      </c>
      <c r="M216" s="108"/>
    </row>
    <row r="217" spans="1:13" s="110" customFormat="1" ht="21" customHeight="1" x14ac:dyDescent="0.35">
      <c r="A217" s="511" t="s">
        <v>5158</v>
      </c>
      <c r="B217" s="482">
        <v>631996</v>
      </c>
      <c r="C217" s="482">
        <v>667250</v>
      </c>
      <c r="D217" s="482">
        <v>653421.49</v>
      </c>
      <c r="E217" s="108">
        <v>97.93</v>
      </c>
      <c r="F217" s="108"/>
      <c r="G217" s="482">
        <v>631996</v>
      </c>
      <c r="H217" s="482">
        <v>662249</v>
      </c>
      <c r="I217" s="482">
        <v>346449.34</v>
      </c>
      <c r="J217" s="482">
        <v>52.31</v>
      </c>
      <c r="K217" s="108"/>
      <c r="L217" s="482">
        <v>631996</v>
      </c>
      <c r="M217" s="108"/>
    </row>
    <row r="218" spans="1:13" s="110" customFormat="1" ht="22.5" customHeight="1" x14ac:dyDescent="0.35">
      <c r="A218" s="511" t="s">
        <v>5159</v>
      </c>
      <c r="B218" s="482">
        <v>852125</v>
      </c>
      <c r="C218" s="482">
        <v>839131</v>
      </c>
      <c r="D218" s="482">
        <v>837873.38</v>
      </c>
      <c r="E218" s="108">
        <v>99.85</v>
      </c>
      <c r="F218" s="108"/>
      <c r="G218" s="482">
        <v>852125</v>
      </c>
      <c r="H218" s="482">
        <v>908046</v>
      </c>
      <c r="I218" s="482">
        <v>630677.23</v>
      </c>
      <c r="J218" s="482">
        <v>69.45</v>
      </c>
      <c r="K218" s="108"/>
      <c r="L218" s="482">
        <v>852125</v>
      </c>
      <c r="M218" s="108"/>
    </row>
    <row r="219" spans="1:13" s="110" customFormat="1" ht="11.65" x14ac:dyDescent="0.35">
      <c r="A219" s="511" t="s">
        <v>5160</v>
      </c>
      <c r="B219" s="482">
        <v>117401</v>
      </c>
      <c r="C219" s="482">
        <v>122277</v>
      </c>
      <c r="D219" s="482">
        <v>121742.67</v>
      </c>
      <c r="E219" s="108">
        <v>99.56</v>
      </c>
      <c r="F219" s="108"/>
      <c r="G219" s="482">
        <v>117401</v>
      </c>
      <c r="H219" s="482">
        <v>122037</v>
      </c>
      <c r="I219" s="482">
        <v>82409.72</v>
      </c>
      <c r="J219" s="482">
        <v>67.53</v>
      </c>
      <c r="K219" s="108"/>
      <c r="L219" s="482">
        <v>117401</v>
      </c>
      <c r="M219" s="108"/>
    </row>
    <row r="220" spans="1:13" s="110" customFormat="1" ht="11.65" x14ac:dyDescent="0.35">
      <c r="A220" s="511" t="s">
        <v>5161</v>
      </c>
      <c r="B220" s="482">
        <v>117462</v>
      </c>
      <c r="C220" s="482">
        <v>181872</v>
      </c>
      <c r="D220" s="482">
        <v>62704.74</v>
      </c>
      <c r="E220" s="108">
        <v>34.479999999999997</v>
      </c>
      <c r="F220" s="108"/>
      <c r="G220" s="482">
        <v>117462</v>
      </c>
      <c r="H220" s="482">
        <v>170841</v>
      </c>
      <c r="I220" s="482">
        <v>15108.42</v>
      </c>
      <c r="J220" s="482">
        <v>8.84</v>
      </c>
      <c r="K220" s="108"/>
      <c r="L220" s="482">
        <v>117462</v>
      </c>
      <c r="M220" s="108"/>
    </row>
    <row r="221" spans="1:13" s="110" customFormat="1" ht="23.25" x14ac:dyDescent="0.35">
      <c r="A221" s="511" t="s">
        <v>5162</v>
      </c>
      <c r="B221" s="482">
        <v>221060</v>
      </c>
      <c r="C221" s="482">
        <v>226030</v>
      </c>
      <c r="D221" s="482">
        <v>216020.44</v>
      </c>
      <c r="E221" s="108">
        <v>95.57</v>
      </c>
      <c r="F221" s="108"/>
      <c r="G221" s="482">
        <v>221060</v>
      </c>
      <c r="H221" s="482">
        <v>221230</v>
      </c>
      <c r="I221" s="482">
        <v>115909.96</v>
      </c>
      <c r="J221" s="482">
        <v>52.39</v>
      </c>
      <c r="K221" s="108"/>
      <c r="L221" s="482">
        <v>221060</v>
      </c>
      <c r="M221" s="108"/>
    </row>
    <row r="222" spans="1:13" s="110" customFormat="1" ht="11.65" x14ac:dyDescent="0.35">
      <c r="A222" s="511" t="s">
        <v>5163</v>
      </c>
      <c r="B222" s="482">
        <v>242265</v>
      </c>
      <c r="C222" s="482">
        <v>254925</v>
      </c>
      <c r="D222" s="482">
        <v>254923.55</v>
      </c>
      <c r="E222" s="108">
        <v>100</v>
      </c>
      <c r="F222" s="108"/>
      <c r="G222" s="482">
        <v>242537</v>
      </c>
      <c r="H222" s="482">
        <v>1288539</v>
      </c>
      <c r="I222" s="482">
        <v>532373.57999999996</v>
      </c>
      <c r="J222" s="482">
        <v>41.32</v>
      </c>
      <c r="K222" s="108"/>
      <c r="L222" s="482">
        <v>242537</v>
      </c>
      <c r="M222" s="108"/>
    </row>
    <row r="223" spans="1:13" s="110" customFormat="1" ht="11.65" x14ac:dyDescent="0.35">
      <c r="A223" s="511" t="s">
        <v>5164</v>
      </c>
      <c r="B223" s="482"/>
      <c r="C223" s="482"/>
      <c r="D223" s="482"/>
      <c r="E223" s="108"/>
      <c r="F223" s="108"/>
      <c r="G223" s="482">
        <v>1204509</v>
      </c>
      <c r="H223" s="482">
        <v>1275762</v>
      </c>
      <c r="I223" s="482">
        <v>1275762</v>
      </c>
      <c r="J223" s="482">
        <v>100</v>
      </c>
      <c r="K223" s="108"/>
      <c r="L223" s="482">
        <v>1050522</v>
      </c>
      <c r="M223" s="108"/>
    </row>
    <row r="224" spans="1:13" s="110" customFormat="1" ht="11.65" x14ac:dyDescent="0.35">
      <c r="A224" s="511" t="s">
        <v>1193</v>
      </c>
      <c r="B224" s="482">
        <v>1958032</v>
      </c>
      <c r="C224" s="482">
        <v>6049150</v>
      </c>
      <c r="D224" s="482">
        <v>5911676.3200000003</v>
      </c>
      <c r="E224" s="108">
        <v>97.73</v>
      </c>
      <c r="F224" s="571"/>
      <c r="G224" s="759">
        <v>19598981</v>
      </c>
      <c r="H224" s="759">
        <v>16127123</v>
      </c>
      <c r="I224" s="759">
        <v>16127123</v>
      </c>
      <c r="J224" s="759">
        <v>100</v>
      </c>
      <c r="K224" s="571"/>
      <c r="L224" s="759">
        <v>19598981</v>
      </c>
      <c r="M224" s="571"/>
    </row>
    <row r="225" spans="1:18" s="110" customFormat="1" ht="11.65" x14ac:dyDescent="0.35">
      <c r="A225" s="511" t="s">
        <v>3786</v>
      </c>
      <c r="B225" s="759">
        <v>36899610</v>
      </c>
      <c r="C225" s="759">
        <v>45380349</v>
      </c>
      <c r="D225" s="759">
        <v>37918742.880000003</v>
      </c>
      <c r="E225" s="571">
        <v>83.56</v>
      </c>
      <c r="F225" s="571"/>
      <c r="G225" s="759">
        <v>30788573</v>
      </c>
      <c r="H225" s="759">
        <v>39458495</v>
      </c>
      <c r="I225" s="759">
        <v>39458495</v>
      </c>
      <c r="J225" s="759">
        <v>100</v>
      </c>
      <c r="K225" s="571"/>
      <c r="L225" s="759">
        <v>30788573</v>
      </c>
      <c r="M225" s="571"/>
    </row>
    <row r="226" spans="1:18" s="684" customFormat="1" ht="22.5" customHeight="1" x14ac:dyDescent="0.45">
      <c r="A226" s="513" t="s">
        <v>58</v>
      </c>
      <c r="B226" s="766">
        <f>SUM(B213:B225)</f>
        <v>47274325</v>
      </c>
      <c r="C226" s="766">
        <f t="shared" ref="C226:D226" si="17">SUM(C213:C225)</f>
        <v>59431035</v>
      </c>
      <c r="D226" s="766">
        <f t="shared" si="17"/>
        <v>51158835.690000005</v>
      </c>
      <c r="E226" s="767"/>
      <c r="F226" s="767"/>
      <c r="G226" s="766">
        <f>SUM(G213:G225)</f>
        <v>58941127</v>
      </c>
      <c r="H226" s="766">
        <f t="shared" ref="H226:I226" si="18">SUM(H213:H225)</f>
        <v>65868022</v>
      </c>
      <c r="I226" s="766">
        <f t="shared" si="18"/>
        <v>61720791.159999996</v>
      </c>
      <c r="J226" s="767"/>
      <c r="K226" s="767"/>
      <c r="L226" s="767"/>
      <c r="M226" s="767"/>
    </row>
    <row r="227" spans="1:18" x14ac:dyDescent="0.45">
      <c r="A227" s="210"/>
      <c r="B227" s="769"/>
      <c r="C227" s="770"/>
      <c r="D227" s="770"/>
      <c r="E227" s="770"/>
      <c r="F227" s="770"/>
      <c r="G227" s="770"/>
      <c r="H227" s="770"/>
      <c r="I227" s="770"/>
      <c r="J227" s="770"/>
      <c r="K227" s="770"/>
      <c r="L227" s="770"/>
      <c r="M227" s="770"/>
      <c r="N227" s="770"/>
      <c r="O227" s="770"/>
      <c r="P227" s="770"/>
      <c r="Q227" s="770"/>
      <c r="R227" s="771"/>
    </row>
    <row r="228" spans="1:18" x14ac:dyDescent="0.45">
      <c r="A228" s="98" t="s">
        <v>199</v>
      </c>
      <c r="B228" s="768"/>
      <c r="C228" s="768"/>
      <c r="D228" s="768"/>
      <c r="E228" s="768"/>
      <c r="F228" s="768"/>
      <c r="G228" s="768"/>
      <c r="H228" s="768"/>
      <c r="I228" s="768"/>
      <c r="J228" s="768"/>
      <c r="K228" s="768"/>
      <c r="L228" s="768"/>
      <c r="M228" s="768"/>
    </row>
    <row r="229" spans="1:18" x14ac:dyDescent="0.45">
      <c r="A229" s="215" t="s">
        <v>3656</v>
      </c>
      <c r="B229" s="1005" t="s">
        <v>5226</v>
      </c>
      <c r="C229" s="1006"/>
      <c r="D229" s="1006"/>
      <c r="E229" s="1006"/>
      <c r="F229" s="1006"/>
      <c r="G229" s="1006"/>
      <c r="H229" s="1006"/>
      <c r="I229" s="1006"/>
      <c r="J229" s="1006"/>
      <c r="K229" s="1006"/>
      <c r="L229" s="1006"/>
      <c r="M229" s="1007"/>
    </row>
    <row r="230" spans="1:18" x14ac:dyDescent="0.45">
      <c r="A230" s="216" t="s">
        <v>42</v>
      </c>
      <c r="B230" s="217">
        <v>2021</v>
      </c>
      <c r="C230" s="218"/>
      <c r="D230" s="218"/>
      <c r="E230" s="218"/>
      <c r="F230" s="219"/>
      <c r="G230" s="217" t="s">
        <v>43</v>
      </c>
      <c r="H230" s="218"/>
      <c r="I230" s="218"/>
      <c r="J230" s="218"/>
      <c r="K230" s="219"/>
      <c r="L230" s="98" t="s">
        <v>44</v>
      </c>
      <c r="M230" s="98"/>
    </row>
    <row r="231" spans="1:18" ht="51" x14ac:dyDescent="0.45">
      <c r="A231" s="220" t="s">
        <v>45</v>
      </c>
      <c r="B231" s="221" t="s">
        <v>46</v>
      </c>
      <c r="C231" s="221" t="s">
        <v>47</v>
      </c>
      <c r="D231" s="221" t="s">
        <v>48</v>
      </c>
      <c r="E231" s="221" t="s">
        <v>37</v>
      </c>
      <c r="F231" s="220" t="s">
        <v>185</v>
      </c>
      <c r="G231" s="221" t="s">
        <v>46</v>
      </c>
      <c r="H231" s="221" t="s">
        <v>47</v>
      </c>
      <c r="I231" s="222" t="s">
        <v>48</v>
      </c>
      <c r="J231" s="222" t="s">
        <v>37</v>
      </c>
      <c r="K231" s="220" t="s">
        <v>185</v>
      </c>
      <c r="L231" s="221" t="s">
        <v>46</v>
      </c>
      <c r="M231" s="220" t="s">
        <v>185</v>
      </c>
    </row>
    <row r="232" spans="1:18" x14ac:dyDescent="0.45">
      <c r="A232" s="194" t="s">
        <v>3504</v>
      </c>
      <c r="B232" s="202">
        <v>7507432</v>
      </c>
      <c r="C232" s="202">
        <v>9690990</v>
      </c>
      <c r="D232" s="202">
        <v>9332294.2400000002</v>
      </c>
      <c r="E232" s="203">
        <v>96.3</v>
      </c>
      <c r="F232" s="113"/>
      <c r="G232" s="202">
        <v>1464854</v>
      </c>
      <c r="H232" s="187">
        <v>2174610</v>
      </c>
      <c r="I232" s="154">
        <v>1617065.73</v>
      </c>
      <c r="J232" s="214">
        <v>74.36</v>
      </c>
      <c r="K232" s="113"/>
      <c r="L232" s="202">
        <v>2087259</v>
      </c>
      <c r="M232" s="113"/>
    </row>
    <row r="233" spans="1:18" x14ac:dyDescent="0.45">
      <c r="A233" s="27" t="s">
        <v>3505</v>
      </c>
      <c r="B233" s="187">
        <v>7597027</v>
      </c>
      <c r="C233" s="187">
        <v>9373330</v>
      </c>
      <c r="D233" s="187">
        <v>9163276.3900000006</v>
      </c>
      <c r="E233" s="28">
        <v>97.76</v>
      </c>
      <c r="F233" s="28"/>
      <c r="G233" s="187">
        <v>6127530</v>
      </c>
      <c r="H233" s="187">
        <v>7462588</v>
      </c>
      <c r="I233" s="154">
        <v>5727063.6799999997</v>
      </c>
      <c r="J233" s="214">
        <v>76.739999999999995</v>
      </c>
      <c r="K233" s="28"/>
      <c r="L233" s="187">
        <v>5821026</v>
      </c>
      <c r="M233" s="28"/>
    </row>
    <row r="234" spans="1:18" x14ac:dyDescent="0.45">
      <c r="A234" s="27" t="s">
        <v>3506</v>
      </c>
      <c r="B234" s="187">
        <v>1231802</v>
      </c>
      <c r="C234" s="187">
        <v>1453689</v>
      </c>
      <c r="D234" s="187">
        <v>1431198.53</v>
      </c>
      <c r="E234" s="28">
        <v>98.45</v>
      </c>
      <c r="F234" s="28"/>
      <c r="G234" s="187">
        <v>978911</v>
      </c>
      <c r="H234" s="187">
        <v>1159521</v>
      </c>
      <c r="I234" s="154">
        <v>877202.62</v>
      </c>
      <c r="J234" s="214">
        <v>75.650000000000006</v>
      </c>
      <c r="K234" s="28"/>
      <c r="L234" s="187">
        <v>1130045</v>
      </c>
      <c r="M234" s="28"/>
    </row>
    <row r="235" spans="1:18" x14ac:dyDescent="0.45">
      <c r="A235" s="27" t="s">
        <v>3507</v>
      </c>
      <c r="B235" s="187">
        <v>1753093</v>
      </c>
      <c r="C235" s="187">
        <v>2089859</v>
      </c>
      <c r="D235" s="187">
        <v>2067351.21</v>
      </c>
      <c r="E235" s="28">
        <v>98.92</v>
      </c>
      <c r="F235" s="28"/>
      <c r="G235" s="187">
        <v>1344428</v>
      </c>
      <c r="H235" s="187">
        <v>1459896</v>
      </c>
      <c r="I235" s="154">
        <v>1165872.02</v>
      </c>
      <c r="J235" s="214">
        <v>79.86</v>
      </c>
      <c r="K235" s="28"/>
      <c r="L235" s="187">
        <v>1656771</v>
      </c>
      <c r="M235" s="28"/>
    </row>
    <row r="236" spans="1:18" x14ac:dyDescent="0.45">
      <c r="A236" s="27" t="s">
        <v>3508</v>
      </c>
      <c r="B236" s="187">
        <v>1309986</v>
      </c>
      <c r="C236" s="187">
        <v>2034687</v>
      </c>
      <c r="D236" s="187">
        <v>1962334.92</v>
      </c>
      <c r="E236" s="28">
        <v>96.44</v>
      </c>
      <c r="F236" s="28"/>
      <c r="G236" s="187">
        <v>1169700</v>
      </c>
      <c r="H236" s="187">
        <v>1337005</v>
      </c>
      <c r="I236" s="154">
        <v>1052475.3600000001</v>
      </c>
      <c r="J236" s="214">
        <v>78.72</v>
      </c>
      <c r="K236" s="28"/>
      <c r="L236" s="187">
        <v>1399669</v>
      </c>
      <c r="M236" s="28"/>
    </row>
    <row r="237" spans="1:18" x14ac:dyDescent="0.45">
      <c r="A237" s="27" t="s">
        <v>3509</v>
      </c>
      <c r="B237" s="187">
        <v>359643</v>
      </c>
      <c r="C237" s="187">
        <v>416841</v>
      </c>
      <c r="D237" s="187">
        <v>407570.47</v>
      </c>
      <c r="E237" s="28">
        <v>97.78</v>
      </c>
      <c r="F237" s="28"/>
      <c r="G237" s="202">
        <v>317929</v>
      </c>
      <c r="H237" s="187">
        <v>328004</v>
      </c>
      <c r="I237" s="154">
        <v>254007.21</v>
      </c>
      <c r="J237" s="214">
        <v>77.44</v>
      </c>
      <c r="K237" s="28"/>
      <c r="L237" s="187">
        <v>396976</v>
      </c>
      <c r="M237" s="28"/>
    </row>
    <row r="238" spans="1:18" ht="26.25" x14ac:dyDescent="0.45">
      <c r="A238" s="27" t="s">
        <v>50</v>
      </c>
      <c r="B238" s="187">
        <v>126085</v>
      </c>
      <c r="C238" s="187">
        <v>139458</v>
      </c>
      <c r="D238" s="187">
        <v>139395.9</v>
      </c>
      <c r="E238" s="28">
        <v>99.96</v>
      </c>
      <c r="F238" s="28"/>
      <c r="G238" s="187">
        <v>100321</v>
      </c>
      <c r="H238" s="187">
        <v>113500</v>
      </c>
      <c r="I238" s="154">
        <v>83244.820000000007</v>
      </c>
      <c r="J238" s="214">
        <v>73.34</v>
      </c>
      <c r="K238" s="28"/>
      <c r="L238" s="187"/>
      <c r="M238" s="28"/>
    </row>
    <row r="239" spans="1:18" x14ac:dyDescent="0.45">
      <c r="A239" s="27" t="s">
        <v>3510</v>
      </c>
      <c r="B239" s="187">
        <v>386256</v>
      </c>
      <c r="C239" s="187">
        <v>579761</v>
      </c>
      <c r="D239" s="202">
        <v>566531.74</v>
      </c>
      <c r="E239" s="28">
        <v>97.72</v>
      </c>
      <c r="F239" s="28"/>
      <c r="G239" s="187">
        <v>359941</v>
      </c>
      <c r="H239" s="187">
        <v>480143</v>
      </c>
      <c r="I239" s="154">
        <v>353197.96</v>
      </c>
      <c r="J239" s="214">
        <v>73.56</v>
      </c>
      <c r="K239" s="28"/>
      <c r="L239" s="187">
        <v>335475</v>
      </c>
      <c r="M239" s="28"/>
    </row>
    <row r="240" spans="1:18" ht="26.25" x14ac:dyDescent="0.45">
      <c r="A240" s="27" t="s">
        <v>3511</v>
      </c>
      <c r="B240" s="187">
        <v>11194</v>
      </c>
      <c r="C240" s="187">
        <v>11080</v>
      </c>
      <c r="D240" s="187">
        <v>11080</v>
      </c>
      <c r="E240" s="203">
        <v>100</v>
      </c>
      <c r="F240" s="28"/>
      <c r="G240" s="187">
        <v>7486</v>
      </c>
      <c r="H240" s="187">
        <v>7486</v>
      </c>
      <c r="I240" s="154">
        <v>6854</v>
      </c>
      <c r="J240" s="214">
        <v>91.56</v>
      </c>
      <c r="K240" s="28"/>
      <c r="L240" s="187">
        <v>7468</v>
      </c>
      <c r="M240" s="28"/>
    </row>
    <row r="241" spans="1:13" x14ac:dyDescent="0.45">
      <c r="A241" s="27" t="s">
        <v>3512</v>
      </c>
      <c r="B241" s="187">
        <v>1170469</v>
      </c>
      <c r="C241" s="187">
        <v>1474096</v>
      </c>
      <c r="D241" s="187">
        <v>1438750.28</v>
      </c>
      <c r="E241" s="203">
        <v>97.6</v>
      </c>
      <c r="F241" s="28"/>
      <c r="G241" s="187">
        <v>496921</v>
      </c>
      <c r="H241" s="187">
        <v>1577692</v>
      </c>
      <c r="I241" s="154">
        <v>1044927.47</v>
      </c>
      <c r="J241" s="214">
        <v>66.23</v>
      </c>
      <c r="K241" s="28"/>
      <c r="L241" s="187">
        <v>494371</v>
      </c>
      <c r="M241" s="28"/>
    </row>
    <row r="242" spans="1:13" x14ac:dyDescent="0.45">
      <c r="A242" s="27" t="s">
        <v>3513</v>
      </c>
      <c r="B242" s="187"/>
      <c r="C242" s="187"/>
      <c r="D242" s="187"/>
      <c r="E242" s="28"/>
      <c r="F242" s="28"/>
      <c r="G242" s="202">
        <v>4098894</v>
      </c>
      <c r="H242" s="187">
        <v>4895165</v>
      </c>
      <c r="I242" s="154">
        <v>3766742.05</v>
      </c>
      <c r="J242" s="214">
        <v>76.95</v>
      </c>
      <c r="K242" s="28"/>
      <c r="L242" s="187">
        <v>5192767</v>
      </c>
      <c r="M242" s="28"/>
    </row>
    <row r="243" spans="1:13" x14ac:dyDescent="0.45">
      <c r="A243" s="204" t="s">
        <v>1081</v>
      </c>
      <c r="B243" s="205">
        <v>4503492</v>
      </c>
      <c r="C243" s="205">
        <v>6501783</v>
      </c>
      <c r="D243" s="187">
        <v>6331880.4100000001</v>
      </c>
      <c r="E243" s="28">
        <v>97.39</v>
      </c>
      <c r="F243" s="118"/>
      <c r="G243" s="187">
        <v>5322978</v>
      </c>
      <c r="H243" s="187">
        <v>7785891</v>
      </c>
      <c r="I243" s="154">
        <v>4656903.92</v>
      </c>
      <c r="J243" s="214">
        <v>59.81</v>
      </c>
      <c r="K243" s="118"/>
      <c r="L243" s="205">
        <v>3555671</v>
      </c>
      <c r="M243" s="118"/>
    </row>
    <row r="244" spans="1:13" x14ac:dyDescent="0.45">
      <c r="A244" s="204" t="s">
        <v>3514</v>
      </c>
      <c r="B244" s="205">
        <v>9918213</v>
      </c>
      <c r="C244" s="205">
        <v>39747257</v>
      </c>
      <c r="D244" s="187">
        <v>37533414.590000004</v>
      </c>
      <c r="E244" s="28">
        <v>94.43</v>
      </c>
      <c r="F244" s="118"/>
      <c r="G244" s="187">
        <v>19216941</v>
      </c>
      <c r="H244" s="187">
        <v>39821848</v>
      </c>
      <c r="I244" s="154">
        <v>28809243.280000001</v>
      </c>
      <c r="J244" s="210">
        <v>72.349999999999994</v>
      </c>
      <c r="K244" s="118"/>
      <c r="L244" s="205">
        <v>12619070</v>
      </c>
      <c r="M244" s="118"/>
    </row>
    <row r="245" spans="1:13" x14ac:dyDescent="0.45">
      <c r="A245" s="223" t="s">
        <v>58</v>
      </c>
      <c r="B245" s="224">
        <f>SUM(B232:B244)</f>
        <v>35874692</v>
      </c>
      <c r="C245" s="224">
        <f>SUM(C232:C244)</f>
        <v>73512831</v>
      </c>
      <c r="D245" s="225">
        <f>SUM(D232:D244)</f>
        <v>70385078.680000007</v>
      </c>
      <c r="E245" s="226">
        <v>95.75</v>
      </c>
      <c r="F245" s="226"/>
      <c r="G245" s="224">
        <f>SUM(G232:G244)</f>
        <v>41006834</v>
      </c>
      <c r="H245" s="224">
        <f>SUM(H232:H244)</f>
        <v>68603349</v>
      </c>
      <c r="I245" s="227">
        <f>SUM(I232:I244)</f>
        <v>49414800.120000005</v>
      </c>
      <c r="J245" s="228">
        <v>72.03</v>
      </c>
      <c r="K245" s="226"/>
      <c r="L245" s="229">
        <f>SUM(L232:L244)</f>
        <v>34696568</v>
      </c>
      <c r="M245" s="226"/>
    </row>
  </sheetData>
  <mergeCells count="66">
    <mergeCell ref="B229:M229"/>
    <mergeCell ref="A209:M209"/>
    <mergeCell ref="B210:M210"/>
    <mergeCell ref="B211:F211"/>
    <mergeCell ref="G211:K211"/>
    <mergeCell ref="L211:M211"/>
    <mergeCell ref="A191:M191"/>
    <mergeCell ref="B192:M192"/>
    <mergeCell ref="B193:F193"/>
    <mergeCell ref="G193:K193"/>
    <mergeCell ref="L193:M193"/>
    <mergeCell ref="A180:M180"/>
    <mergeCell ref="B181:M181"/>
    <mergeCell ref="B182:F182"/>
    <mergeCell ref="G182:K182"/>
    <mergeCell ref="L182:M182"/>
    <mergeCell ref="A169:M169"/>
    <mergeCell ref="B170:M170"/>
    <mergeCell ref="B171:F171"/>
    <mergeCell ref="G171:K171"/>
    <mergeCell ref="L171:M171"/>
    <mergeCell ref="A151:M151"/>
    <mergeCell ref="B152:M152"/>
    <mergeCell ref="B153:F153"/>
    <mergeCell ref="G153:K153"/>
    <mergeCell ref="L153:M153"/>
    <mergeCell ref="A138:M138"/>
    <mergeCell ref="B139:M139"/>
    <mergeCell ref="B140:F140"/>
    <mergeCell ref="G140:K140"/>
    <mergeCell ref="L140:M140"/>
    <mergeCell ref="A120:M120"/>
    <mergeCell ref="B121:M121"/>
    <mergeCell ref="B122:F122"/>
    <mergeCell ref="G122:K122"/>
    <mergeCell ref="L122:M122"/>
    <mergeCell ref="A104:M104"/>
    <mergeCell ref="B105:M105"/>
    <mergeCell ref="B106:F106"/>
    <mergeCell ref="G106:K106"/>
    <mergeCell ref="L106:M106"/>
    <mergeCell ref="A94:M94"/>
    <mergeCell ref="B95:M95"/>
    <mergeCell ref="B96:F96"/>
    <mergeCell ref="G96:K96"/>
    <mergeCell ref="L96:M96"/>
    <mergeCell ref="A74:M74"/>
    <mergeCell ref="B75:M75"/>
    <mergeCell ref="B76:F76"/>
    <mergeCell ref="G76:K76"/>
    <mergeCell ref="L76:M76"/>
    <mergeCell ref="A56:M56"/>
    <mergeCell ref="B57:M57"/>
    <mergeCell ref="B58:F58"/>
    <mergeCell ref="G58:K58"/>
    <mergeCell ref="L58:M58"/>
    <mergeCell ref="A38:M38"/>
    <mergeCell ref="B39:M39"/>
    <mergeCell ref="B40:F40"/>
    <mergeCell ref="G40:K40"/>
    <mergeCell ref="L40:M40"/>
    <mergeCell ref="L3:M3"/>
    <mergeCell ref="A1:M1"/>
    <mergeCell ref="B2:M2"/>
    <mergeCell ref="B3:F3"/>
    <mergeCell ref="G3:K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677"/>
  <sheetViews>
    <sheetView workbookViewId="0">
      <selection activeCell="L48" sqref="L48"/>
    </sheetView>
  </sheetViews>
  <sheetFormatPr baseColWidth="10" defaultColWidth="11.3984375" defaultRowHeight="11.65" x14ac:dyDescent="0.35"/>
  <cols>
    <col min="1" max="1" width="61.86328125" style="12" customWidth="1"/>
    <col min="2" max="4" width="12.73046875" style="12" customWidth="1"/>
    <col min="5" max="5" width="13.1328125" style="12" customWidth="1"/>
    <col min="6" max="6" width="12.73046875" style="12" customWidth="1"/>
    <col min="7" max="7" width="14.265625" style="12" customWidth="1"/>
    <col min="8" max="8" width="12.73046875" style="12" customWidth="1"/>
    <col min="9" max="9" width="15" style="12" customWidth="1"/>
    <col min="10" max="10" width="12.73046875" style="12" customWidth="1"/>
    <col min="11" max="16384" width="11.3984375" style="12"/>
  </cols>
  <sheetData>
    <row r="1" spans="1:21" s="15" customFormat="1" ht="12.75" x14ac:dyDescent="0.35">
      <c r="A1" s="988" t="s">
        <v>258</v>
      </c>
      <c r="B1" s="988"/>
      <c r="C1" s="988"/>
      <c r="D1" s="988"/>
      <c r="E1" s="988"/>
      <c r="F1" s="988"/>
      <c r="G1" s="988"/>
      <c r="H1" s="988"/>
      <c r="I1" s="988"/>
      <c r="J1" s="988"/>
    </row>
    <row r="2" spans="1:21" ht="12.75" x14ac:dyDescent="0.35">
      <c r="A2" s="78" t="s">
        <v>6</v>
      </c>
      <c r="B2" s="1010" t="s">
        <v>266</v>
      </c>
      <c r="C2" s="1011"/>
      <c r="D2" s="1011"/>
      <c r="E2" s="1011"/>
      <c r="F2" s="1011"/>
      <c r="G2" s="1011"/>
      <c r="H2" s="1011"/>
      <c r="I2" s="1011"/>
      <c r="J2" s="1012"/>
      <c r="K2" s="13"/>
      <c r="L2" s="13"/>
      <c r="M2" s="13"/>
      <c r="N2" s="13"/>
      <c r="O2" s="13"/>
      <c r="P2" s="13"/>
      <c r="Q2" s="13"/>
      <c r="R2" s="13"/>
      <c r="S2" s="13"/>
      <c r="T2" s="13"/>
      <c r="U2" s="13"/>
    </row>
    <row r="3" spans="1:21" ht="12.75" x14ac:dyDescent="0.35">
      <c r="A3" s="230" t="s">
        <v>1075</v>
      </c>
      <c r="B3" s="1013"/>
      <c r="C3" s="1014"/>
      <c r="D3" s="1014"/>
      <c r="E3" s="1014"/>
      <c r="F3" s="1014"/>
      <c r="G3" s="1014"/>
      <c r="H3" s="1014"/>
      <c r="I3" s="1014"/>
      <c r="J3" s="1015"/>
    </row>
    <row r="4" spans="1:21" x14ac:dyDescent="0.35">
      <c r="A4" s="1008" t="s">
        <v>265</v>
      </c>
      <c r="B4" s="1008" t="s">
        <v>200</v>
      </c>
      <c r="C4" s="1008" t="s">
        <v>119</v>
      </c>
      <c r="D4" s="1008" t="s">
        <v>201</v>
      </c>
      <c r="E4" s="1008" t="s">
        <v>203</v>
      </c>
      <c r="F4" s="1008" t="s">
        <v>202</v>
      </c>
      <c r="G4" s="1008" t="s">
        <v>204</v>
      </c>
      <c r="H4" s="1008" t="s">
        <v>206</v>
      </c>
      <c r="I4" s="1008" t="s">
        <v>205</v>
      </c>
      <c r="J4" s="1008" t="s">
        <v>207</v>
      </c>
    </row>
    <row r="5" spans="1:21" x14ac:dyDescent="0.35">
      <c r="A5" s="1009"/>
      <c r="B5" s="1009"/>
      <c r="C5" s="1009"/>
      <c r="D5" s="1009"/>
      <c r="E5" s="1009"/>
      <c r="F5" s="1009"/>
      <c r="G5" s="1009"/>
      <c r="H5" s="1009"/>
      <c r="I5" s="1009"/>
      <c r="J5" s="1009"/>
    </row>
    <row r="6" spans="1:21" s="110" customFormat="1" x14ac:dyDescent="0.35">
      <c r="A6" s="231" t="s">
        <v>120</v>
      </c>
      <c r="B6" s="904">
        <v>955171</v>
      </c>
      <c r="C6" s="904">
        <v>1202613</v>
      </c>
      <c r="D6" s="904">
        <v>4942295</v>
      </c>
      <c r="E6" s="904">
        <v>699448</v>
      </c>
      <c r="F6" s="904">
        <v>5247978</v>
      </c>
      <c r="G6" s="940">
        <f>D6-B6</f>
        <v>3987124</v>
      </c>
      <c r="H6" s="941">
        <f>D6/B6*1</f>
        <v>5.1742515214553206</v>
      </c>
      <c r="I6" s="940">
        <f>F6-D6</f>
        <v>305683</v>
      </c>
      <c r="J6" s="941">
        <f>F6/D6*1</f>
        <v>1.0618504156469819</v>
      </c>
    </row>
    <row r="7" spans="1:21" s="110" customFormat="1" x14ac:dyDescent="0.35">
      <c r="A7" s="231" t="s">
        <v>272</v>
      </c>
      <c r="B7" s="904">
        <v>638636</v>
      </c>
      <c r="C7" s="904">
        <v>937867</v>
      </c>
      <c r="D7" s="904">
        <v>848953</v>
      </c>
      <c r="E7" s="904">
        <v>866152</v>
      </c>
      <c r="F7" s="904">
        <v>518556</v>
      </c>
      <c r="G7" s="940">
        <f t="shared" ref="G7:G32" si="0">D7-B7</f>
        <v>210317</v>
      </c>
      <c r="H7" s="941">
        <f t="shared" ref="H7:H32" si="1">D7/B7*1</f>
        <v>1.329322180396971</v>
      </c>
      <c r="I7" s="940">
        <f t="shared" ref="I7:I32" si="2">F7-D7</f>
        <v>-330397</v>
      </c>
      <c r="J7" s="941">
        <f t="shared" ref="J7:J32" si="3">F7/D7*1</f>
        <v>0.61081826673561435</v>
      </c>
    </row>
    <row r="8" spans="1:21" s="110" customFormat="1" x14ac:dyDescent="0.35">
      <c r="A8" s="231" t="s">
        <v>270</v>
      </c>
      <c r="B8" s="904">
        <v>2807347</v>
      </c>
      <c r="C8" s="904">
        <v>1724644</v>
      </c>
      <c r="D8" s="904">
        <v>388220</v>
      </c>
      <c r="E8" s="904">
        <v>312164</v>
      </c>
      <c r="F8" s="904">
        <v>3132431</v>
      </c>
      <c r="G8" s="940">
        <f t="shared" si="0"/>
        <v>-2419127</v>
      </c>
      <c r="H8" s="941">
        <f t="shared" si="1"/>
        <v>0.13828714441071943</v>
      </c>
      <c r="I8" s="940">
        <f t="shared" si="2"/>
        <v>2744211</v>
      </c>
      <c r="J8" s="941">
        <f t="shared" si="3"/>
        <v>8.0687007366956873</v>
      </c>
    </row>
    <row r="9" spans="1:21" s="110" customFormat="1" x14ac:dyDescent="0.35">
      <c r="A9" s="231" t="s">
        <v>121</v>
      </c>
      <c r="B9" s="904">
        <v>3449318</v>
      </c>
      <c r="C9" s="904">
        <v>1866380</v>
      </c>
      <c r="D9" s="904">
        <v>1442398</v>
      </c>
      <c r="E9" s="904">
        <v>1266785</v>
      </c>
      <c r="F9" s="904">
        <v>1440267</v>
      </c>
      <c r="G9" s="940">
        <f t="shared" si="0"/>
        <v>-2006920</v>
      </c>
      <c r="H9" s="941">
        <f t="shared" si="1"/>
        <v>0.41816904095244334</v>
      </c>
      <c r="I9" s="940">
        <f t="shared" si="2"/>
        <v>-2131</v>
      </c>
      <c r="J9" s="941">
        <f t="shared" si="3"/>
        <v>0.9985225991716572</v>
      </c>
    </row>
    <row r="10" spans="1:21" s="110" customFormat="1" x14ac:dyDescent="0.35">
      <c r="A10" s="231" t="s">
        <v>271</v>
      </c>
      <c r="B10" s="904">
        <v>100885</v>
      </c>
      <c r="C10" s="904">
        <v>30200</v>
      </c>
      <c r="D10" s="904">
        <v>102204</v>
      </c>
      <c r="E10" s="904">
        <v>31924</v>
      </c>
      <c r="F10" s="904">
        <v>135210</v>
      </c>
      <c r="G10" s="940">
        <f t="shared" si="0"/>
        <v>1319</v>
      </c>
      <c r="H10" s="941">
        <f t="shared" si="1"/>
        <v>1.0130742925112752</v>
      </c>
      <c r="I10" s="940">
        <f t="shared" si="2"/>
        <v>33006</v>
      </c>
      <c r="J10" s="941">
        <f t="shared" si="3"/>
        <v>1.3229423505929319</v>
      </c>
    </row>
    <row r="11" spans="1:21" s="110" customFormat="1" x14ac:dyDescent="0.35">
      <c r="A11" s="231" t="s">
        <v>278</v>
      </c>
      <c r="B11" s="904">
        <v>75000</v>
      </c>
      <c r="C11" s="904">
        <v>2000</v>
      </c>
      <c r="D11" s="904">
        <v>65400</v>
      </c>
      <c r="E11" s="904">
        <v>34200</v>
      </c>
      <c r="F11" s="904">
        <v>25800</v>
      </c>
      <c r="G11" s="940">
        <f t="shared" si="0"/>
        <v>-9600</v>
      </c>
      <c r="H11" s="941">
        <f t="shared" si="1"/>
        <v>0.872</v>
      </c>
      <c r="I11" s="940">
        <f t="shared" si="2"/>
        <v>-39600</v>
      </c>
      <c r="J11" s="941">
        <f t="shared" si="3"/>
        <v>0.39449541284403672</v>
      </c>
    </row>
    <row r="12" spans="1:21" s="110" customFormat="1" x14ac:dyDescent="0.35">
      <c r="A12" s="231" t="s">
        <v>122</v>
      </c>
      <c r="B12" s="904">
        <v>5658492</v>
      </c>
      <c r="C12" s="904">
        <v>3680733</v>
      </c>
      <c r="D12" s="904">
        <v>1244422</v>
      </c>
      <c r="E12" s="904">
        <v>1658534</v>
      </c>
      <c r="F12" s="904">
        <v>5078927</v>
      </c>
      <c r="G12" s="940">
        <f t="shared" si="0"/>
        <v>-4414070</v>
      </c>
      <c r="H12" s="941">
        <f t="shared" si="1"/>
        <v>0.21992113799931148</v>
      </c>
      <c r="I12" s="940">
        <f t="shared" si="2"/>
        <v>3834505</v>
      </c>
      <c r="J12" s="941">
        <f t="shared" si="3"/>
        <v>4.0813542351388836</v>
      </c>
    </row>
    <row r="13" spans="1:21" s="110" customFormat="1" x14ac:dyDescent="0.35">
      <c r="A13" s="231" t="s">
        <v>123</v>
      </c>
      <c r="B13" s="904">
        <v>0</v>
      </c>
      <c r="C13" s="904">
        <v>0</v>
      </c>
      <c r="D13" s="904">
        <v>0</v>
      </c>
      <c r="E13" s="904">
        <v>0</v>
      </c>
      <c r="F13" s="904">
        <v>0</v>
      </c>
      <c r="G13" s="940">
        <f t="shared" si="0"/>
        <v>0</v>
      </c>
      <c r="H13" s="942" t="s">
        <v>6147</v>
      </c>
      <c r="I13" s="940">
        <f t="shared" si="2"/>
        <v>0</v>
      </c>
      <c r="J13" s="942" t="s">
        <v>6147</v>
      </c>
    </row>
    <row r="14" spans="1:21" s="110" customFormat="1" x14ac:dyDescent="0.35">
      <c r="A14" s="231" t="s">
        <v>124</v>
      </c>
      <c r="B14" s="904">
        <v>33070778</v>
      </c>
      <c r="C14" s="904">
        <v>28402648</v>
      </c>
      <c r="D14" s="904">
        <v>33018658</v>
      </c>
      <c r="E14" s="904">
        <v>42777124</v>
      </c>
      <c r="F14" s="904">
        <v>33551533</v>
      </c>
      <c r="G14" s="940">
        <f t="shared" si="0"/>
        <v>-52120</v>
      </c>
      <c r="H14" s="941">
        <f t="shared" si="1"/>
        <v>0.9984239862757387</v>
      </c>
      <c r="I14" s="940">
        <f t="shared" si="2"/>
        <v>532875</v>
      </c>
      <c r="J14" s="941">
        <f t="shared" si="3"/>
        <v>1.0161386026046244</v>
      </c>
    </row>
    <row r="15" spans="1:21" s="110" customFormat="1" x14ac:dyDescent="0.35">
      <c r="A15" s="231" t="s">
        <v>279</v>
      </c>
      <c r="B15" s="904">
        <v>11125312</v>
      </c>
      <c r="C15" s="904">
        <v>2570460</v>
      </c>
      <c r="D15" s="904">
        <v>10947642</v>
      </c>
      <c r="E15" s="904">
        <v>7670836</v>
      </c>
      <c r="F15" s="904">
        <v>7687920</v>
      </c>
      <c r="G15" s="940">
        <f t="shared" si="0"/>
        <v>-177670</v>
      </c>
      <c r="H15" s="941">
        <f t="shared" si="1"/>
        <v>0.9840301107959939</v>
      </c>
      <c r="I15" s="940">
        <f t="shared" si="2"/>
        <v>-3259722</v>
      </c>
      <c r="J15" s="941">
        <f t="shared" si="3"/>
        <v>0.70224437371992987</v>
      </c>
    </row>
    <row r="16" spans="1:21" s="110" customFormat="1" x14ac:dyDescent="0.35">
      <c r="A16" s="231" t="s">
        <v>125</v>
      </c>
      <c r="B16" s="904">
        <v>147379</v>
      </c>
      <c r="C16" s="904">
        <v>471767</v>
      </c>
      <c r="D16" s="904">
        <v>154419</v>
      </c>
      <c r="E16" s="904">
        <v>157083</v>
      </c>
      <c r="F16" s="904">
        <v>334943</v>
      </c>
      <c r="G16" s="940">
        <f t="shared" si="0"/>
        <v>7040</v>
      </c>
      <c r="H16" s="941">
        <f t="shared" si="1"/>
        <v>1.0477679995114637</v>
      </c>
      <c r="I16" s="940">
        <f t="shared" si="2"/>
        <v>180524</v>
      </c>
      <c r="J16" s="941">
        <f t="shared" si="3"/>
        <v>2.1690530310389264</v>
      </c>
    </row>
    <row r="17" spans="1:10" s="110" customFormat="1" x14ac:dyDescent="0.35">
      <c r="A17" s="231" t="s">
        <v>268</v>
      </c>
      <c r="B17" s="904">
        <v>6450</v>
      </c>
      <c r="C17" s="904">
        <v>3000</v>
      </c>
      <c r="D17" s="904">
        <v>243449</v>
      </c>
      <c r="E17" s="904">
        <v>120875</v>
      </c>
      <c r="F17" s="904">
        <v>81650</v>
      </c>
      <c r="G17" s="940">
        <f t="shared" si="0"/>
        <v>236999</v>
      </c>
      <c r="H17" s="941">
        <f t="shared" si="1"/>
        <v>37.744031007751936</v>
      </c>
      <c r="I17" s="940">
        <f t="shared" si="2"/>
        <v>-161799</v>
      </c>
      <c r="J17" s="941">
        <f t="shared" si="3"/>
        <v>0.33538852079901743</v>
      </c>
    </row>
    <row r="18" spans="1:10" s="110" customFormat="1" x14ac:dyDescent="0.35">
      <c r="A18" s="231" t="s">
        <v>269</v>
      </c>
      <c r="B18" s="904">
        <v>176570</v>
      </c>
      <c r="C18" s="904">
        <v>516294</v>
      </c>
      <c r="D18" s="904">
        <v>2343356</v>
      </c>
      <c r="E18" s="904">
        <v>2187240</v>
      </c>
      <c r="F18" s="904">
        <v>57000</v>
      </c>
      <c r="G18" s="940">
        <f t="shared" si="0"/>
        <v>2166786</v>
      </c>
      <c r="H18" s="941">
        <f t="shared" si="1"/>
        <v>13.271541031885372</v>
      </c>
      <c r="I18" s="940">
        <f t="shared" si="2"/>
        <v>-2286356</v>
      </c>
      <c r="J18" s="941">
        <f t="shared" si="3"/>
        <v>2.4324089041528475E-2</v>
      </c>
    </row>
    <row r="19" spans="1:10" s="110" customFormat="1" x14ac:dyDescent="0.35">
      <c r="A19" s="231" t="s">
        <v>127</v>
      </c>
      <c r="B19" s="904">
        <v>2253970</v>
      </c>
      <c r="C19" s="904">
        <v>736456</v>
      </c>
      <c r="D19" s="904">
        <v>26734303</v>
      </c>
      <c r="E19" s="904">
        <v>28123783</v>
      </c>
      <c r="F19" s="904">
        <v>145421</v>
      </c>
      <c r="G19" s="940">
        <f t="shared" si="0"/>
        <v>24480333</v>
      </c>
      <c r="H19" s="941">
        <f t="shared" si="1"/>
        <v>11.860984396420537</v>
      </c>
      <c r="I19" s="940">
        <f t="shared" si="2"/>
        <v>-26588882</v>
      </c>
      <c r="J19" s="941">
        <f t="shared" si="3"/>
        <v>5.4394909790616199E-3</v>
      </c>
    </row>
    <row r="20" spans="1:10" s="110" customFormat="1" x14ac:dyDescent="0.35">
      <c r="A20" s="943" t="s">
        <v>128</v>
      </c>
      <c r="B20" s="904">
        <v>50170</v>
      </c>
      <c r="C20" s="904">
        <v>0</v>
      </c>
      <c r="D20" s="904">
        <v>62797</v>
      </c>
      <c r="E20" s="904">
        <v>19935</v>
      </c>
      <c r="F20" s="904">
        <v>3102</v>
      </c>
      <c r="G20" s="940">
        <f t="shared" si="0"/>
        <v>12627</v>
      </c>
      <c r="H20" s="941">
        <f t="shared" si="1"/>
        <v>1.2516842734702014</v>
      </c>
      <c r="I20" s="940">
        <f t="shared" si="2"/>
        <v>-59695</v>
      </c>
      <c r="J20" s="941">
        <f t="shared" si="3"/>
        <v>4.9397264200519132E-2</v>
      </c>
    </row>
    <row r="21" spans="1:10" s="110" customFormat="1" x14ac:dyDescent="0.35">
      <c r="A21" s="231" t="s">
        <v>126</v>
      </c>
      <c r="B21" s="904">
        <v>127045</v>
      </c>
      <c r="C21" s="904">
        <v>83252</v>
      </c>
      <c r="D21" s="904">
        <v>210594</v>
      </c>
      <c r="E21" s="904">
        <v>228675</v>
      </c>
      <c r="F21" s="904">
        <v>242180</v>
      </c>
      <c r="G21" s="940">
        <f t="shared" si="0"/>
        <v>83549</v>
      </c>
      <c r="H21" s="941">
        <f t="shared" si="1"/>
        <v>1.6576331221220828</v>
      </c>
      <c r="I21" s="940">
        <f t="shared" si="2"/>
        <v>31586</v>
      </c>
      <c r="J21" s="941">
        <f t="shared" si="3"/>
        <v>1.149985279732566</v>
      </c>
    </row>
    <row r="22" spans="1:10" s="110" customFormat="1" x14ac:dyDescent="0.35">
      <c r="A22" s="231" t="s">
        <v>280</v>
      </c>
      <c r="B22" s="904">
        <v>7899917</v>
      </c>
      <c r="C22" s="904">
        <v>5987661</v>
      </c>
      <c r="D22" s="904">
        <v>8301271</v>
      </c>
      <c r="E22" s="904">
        <v>7963731</v>
      </c>
      <c r="F22" s="904">
        <v>14831401</v>
      </c>
      <c r="G22" s="940">
        <f t="shared" si="0"/>
        <v>401354</v>
      </c>
      <c r="H22" s="941">
        <f t="shared" si="1"/>
        <v>1.0508048375698125</v>
      </c>
      <c r="I22" s="940">
        <f t="shared" si="2"/>
        <v>6530130</v>
      </c>
      <c r="J22" s="941">
        <f t="shared" si="3"/>
        <v>1.7866421900935412</v>
      </c>
    </row>
    <row r="23" spans="1:10" s="110" customFormat="1" x14ac:dyDescent="0.35">
      <c r="A23" s="231" t="s">
        <v>281</v>
      </c>
      <c r="B23" s="904">
        <v>67574</v>
      </c>
      <c r="C23" s="904">
        <v>191557</v>
      </c>
      <c r="D23" s="904">
        <v>134214</v>
      </c>
      <c r="E23" s="904">
        <v>207924</v>
      </c>
      <c r="F23" s="904">
        <v>511355</v>
      </c>
      <c r="G23" s="940">
        <f t="shared" si="0"/>
        <v>66640</v>
      </c>
      <c r="H23" s="941">
        <f t="shared" si="1"/>
        <v>1.9861781158433718</v>
      </c>
      <c r="I23" s="940">
        <f t="shared" si="2"/>
        <v>377141</v>
      </c>
      <c r="J23" s="941">
        <f t="shared" si="3"/>
        <v>3.8099974667322334</v>
      </c>
    </row>
    <row r="24" spans="1:10" s="110" customFormat="1" x14ac:dyDescent="0.35">
      <c r="A24" s="231" t="s">
        <v>6174</v>
      </c>
      <c r="B24" s="904">
        <v>3772586</v>
      </c>
      <c r="C24" s="904">
        <v>50170</v>
      </c>
      <c r="D24" s="904">
        <v>3722779</v>
      </c>
      <c r="E24" s="904">
        <v>3553500</v>
      </c>
      <c r="F24" s="904">
        <v>3789858</v>
      </c>
      <c r="G24" s="940">
        <f t="shared" si="0"/>
        <v>-49807</v>
      </c>
      <c r="H24" s="941">
        <f t="shared" si="1"/>
        <v>0.98679765020598598</v>
      </c>
      <c r="I24" s="940">
        <f t="shared" si="2"/>
        <v>67079</v>
      </c>
      <c r="J24" s="941">
        <f t="shared" si="3"/>
        <v>1.0180185286314336</v>
      </c>
    </row>
    <row r="25" spans="1:10" s="110" customFormat="1" x14ac:dyDescent="0.35">
      <c r="A25" s="231" t="s">
        <v>283</v>
      </c>
      <c r="B25" s="904">
        <v>28000</v>
      </c>
      <c r="C25" s="904">
        <v>0</v>
      </c>
      <c r="D25" s="904">
        <v>30530</v>
      </c>
      <c r="E25" s="904">
        <v>23337</v>
      </c>
      <c r="F25" s="904">
        <v>54905</v>
      </c>
      <c r="G25" s="940">
        <f t="shared" si="0"/>
        <v>2530</v>
      </c>
      <c r="H25" s="941">
        <f t="shared" si="1"/>
        <v>1.0903571428571428</v>
      </c>
      <c r="I25" s="940">
        <f t="shared" si="2"/>
        <v>24375</v>
      </c>
      <c r="J25" s="941">
        <f t="shared" si="3"/>
        <v>1.798395021290534</v>
      </c>
    </row>
    <row r="26" spans="1:10" s="110" customFormat="1" x14ac:dyDescent="0.35">
      <c r="A26" s="231" t="s">
        <v>284</v>
      </c>
      <c r="B26" s="904">
        <v>24500</v>
      </c>
      <c r="C26" s="904">
        <v>500</v>
      </c>
      <c r="D26" s="904">
        <v>119140</v>
      </c>
      <c r="E26" s="904">
        <v>113100</v>
      </c>
      <c r="F26" s="904">
        <v>18000</v>
      </c>
      <c r="G26" s="940">
        <f t="shared" si="0"/>
        <v>94640</v>
      </c>
      <c r="H26" s="941">
        <f t="shared" si="1"/>
        <v>4.862857142857143</v>
      </c>
      <c r="I26" s="940">
        <f t="shared" si="2"/>
        <v>-101140</v>
      </c>
      <c r="J26" s="941">
        <f t="shared" si="3"/>
        <v>0.15108275977841196</v>
      </c>
    </row>
    <row r="27" spans="1:10" s="110" customFormat="1" x14ac:dyDescent="0.35">
      <c r="A27" s="231" t="s">
        <v>129</v>
      </c>
      <c r="B27" s="904">
        <v>2679621</v>
      </c>
      <c r="C27" s="904">
        <v>3100307</v>
      </c>
      <c r="D27" s="904">
        <v>4595165</v>
      </c>
      <c r="E27" s="904">
        <v>4555671</v>
      </c>
      <c r="F27" s="904">
        <v>1504735</v>
      </c>
      <c r="G27" s="940">
        <f t="shared" si="0"/>
        <v>1915544</v>
      </c>
      <c r="H27" s="941">
        <f t="shared" si="1"/>
        <v>1.7148563173672695</v>
      </c>
      <c r="I27" s="940">
        <f t="shared" si="2"/>
        <v>-3090430</v>
      </c>
      <c r="J27" s="941">
        <f t="shared" si="3"/>
        <v>0.32746049380163716</v>
      </c>
    </row>
    <row r="28" spans="1:10" s="110" customFormat="1" x14ac:dyDescent="0.35">
      <c r="A28" s="231" t="s">
        <v>285</v>
      </c>
      <c r="B28" s="904">
        <v>771116</v>
      </c>
      <c r="C28" s="904">
        <v>69384</v>
      </c>
      <c r="D28" s="904">
        <v>1371963</v>
      </c>
      <c r="E28" s="904">
        <v>768788</v>
      </c>
      <c r="F28" s="904">
        <v>2059013</v>
      </c>
      <c r="G28" s="940">
        <f t="shared" si="0"/>
        <v>600847</v>
      </c>
      <c r="H28" s="941">
        <f t="shared" si="1"/>
        <v>1.7791914575757732</v>
      </c>
      <c r="I28" s="940">
        <f t="shared" si="2"/>
        <v>687050</v>
      </c>
      <c r="J28" s="941">
        <f t="shared" si="3"/>
        <v>1.5007788110903866</v>
      </c>
    </row>
    <row r="29" spans="1:10" s="110" customFormat="1" x14ac:dyDescent="0.35">
      <c r="A29" s="231" t="s">
        <v>130</v>
      </c>
      <c r="B29" s="904">
        <v>1993257</v>
      </c>
      <c r="C29" s="904">
        <v>733866</v>
      </c>
      <c r="D29" s="904">
        <v>2663194</v>
      </c>
      <c r="E29" s="904">
        <v>1587338</v>
      </c>
      <c r="F29" s="904">
        <v>2893848</v>
      </c>
      <c r="G29" s="940">
        <f t="shared" si="0"/>
        <v>669937</v>
      </c>
      <c r="H29" s="941">
        <f t="shared" si="1"/>
        <v>1.3361016667695134</v>
      </c>
      <c r="I29" s="940">
        <f t="shared" si="2"/>
        <v>230654</v>
      </c>
      <c r="J29" s="941">
        <f t="shared" si="3"/>
        <v>1.0866080353139875</v>
      </c>
    </row>
    <row r="30" spans="1:10" s="110" customFormat="1" x14ac:dyDescent="0.35">
      <c r="A30" s="231" t="s">
        <v>286</v>
      </c>
      <c r="B30" s="904">
        <v>572528</v>
      </c>
      <c r="C30" s="904">
        <v>302379</v>
      </c>
      <c r="D30" s="904">
        <v>2048733</v>
      </c>
      <c r="E30" s="904">
        <v>690962</v>
      </c>
      <c r="F30" s="904">
        <v>624502</v>
      </c>
      <c r="G30" s="940">
        <f t="shared" si="0"/>
        <v>1476205</v>
      </c>
      <c r="H30" s="941">
        <f t="shared" si="1"/>
        <v>3.5783979124165106</v>
      </c>
      <c r="I30" s="940">
        <f t="shared" si="2"/>
        <v>-1424231</v>
      </c>
      <c r="J30" s="941">
        <f t="shared" si="3"/>
        <v>0.30482351775463179</v>
      </c>
    </row>
    <row r="31" spans="1:10" s="110" customFormat="1" x14ac:dyDescent="0.35">
      <c r="A31" s="231" t="s">
        <v>287</v>
      </c>
      <c r="B31" s="904">
        <v>2355502</v>
      </c>
      <c r="C31" s="904">
        <v>8145163</v>
      </c>
      <c r="D31" s="904">
        <v>26653742</v>
      </c>
      <c r="E31" s="904">
        <v>10267417</v>
      </c>
      <c r="F31" s="904">
        <v>28813215</v>
      </c>
      <c r="G31" s="940">
        <f t="shared" si="0"/>
        <v>24298240</v>
      </c>
      <c r="H31" s="941">
        <f t="shared" si="1"/>
        <v>11.315525098259309</v>
      </c>
      <c r="I31" s="940">
        <f t="shared" si="2"/>
        <v>2159473</v>
      </c>
      <c r="J31" s="941">
        <f t="shared" si="3"/>
        <v>1.0810195056288907</v>
      </c>
    </row>
    <row r="32" spans="1:10" s="110" customFormat="1" x14ac:dyDescent="0.35">
      <c r="A32" s="231" t="s">
        <v>288</v>
      </c>
      <c r="B32" s="904">
        <v>16434</v>
      </c>
      <c r="C32" s="904">
        <v>9802</v>
      </c>
      <c r="D32" s="904">
        <v>26434</v>
      </c>
      <c r="E32" s="904">
        <v>16434</v>
      </c>
      <c r="F32" s="904">
        <v>596081</v>
      </c>
      <c r="G32" s="940">
        <f t="shared" si="0"/>
        <v>10000</v>
      </c>
      <c r="H32" s="941">
        <f t="shared" si="1"/>
        <v>1.6084945843981988</v>
      </c>
      <c r="I32" s="940">
        <f t="shared" si="2"/>
        <v>569647</v>
      </c>
      <c r="J32" s="941">
        <f t="shared" si="3"/>
        <v>22.549784368616177</v>
      </c>
    </row>
    <row r="33" spans="1:10" s="110" customFormat="1" ht="13.15" thickBot="1" x14ac:dyDescent="0.4">
      <c r="A33" s="237" t="s">
        <v>11</v>
      </c>
      <c r="B33" s="213">
        <f>SUM(B6:B32)</f>
        <v>80823558</v>
      </c>
      <c r="C33" s="213">
        <f t="shared" ref="C33:F33" si="4">SUM(C6:C32)</f>
        <v>60819103</v>
      </c>
      <c r="D33" s="213">
        <f t="shared" si="4"/>
        <v>132416275</v>
      </c>
      <c r="E33" s="213">
        <f t="shared" si="4"/>
        <v>115902960</v>
      </c>
      <c r="F33" s="213">
        <f t="shared" si="4"/>
        <v>113379831</v>
      </c>
      <c r="G33" s="213">
        <f>B33-D33</f>
        <v>-51592717</v>
      </c>
      <c r="H33" s="243"/>
      <c r="I33" s="213">
        <f>F33-D33</f>
        <v>-19036444</v>
      </c>
      <c r="J33" s="245"/>
    </row>
    <row r="34" spans="1:10" ht="12.75" x14ac:dyDescent="0.35">
      <c r="A34" s="247"/>
      <c r="B34" s="246"/>
      <c r="C34" s="246"/>
      <c r="D34" s="246"/>
      <c r="E34" s="246"/>
      <c r="F34" s="246"/>
      <c r="G34" s="246"/>
      <c r="H34" s="246"/>
      <c r="I34" s="246"/>
      <c r="J34" s="72"/>
    </row>
    <row r="35" spans="1:10" ht="12.75" x14ac:dyDescent="0.35">
      <c r="A35" s="988" t="s">
        <v>258</v>
      </c>
      <c r="B35" s="988"/>
      <c r="C35" s="988"/>
      <c r="D35" s="988"/>
      <c r="E35" s="988"/>
      <c r="F35" s="988"/>
      <c r="G35" s="988"/>
      <c r="H35" s="988"/>
      <c r="I35" s="988"/>
      <c r="J35" s="988"/>
    </row>
    <row r="36" spans="1:10" ht="12.75" x14ac:dyDescent="0.35">
      <c r="A36" s="78" t="s">
        <v>6</v>
      </c>
      <c r="B36" s="1010" t="s">
        <v>266</v>
      </c>
      <c r="C36" s="1011"/>
      <c r="D36" s="1011"/>
      <c r="E36" s="1011"/>
      <c r="F36" s="1011"/>
      <c r="G36" s="1011"/>
      <c r="H36" s="1011"/>
      <c r="I36" s="1011"/>
      <c r="J36" s="1012"/>
    </row>
    <row r="37" spans="1:10" ht="12.75" x14ac:dyDescent="0.35">
      <c r="A37" s="230" t="s">
        <v>1077</v>
      </c>
      <c r="B37" s="1013"/>
      <c r="C37" s="1014"/>
      <c r="D37" s="1014"/>
      <c r="E37" s="1014"/>
      <c r="F37" s="1014"/>
      <c r="G37" s="1014"/>
      <c r="H37" s="1014"/>
      <c r="I37" s="1014"/>
      <c r="J37" s="1015"/>
    </row>
    <row r="38" spans="1:10" x14ac:dyDescent="0.35">
      <c r="A38" s="1008" t="s">
        <v>265</v>
      </c>
      <c r="B38" s="1008" t="s">
        <v>200</v>
      </c>
      <c r="C38" s="1008" t="s">
        <v>119</v>
      </c>
      <c r="D38" s="1008" t="s">
        <v>201</v>
      </c>
      <c r="E38" s="1008" t="s">
        <v>203</v>
      </c>
      <c r="F38" s="1008" t="s">
        <v>202</v>
      </c>
      <c r="G38" s="1008" t="s">
        <v>204</v>
      </c>
      <c r="H38" s="1008" t="s">
        <v>206</v>
      </c>
      <c r="I38" s="1008" t="s">
        <v>205</v>
      </c>
      <c r="J38" s="1008" t="s">
        <v>207</v>
      </c>
    </row>
    <row r="39" spans="1:10" x14ac:dyDescent="0.35">
      <c r="A39" s="1009"/>
      <c r="B39" s="1009"/>
      <c r="C39" s="1009"/>
      <c r="D39" s="1009"/>
      <c r="E39" s="1009"/>
      <c r="F39" s="1009"/>
      <c r="G39" s="1009"/>
      <c r="H39" s="1009"/>
      <c r="I39" s="1009"/>
      <c r="J39" s="1009"/>
    </row>
    <row r="40" spans="1:10" ht="12.75" x14ac:dyDescent="0.35">
      <c r="A40" s="82" t="s">
        <v>1077</v>
      </c>
      <c r="B40" s="248"/>
      <c r="C40" s="248"/>
      <c r="D40" s="248"/>
      <c r="E40" s="248"/>
      <c r="F40" s="248"/>
      <c r="G40" s="248"/>
      <c r="H40" s="248"/>
      <c r="I40" s="248"/>
      <c r="J40" s="248"/>
    </row>
    <row r="41" spans="1:10" ht="12.75" x14ac:dyDescent="0.35">
      <c r="A41" s="234" t="s">
        <v>120</v>
      </c>
      <c r="B41" s="30"/>
      <c r="C41" s="30"/>
      <c r="D41" s="30"/>
      <c r="E41" s="30"/>
      <c r="F41" s="30">
        <v>15000</v>
      </c>
      <c r="G41" s="30">
        <f>+D41-B41</f>
        <v>0</v>
      </c>
      <c r="H41" s="30">
        <f>+D41-B41/100</f>
        <v>0</v>
      </c>
      <c r="I41" s="30">
        <f>+F41-D41</f>
        <v>15000</v>
      </c>
      <c r="J41" s="30">
        <f>+F41-D41/100</f>
        <v>15000</v>
      </c>
    </row>
    <row r="42" spans="1:10" ht="12.75" x14ac:dyDescent="0.35">
      <c r="A42" s="234" t="s">
        <v>1083</v>
      </c>
      <c r="B42" s="30"/>
      <c r="C42" s="30"/>
      <c r="D42" s="30">
        <v>0</v>
      </c>
      <c r="E42" s="30">
        <v>13332</v>
      </c>
      <c r="F42" s="30">
        <v>12000</v>
      </c>
      <c r="G42" s="30">
        <f t="shared" ref="G42:G76" si="5">+D42-B42</f>
        <v>0</v>
      </c>
      <c r="H42" s="30">
        <f t="shared" ref="H42:H76" si="6">+D42-B42/100</f>
        <v>0</v>
      </c>
      <c r="I42" s="30">
        <f t="shared" ref="I42:I76" si="7">+F42-D42</f>
        <v>12000</v>
      </c>
      <c r="J42" s="30">
        <f t="shared" ref="J42:J76" si="8">+F42-D42/100</f>
        <v>12000</v>
      </c>
    </row>
    <row r="43" spans="1:10" ht="12.75" x14ac:dyDescent="0.35">
      <c r="A43" s="234" t="s">
        <v>1084</v>
      </c>
      <c r="B43" s="30"/>
      <c r="C43" s="30"/>
      <c r="D43" s="30">
        <v>0</v>
      </c>
      <c r="E43" s="30">
        <v>6598</v>
      </c>
      <c r="F43" s="30"/>
      <c r="G43" s="30">
        <f t="shared" si="5"/>
        <v>0</v>
      </c>
      <c r="H43" s="30">
        <f t="shared" si="6"/>
        <v>0</v>
      </c>
      <c r="I43" s="30">
        <f t="shared" si="7"/>
        <v>0</v>
      </c>
      <c r="J43" s="30">
        <f t="shared" si="8"/>
        <v>0</v>
      </c>
    </row>
    <row r="44" spans="1:10" ht="12.75" x14ac:dyDescent="0.35">
      <c r="A44" s="234" t="s">
        <v>1085</v>
      </c>
      <c r="B44" s="30">
        <v>0</v>
      </c>
      <c r="C44" s="30">
        <v>11696</v>
      </c>
      <c r="D44" s="30"/>
      <c r="E44" s="30"/>
      <c r="F44" s="30"/>
      <c r="G44" s="30">
        <f t="shared" si="5"/>
        <v>0</v>
      </c>
      <c r="H44" s="30">
        <f t="shared" si="6"/>
        <v>0</v>
      </c>
      <c r="I44" s="30">
        <f t="shared" si="7"/>
        <v>0</v>
      </c>
      <c r="J44" s="30">
        <f t="shared" si="8"/>
        <v>0</v>
      </c>
    </row>
    <row r="45" spans="1:10" ht="12.75" x14ac:dyDescent="0.35">
      <c r="A45" s="234" t="s">
        <v>1086</v>
      </c>
      <c r="B45" s="30">
        <v>0</v>
      </c>
      <c r="C45" s="30">
        <v>17546</v>
      </c>
      <c r="D45" s="30"/>
      <c r="E45" s="30"/>
      <c r="F45" s="30"/>
      <c r="G45" s="30">
        <f t="shared" si="5"/>
        <v>0</v>
      </c>
      <c r="H45" s="30">
        <f t="shared" si="6"/>
        <v>0</v>
      </c>
      <c r="I45" s="30">
        <f t="shared" si="7"/>
        <v>0</v>
      </c>
      <c r="J45" s="30">
        <f t="shared" si="8"/>
        <v>0</v>
      </c>
    </row>
    <row r="46" spans="1:10" ht="12.75" x14ac:dyDescent="0.35">
      <c r="A46" s="234" t="s">
        <v>270</v>
      </c>
      <c r="B46" s="30"/>
      <c r="C46" s="30"/>
      <c r="D46" s="30">
        <v>0</v>
      </c>
      <c r="E46" s="30">
        <v>56926</v>
      </c>
      <c r="F46" s="30"/>
      <c r="G46" s="30">
        <f t="shared" si="5"/>
        <v>0</v>
      </c>
      <c r="H46" s="30">
        <f t="shared" si="6"/>
        <v>0</v>
      </c>
      <c r="I46" s="30">
        <f t="shared" si="7"/>
        <v>0</v>
      </c>
      <c r="J46" s="30">
        <f t="shared" si="8"/>
        <v>0</v>
      </c>
    </row>
    <row r="47" spans="1:10" ht="12.75" x14ac:dyDescent="0.35">
      <c r="A47" s="234" t="s">
        <v>1087</v>
      </c>
      <c r="B47" s="30">
        <v>0</v>
      </c>
      <c r="C47" s="30">
        <v>560</v>
      </c>
      <c r="D47" s="30"/>
      <c r="E47" s="30"/>
      <c r="F47" s="30"/>
      <c r="G47" s="30">
        <f t="shared" si="5"/>
        <v>0</v>
      </c>
      <c r="H47" s="30">
        <f t="shared" si="6"/>
        <v>0</v>
      </c>
      <c r="I47" s="30">
        <f t="shared" si="7"/>
        <v>0</v>
      </c>
      <c r="J47" s="30">
        <f t="shared" si="8"/>
        <v>0</v>
      </c>
    </row>
    <row r="48" spans="1:10" ht="12.75" x14ac:dyDescent="0.35">
      <c r="A48" s="234" t="s">
        <v>121</v>
      </c>
      <c r="B48" s="30"/>
      <c r="C48" s="30"/>
      <c r="D48" s="30"/>
      <c r="E48" s="30"/>
      <c r="F48" s="30"/>
      <c r="G48" s="30">
        <f t="shared" si="5"/>
        <v>0</v>
      </c>
      <c r="H48" s="30">
        <f t="shared" si="6"/>
        <v>0</v>
      </c>
      <c r="I48" s="30">
        <f t="shared" si="7"/>
        <v>0</v>
      </c>
      <c r="J48" s="30">
        <f t="shared" si="8"/>
        <v>0</v>
      </c>
    </row>
    <row r="49" spans="1:10" ht="12.75" x14ac:dyDescent="0.35">
      <c r="A49" s="234" t="s">
        <v>1088</v>
      </c>
      <c r="B49" s="30">
        <v>0</v>
      </c>
      <c r="C49" s="249">
        <v>37866</v>
      </c>
      <c r="D49" s="30">
        <v>0</v>
      </c>
      <c r="E49" s="30">
        <v>68223</v>
      </c>
      <c r="F49" s="30"/>
      <c r="G49" s="30">
        <f t="shared" si="5"/>
        <v>0</v>
      </c>
      <c r="H49" s="30">
        <f t="shared" si="6"/>
        <v>0</v>
      </c>
      <c r="I49" s="30">
        <f t="shared" si="7"/>
        <v>0</v>
      </c>
      <c r="J49" s="30">
        <f t="shared" si="8"/>
        <v>0</v>
      </c>
    </row>
    <row r="50" spans="1:10" ht="12.75" x14ac:dyDescent="0.35">
      <c r="A50" s="234" t="s">
        <v>271</v>
      </c>
      <c r="B50" s="30"/>
      <c r="C50" s="30"/>
      <c r="D50" s="30"/>
      <c r="E50" s="30"/>
      <c r="F50" s="30"/>
      <c r="G50" s="30">
        <f t="shared" si="5"/>
        <v>0</v>
      </c>
      <c r="H50" s="30">
        <f t="shared" si="6"/>
        <v>0</v>
      </c>
      <c r="I50" s="30">
        <f t="shared" si="7"/>
        <v>0</v>
      </c>
      <c r="J50" s="30">
        <f t="shared" si="8"/>
        <v>0</v>
      </c>
    </row>
    <row r="51" spans="1:10" ht="12.75" x14ac:dyDescent="0.35">
      <c r="A51" s="234" t="s">
        <v>278</v>
      </c>
      <c r="B51" s="30"/>
      <c r="C51" s="30"/>
      <c r="D51" s="30"/>
      <c r="E51" s="30"/>
      <c r="F51" s="30"/>
      <c r="G51" s="30">
        <f t="shared" si="5"/>
        <v>0</v>
      </c>
      <c r="H51" s="30">
        <f t="shared" si="6"/>
        <v>0</v>
      </c>
      <c r="I51" s="30">
        <f t="shared" si="7"/>
        <v>0</v>
      </c>
      <c r="J51" s="30">
        <f t="shared" si="8"/>
        <v>0</v>
      </c>
    </row>
    <row r="52" spans="1:10" ht="12.75" x14ac:dyDescent="0.35">
      <c r="A52" s="234" t="s">
        <v>122</v>
      </c>
      <c r="B52" s="30"/>
      <c r="C52" s="30"/>
      <c r="D52" s="30">
        <v>0</v>
      </c>
      <c r="E52" s="30">
        <v>26170</v>
      </c>
      <c r="F52" s="30">
        <v>8000</v>
      </c>
      <c r="G52" s="30">
        <f t="shared" si="5"/>
        <v>0</v>
      </c>
      <c r="H52" s="30">
        <f t="shared" si="6"/>
        <v>0</v>
      </c>
      <c r="I52" s="30">
        <f t="shared" si="7"/>
        <v>8000</v>
      </c>
      <c r="J52" s="30">
        <f t="shared" si="8"/>
        <v>8000</v>
      </c>
    </row>
    <row r="53" spans="1:10" ht="12.75" x14ac:dyDescent="0.35">
      <c r="A53" s="234" t="s">
        <v>123</v>
      </c>
      <c r="B53" s="30"/>
      <c r="C53" s="30"/>
      <c r="D53" s="30"/>
      <c r="E53" s="30"/>
      <c r="F53" s="30"/>
      <c r="G53" s="30">
        <f t="shared" si="5"/>
        <v>0</v>
      </c>
      <c r="H53" s="30">
        <f t="shared" si="6"/>
        <v>0</v>
      </c>
      <c r="I53" s="30">
        <f t="shared" si="7"/>
        <v>0</v>
      </c>
      <c r="J53" s="30">
        <f t="shared" si="8"/>
        <v>0</v>
      </c>
    </row>
    <row r="54" spans="1:10" ht="12.75" x14ac:dyDescent="0.35">
      <c r="A54" s="234" t="s">
        <v>124</v>
      </c>
      <c r="B54" s="30"/>
      <c r="C54" s="30"/>
      <c r="D54" s="30"/>
      <c r="E54" s="30"/>
      <c r="F54" s="30"/>
      <c r="G54" s="30">
        <f t="shared" si="5"/>
        <v>0</v>
      </c>
      <c r="H54" s="30">
        <f t="shared" si="6"/>
        <v>0</v>
      </c>
      <c r="I54" s="30">
        <f t="shared" si="7"/>
        <v>0</v>
      </c>
      <c r="J54" s="30">
        <f t="shared" si="8"/>
        <v>0</v>
      </c>
    </row>
    <row r="55" spans="1:10" ht="12.75" x14ac:dyDescent="0.35">
      <c r="A55" s="234" t="s">
        <v>279</v>
      </c>
      <c r="B55" s="30"/>
      <c r="C55" s="30"/>
      <c r="D55" s="30"/>
      <c r="E55" s="30"/>
      <c r="F55" s="30"/>
      <c r="G55" s="30">
        <f t="shared" si="5"/>
        <v>0</v>
      </c>
      <c r="H55" s="30">
        <f t="shared" si="6"/>
        <v>0</v>
      </c>
      <c r="I55" s="30">
        <f t="shared" si="7"/>
        <v>0</v>
      </c>
      <c r="J55" s="30">
        <f t="shared" si="8"/>
        <v>0</v>
      </c>
    </row>
    <row r="56" spans="1:10" ht="12.75" x14ac:dyDescent="0.35">
      <c r="A56" s="234" t="s">
        <v>125</v>
      </c>
      <c r="B56" s="30"/>
      <c r="C56" s="30"/>
      <c r="D56" s="30">
        <v>0</v>
      </c>
      <c r="E56" s="30">
        <v>12453</v>
      </c>
      <c r="F56" s="30"/>
      <c r="G56" s="30">
        <f t="shared" si="5"/>
        <v>0</v>
      </c>
      <c r="H56" s="30">
        <f t="shared" si="6"/>
        <v>0</v>
      </c>
      <c r="I56" s="30">
        <f t="shared" si="7"/>
        <v>0</v>
      </c>
      <c r="J56" s="30">
        <f t="shared" si="8"/>
        <v>0</v>
      </c>
    </row>
    <row r="57" spans="1:10" ht="12.75" x14ac:dyDescent="0.35">
      <c r="A57" s="234" t="s">
        <v>268</v>
      </c>
      <c r="B57" s="30"/>
      <c r="C57" s="30"/>
      <c r="D57" s="30"/>
      <c r="E57" s="30"/>
      <c r="F57" s="30"/>
      <c r="G57" s="30">
        <f t="shared" si="5"/>
        <v>0</v>
      </c>
      <c r="H57" s="30">
        <f t="shared" si="6"/>
        <v>0</v>
      </c>
      <c r="I57" s="30">
        <f t="shared" si="7"/>
        <v>0</v>
      </c>
      <c r="J57" s="30">
        <f t="shared" si="8"/>
        <v>0</v>
      </c>
    </row>
    <row r="58" spans="1:10" ht="12.75" x14ac:dyDescent="0.35">
      <c r="A58" s="234" t="s">
        <v>269</v>
      </c>
      <c r="B58" s="30"/>
      <c r="C58" s="30"/>
      <c r="D58" s="30"/>
      <c r="E58" s="30"/>
      <c r="F58" s="30"/>
      <c r="G58" s="30">
        <f t="shared" si="5"/>
        <v>0</v>
      </c>
      <c r="H58" s="30">
        <f t="shared" si="6"/>
        <v>0</v>
      </c>
      <c r="I58" s="30">
        <f t="shared" si="7"/>
        <v>0</v>
      </c>
      <c r="J58" s="30">
        <f t="shared" si="8"/>
        <v>0</v>
      </c>
    </row>
    <row r="59" spans="1:10" ht="12.75" x14ac:dyDescent="0.35">
      <c r="A59" s="234" t="s">
        <v>127</v>
      </c>
      <c r="B59" s="30">
        <v>0</v>
      </c>
      <c r="C59" s="30">
        <v>79860</v>
      </c>
      <c r="D59" s="30">
        <v>0</v>
      </c>
      <c r="E59" s="30">
        <v>15020</v>
      </c>
      <c r="F59" s="30">
        <v>3000</v>
      </c>
      <c r="G59" s="30">
        <f t="shared" si="5"/>
        <v>0</v>
      </c>
      <c r="H59" s="30">
        <f t="shared" si="6"/>
        <v>0</v>
      </c>
      <c r="I59" s="30">
        <f t="shared" si="7"/>
        <v>3000</v>
      </c>
      <c r="J59" s="30">
        <f t="shared" si="8"/>
        <v>3000</v>
      </c>
    </row>
    <row r="60" spans="1:10" ht="12.75" x14ac:dyDescent="0.35">
      <c r="A60" s="234" t="s">
        <v>1089</v>
      </c>
      <c r="B60" s="30">
        <v>0</v>
      </c>
      <c r="C60" s="30">
        <v>4500</v>
      </c>
      <c r="D60" s="30">
        <v>0</v>
      </c>
      <c r="E60" s="30"/>
      <c r="F60" s="30"/>
      <c r="G60" s="30">
        <f t="shared" si="5"/>
        <v>0</v>
      </c>
      <c r="H60" s="30">
        <f t="shared" si="6"/>
        <v>0</v>
      </c>
      <c r="I60" s="30">
        <f t="shared" si="7"/>
        <v>0</v>
      </c>
      <c r="J60" s="30">
        <f t="shared" si="8"/>
        <v>0</v>
      </c>
    </row>
    <row r="61" spans="1:10" ht="12.75" x14ac:dyDescent="0.35">
      <c r="A61" s="234" t="s">
        <v>1090</v>
      </c>
      <c r="B61" s="30"/>
      <c r="C61" s="30"/>
      <c r="D61" s="30">
        <v>0</v>
      </c>
      <c r="E61" s="30"/>
      <c r="F61" s="30"/>
      <c r="G61" s="30">
        <f t="shared" si="5"/>
        <v>0</v>
      </c>
      <c r="H61" s="30">
        <f t="shared" si="6"/>
        <v>0</v>
      </c>
      <c r="I61" s="30">
        <f t="shared" si="7"/>
        <v>0</v>
      </c>
      <c r="J61" s="30">
        <f t="shared" si="8"/>
        <v>0</v>
      </c>
    </row>
    <row r="62" spans="1:10" ht="12.75" x14ac:dyDescent="0.35">
      <c r="A62" s="234" t="s">
        <v>1091</v>
      </c>
      <c r="B62" s="30">
        <v>0</v>
      </c>
      <c r="C62" s="30">
        <v>337194</v>
      </c>
      <c r="D62" s="30">
        <v>424589</v>
      </c>
      <c r="E62" s="30">
        <f>450513+44589</f>
        <v>495102</v>
      </c>
      <c r="F62" s="30">
        <f>29200+118800</f>
        <v>148000</v>
      </c>
      <c r="G62" s="30">
        <f t="shared" si="5"/>
        <v>424589</v>
      </c>
      <c r="H62" s="30">
        <f t="shared" si="6"/>
        <v>424589</v>
      </c>
      <c r="I62" s="30">
        <f t="shared" si="7"/>
        <v>-276589</v>
      </c>
      <c r="J62" s="30">
        <f t="shared" si="8"/>
        <v>143754.10999999999</v>
      </c>
    </row>
    <row r="63" spans="1:10" ht="12.75" x14ac:dyDescent="0.35">
      <c r="A63" s="235" t="s">
        <v>128</v>
      </c>
      <c r="B63" s="30"/>
      <c r="C63" s="30"/>
      <c r="D63" s="30"/>
      <c r="E63" s="30"/>
      <c r="F63" s="30"/>
      <c r="G63" s="30">
        <f t="shared" si="5"/>
        <v>0</v>
      </c>
      <c r="H63" s="30">
        <f t="shared" si="6"/>
        <v>0</v>
      </c>
      <c r="I63" s="30">
        <f t="shared" si="7"/>
        <v>0</v>
      </c>
      <c r="J63" s="30">
        <f t="shared" si="8"/>
        <v>0</v>
      </c>
    </row>
    <row r="64" spans="1:10" ht="12.75" x14ac:dyDescent="0.35">
      <c r="A64" s="234" t="s">
        <v>126</v>
      </c>
      <c r="B64" s="30"/>
      <c r="C64" s="30"/>
      <c r="D64" s="30"/>
      <c r="E64" s="30"/>
      <c r="F64" s="30"/>
      <c r="G64" s="30">
        <f t="shared" si="5"/>
        <v>0</v>
      </c>
      <c r="H64" s="30">
        <f t="shared" si="6"/>
        <v>0</v>
      </c>
      <c r="I64" s="30">
        <f t="shared" si="7"/>
        <v>0</v>
      </c>
      <c r="J64" s="30">
        <f t="shared" si="8"/>
        <v>0</v>
      </c>
    </row>
    <row r="65" spans="1:10" ht="12.75" x14ac:dyDescent="0.35">
      <c r="A65" s="234" t="s">
        <v>280</v>
      </c>
      <c r="B65" s="30">
        <v>10701</v>
      </c>
      <c r="C65" s="30">
        <v>24578</v>
      </c>
      <c r="D65" s="30">
        <v>21178</v>
      </c>
      <c r="E65" s="30">
        <v>29992</v>
      </c>
      <c r="F65" s="30">
        <v>100000</v>
      </c>
      <c r="G65" s="30">
        <f t="shared" si="5"/>
        <v>10477</v>
      </c>
      <c r="H65" s="30">
        <f t="shared" si="6"/>
        <v>21070.99</v>
      </c>
      <c r="I65" s="30">
        <f t="shared" si="7"/>
        <v>78822</v>
      </c>
      <c r="J65" s="30">
        <f t="shared" si="8"/>
        <v>99788.22</v>
      </c>
    </row>
    <row r="66" spans="1:10" ht="12.75" x14ac:dyDescent="0.35">
      <c r="A66" s="234" t="s">
        <v>281</v>
      </c>
      <c r="B66" s="30"/>
      <c r="C66" s="30"/>
      <c r="D66" s="30"/>
      <c r="E66" s="30"/>
      <c r="F66" s="30"/>
      <c r="G66" s="30">
        <f t="shared" si="5"/>
        <v>0</v>
      </c>
      <c r="H66" s="30">
        <f t="shared" si="6"/>
        <v>0</v>
      </c>
      <c r="I66" s="30">
        <f t="shared" si="7"/>
        <v>0</v>
      </c>
      <c r="J66" s="30">
        <f t="shared" si="8"/>
        <v>0</v>
      </c>
    </row>
    <row r="67" spans="1:10" ht="12.75" x14ac:dyDescent="0.35">
      <c r="A67" s="234" t="s">
        <v>267</v>
      </c>
      <c r="B67" s="30"/>
      <c r="C67" s="30"/>
      <c r="D67" s="30"/>
      <c r="E67" s="30"/>
      <c r="F67" s="30"/>
      <c r="G67" s="30">
        <f t="shared" si="5"/>
        <v>0</v>
      </c>
      <c r="H67" s="30">
        <f t="shared" si="6"/>
        <v>0</v>
      </c>
      <c r="I67" s="30">
        <f t="shared" si="7"/>
        <v>0</v>
      </c>
      <c r="J67" s="30">
        <f t="shared" si="8"/>
        <v>0</v>
      </c>
    </row>
    <row r="68" spans="1:10" ht="12.75" x14ac:dyDescent="0.35">
      <c r="A68" s="234" t="s">
        <v>282</v>
      </c>
      <c r="B68" s="30"/>
      <c r="C68" s="30"/>
      <c r="D68" s="30"/>
      <c r="E68" s="30"/>
      <c r="F68" s="30"/>
      <c r="G68" s="30">
        <f t="shared" si="5"/>
        <v>0</v>
      </c>
      <c r="H68" s="30">
        <f t="shared" si="6"/>
        <v>0</v>
      </c>
      <c r="I68" s="30">
        <f t="shared" si="7"/>
        <v>0</v>
      </c>
      <c r="J68" s="30">
        <f t="shared" si="8"/>
        <v>0</v>
      </c>
    </row>
    <row r="69" spans="1:10" ht="12.75" x14ac:dyDescent="0.35">
      <c r="A69" s="234" t="s">
        <v>283</v>
      </c>
      <c r="B69" s="30"/>
      <c r="C69" s="30"/>
      <c r="D69" s="30"/>
      <c r="E69" s="30"/>
      <c r="F69" s="30"/>
      <c r="G69" s="30">
        <f t="shared" si="5"/>
        <v>0</v>
      </c>
      <c r="H69" s="30">
        <f t="shared" si="6"/>
        <v>0</v>
      </c>
      <c r="I69" s="30">
        <f t="shared" si="7"/>
        <v>0</v>
      </c>
      <c r="J69" s="30">
        <f t="shared" si="8"/>
        <v>0</v>
      </c>
    </row>
    <row r="70" spans="1:10" ht="12.75" x14ac:dyDescent="0.35">
      <c r="A70" s="234" t="s">
        <v>284</v>
      </c>
      <c r="B70" s="30"/>
      <c r="C70" s="30"/>
      <c r="D70" s="30"/>
      <c r="E70" s="30"/>
      <c r="F70" s="30"/>
      <c r="G70" s="30">
        <f t="shared" si="5"/>
        <v>0</v>
      </c>
      <c r="H70" s="30">
        <f t="shared" si="6"/>
        <v>0</v>
      </c>
      <c r="I70" s="30">
        <f t="shared" si="7"/>
        <v>0</v>
      </c>
      <c r="J70" s="30">
        <f t="shared" si="8"/>
        <v>0</v>
      </c>
    </row>
    <row r="71" spans="1:10" ht="12.75" x14ac:dyDescent="0.35">
      <c r="A71" s="234" t="s">
        <v>129</v>
      </c>
      <c r="B71" s="30"/>
      <c r="C71" s="30"/>
      <c r="D71" s="30"/>
      <c r="E71" s="30"/>
      <c r="F71" s="30"/>
      <c r="G71" s="30">
        <f t="shared" si="5"/>
        <v>0</v>
      </c>
      <c r="H71" s="30">
        <f t="shared" si="6"/>
        <v>0</v>
      </c>
      <c r="I71" s="30">
        <f t="shared" si="7"/>
        <v>0</v>
      </c>
      <c r="J71" s="30">
        <f t="shared" si="8"/>
        <v>0</v>
      </c>
    </row>
    <row r="72" spans="1:10" ht="12.75" x14ac:dyDescent="0.35">
      <c r="A72" s="234" t="s">
        <v>285</v>
      </c>
      <c r="B72" s="30">
        <v>0</v>
      </c>
      <c r="C72" s="30">
        <v>178</v>
      </c>
      <c r="D72" s="30">
        <v>50000</v>
      </c>
      <c r="E72" s="30">
        <v>0</v>
      </c>
      <c r="F72" s="30"/>
      <c r="G72" s="30">
        <f t="shared" si="5"/>
        <v>50000</v>
      </c>
      <c r="H72" s="30">
        <f t="shared" si="6"/>
        <v>50000</v>
      </c>
      <c r="I72" s="30">
        <f t="shared" si="7"/>
        <v>-50000</v>
      </c>
      <c r="J72" s="30">
        <f t="shared" si="8"/>
        <v>-500</v>
      </c>
    </row>
    <row r="73" spans="1:10" ht="12.75" x14ac:dyDescent="0.35">
      <c r="A73" s="234" t="s">
        <v>130</v>
      </c>
      <c r="B73" s="30">
        <v>44589</v>
      </c>
      <c r="C73" s="30">
        <v>1296</v>
      </c>
      <c r="D73" s="30">
        <v>43309</v>
      </c>
      <c r="E73" s="30">
        <v>4584</v>
      </c>
      <c r="F73" s="30"/>
      <c r="G73" s="30">
        <f t="shared" si="5"/>
        <v>-1280</v>
      </c>
      <c r="H73" s="30">
        <f t="shared" si="6"/>
        <v>42863.11</v>
      </c>
      <c r="I73" s="30">
        <f t="shared" si="7"/>
        <v>-43309</v>
      </c>
      <c r="J73" s="30">
        <f t="shared" si="8"/>
        <v>-433.09</v>
      </c>
    </row>
    <row r="74" spans="1:10" ht="12.75" x14ac:dyDescent="0.35">
      <c r="A74" s="234" t="s">
        <v>286</v>
      </c>
      <c r="B74" s="30"/>
      <c r="C74" s="30"/>
      <c r="D74" s="30"/>
      <c r="E74" s="30"/>
      <c r="F74" s="30"/>
      <c r="G74" s="30">
        <f t="shared" si="5"/>
        <v>0</v>
      </c>
      <c r="H74" s="30">
        <f t="shared" si="6"/>
        <v>0</v>
      </c>
      <c r="I74" s="30">
        <f t="shared" si="7"/>
        <v>0</v>
      </c>
      <c r="J74" s="30">
        <f t="shared" si="8"/>
        <v>0</v>
      </c>
    </row>
    <row r="75" spans="1:10" ht="12.75" x14ac:dyDescent="0.35">
      <c r="A75" s="234" t="s">
        <v>287</v>
      </c>
      <c r="B75" s="30">
        <v>80000</v>
      </c>
      <c r="C75" s="30">
        <v>64415</v>
      </c>
      <c r="D75" s="30">
        <v>0</v>
      </c>
      <c r="E75" s="30">
        <v>147458</v>
      </c>
      <c r="F75" s="30">
        <v>35000</v>
      </c>
      <c r="G75" s="30">
        <f t="shared" si="5"/>
        <v>-80000</v>
      </c>
      <c r="H75" s="30">
        <f t="shared" si="6"/>
        <v>-800</v>
      </c>
      <c r="I75" s="30">
        <f t="shared" si="7"/>
        <v>35000</v>
      </c>
      <c r="J75" s="30">
        <f t="shared" si="8"/>
        <v>35000</v>
      </c>
    </row>
    <row r="76" spans="1:10" ht="12.75" x14ac:dyDescent="0.35">
      <c r="A76" s="234" t="s">
        <v>124</v>
      </c>
      <c r="B76" s="236">
        <v>320370</v>
      </c>
      <c r="C76" s="236">
        <v>554770</v>
      </c>
      <c r="D76" s="236">
        <v>0</v>
      </c>
      <c r="E76" s="236">
        <v>313844</v>
      </c>
      <c r="F76" s="236">
        <v>372157</v>
      </c>
      <c r="G76" s="30">
        <f t="shared" si="5"/>
        <v>-320370</v>
      </c>
      <c r="H76" s="30">
        <f t="shared" si="6"/>
        <v>-3203.7</v>
      </c>
      <c r="I76" s="30">
        <f t="shared" si="7"/>
        <v>372157</v>
      </c>
      <c r="J76" s="30">
        <f t="shared" si="8"/>
        <v>372157</v>
      </c>
    </row>
    <row r="77" spans="1:10" ht="13.15" thickBot="1" x14ac:dyDescent="0.4">
      <c r="A77" s="237" t="s">
        <v>11</v>
      </c>
      <c r="B77" s="238">
        <f>+SUM(B41:B76)</f>
        <v>455660</v>
      </c>
      <c r="C77" s="238">
        <f t="shared" ref="C77:F77" si="9">+SUM(C41:C76)</f>
        <v>1134459</v>
      </c>
      <c r="D77" s="238">
        <f t="shared" si="9"/>
        <v>539076</v>
      </c>
      <c r="E77" s="238">
        <f t="shared" si="9"/>
        <v>1189702</v>
      </c>
      <c r="F77" s="238">
        <f t="shared" si="9"/>
        <v>693157</v>
      </c>
      <c r="G77" s="238">
        <f t="shared" ref="G77:J77" si="10">+SUM(G41:G76)</f>
        <v>83416</v>
      </c>
      <c r="H77" s="238">
        <f t="shared" si="10"/>
        <v>534519.4</v>
      </c>
      <c r="I77" s="238">
        <f t="shared" si="10"/>
        <v>154081</v>
      </c>
      <c r="J77" s="238">
        <f t="shared" si="10"/>
        <v>687766.24</v>
      </c>
    </row>
    <row r="78" spans="1:10" ht="12.75" x14ac:dyDescent="0.35">
      <c r="A78" s="72"/>
      <c r="B78" s="72"/>
      <c r="C78" s="72"/>
      <c r="D78" s="72"/>
      <c r="E78" s="72"/>
      <c r="F78" s="72"/>
      <c r="G78" s="72"/>
      <c r="H78" s="72"/>
      <c r="I78" s="72"/>
      <c r="J78" s="72"/>
    </row>
    <row r="79" spans="1:10" ht="12.75" x14ac:dyDescent="0.35">
      <c r="A79" s="988" t="s">
        <v>258</v>
      </c>
      <c r="B79" s="988"/>
      <c r="C79" s="988"/>
      <c r="D79" s="988"/>
      <c r="E79" s="988"/>
      <c r="F79" s="988"/>
      <c r="G79" s="988"/>
      <c r="H79" s="988"/>
      <c r="I79" s="988"/>
      <c r="J79" s="988"/>
    </row>
    <row r="80" spans="1:10" ht="12.75" x14ac:dyDescent="0.35">
      <c r="A80" s="78" t="s">
        <v>6</v>
      </c>
      <c r="B80" s="1010" t="s">
        <v>266</v>
      </c>
      <c r="C80" s="1011"/>
      <c r="D80" s="1011"/>
      <c r="E80" s="1011"/>
      <c r="F80" s="1011"/>
      <c r="G80" s="1011"/>
      <c r="H80" s="1011"/>
      <c r="I80" s="1011"/>
      <c r="J80" s="1012"/>
    </row>
    <row r="81" spans="1:10" ht="12.75" x14ac:dyDescent="0.35">
      <c r="A81" s="230" t="s">
        <v>1178</v>
      </c>
      <c r="B81" s="1013"/>
      <c r="C81" s="1014"/>
      <c r="D81" s="1014"/>
      <c r="E81" s="1014"/>
      <c r="F81" s="1014"/>
      <c r="G81" s="1014"/>
      <c r="H81" s="1014"/>
      <c r="I81" s="1014"/>
      <c r="J81" s="1015"/>
    </row>
    <row r="82" spans="1:10" x14ac:dyDescent="0.35">
      <c r="A82" s="1008" t="s">
        <v>265</v>
      </c>
      <c r="B82" s="1008" t="s">
        <v>200</v>
      </c>
      <c r="C82" s="1008" t="s">
        <v>119</v>
      </c>
      <c r="D82" s="1008" t="s">
        <v>201</v>
      </c>
      <c r="E82" s="1008" t="s">
        <v>203</v>
      </c>
      <c r="F82" s="1008" t="s">
        <v>202</v>
      </c>
      <c r="G82" s="1008" t="s">
        <v>204</v>
      </c>
      <c r="H82" s="1008" t="s">
        <v>206</v>
      </c>
      <c r="I82" s="1008" t="s">
        <v>205</v>
      </c>
      <c r="J82" s="1008" t="s">
        <v>207</v>
      </c>
    </row>
    <row r="83" spans="1:10" x14ac:dyDescent="0.35">
      <c r="A83" s="1009"/>
      <c r="B83" s="1009"/>
      <c r="C83" s="1009"/>
      <c r="D83" s="1009"/>
      <c r="E83" s="1009"/>
      <c r="F83" s="1009"/>
      <c r="G83" s="1009"/>
      <c r="H83" s="1009"/>
      <c r="I83" s="1009"/>
      <c r="J83" s="1009"/>
    </row>
    <row r="84" spans="1:10" ht="12.75" x14ac:dyDescent="0.35">
      <c r="A84" s="234" t="s">
        <v>120</v>
      </c>
      <c r="B84" s="30"/>
      <c r="C84" s="30"/>
      <c r="D84" s="30"/>
      <c r="E84" s="30"/>
      <c r="F84" s="30"/>
      <c r="G84" s="30"/>
      <c r="H84" s="30"/>
      <c r="I84" s="30"/>
      <c r="J84" s="30"/>
    </row>
    <row r="85" spans="1:10" ht="12.75" x14ac:dyDescent="0.35">
      <c r="A85" s="234" t="s">
        <v>272</v>
      </c>
      <c r="B85" s="30"/>
      <c r="C85" s="30"/>
      <c r="D85" s="30"/>
      <c r="E85" s="30"/>
      <c r="F85" s="30"/>
      <c r="G85" s="30"/>
      <c r="H85" s="30"/>
      <c r="I85" s="30"/>
      <c r="J85" s="30"/>
    </row>
    <row r="86" spans="1:10" ht="12.75" x14ac:dyDescent="0.35">
      <c r="A86" s="234" t="s">
        <v>270</v>
      </c>
      <c r="B86" s="30"/>
      <c r="C86" s="30"/>
      <c r="D86" s="30"/>
      <c r="E86" s="30"/>
      <c r="F86" s="30"/>
      <c r="G86" s="30"/>
      <c r="H86" s="30"/>
      <c r="I86" s="30"/>
      <c r="J86" s="30"/>
    </row>
    <row r="87" spans="1:10" ht="12.75" x14ac:dyDescent="0.35">
      <c r="A87" s="234" t="s">
        <v>121</v>
      </c>
      <c r="B87" s="30"/>
      <c r="C87" s="30"/>
      <c r="D87" s="30"/>
      <c r="E87" s="30"/>
      <c r="F87" s="30"/>
      <c r="G87" s="30"/>
      <c r="H87" s="30"/>
      <c r="I87" s="30"/>
      <c r="J87" s="30"/>
    </row>
    <row r="88" spans="1:10" ht="12.75" x14ac:dyDescent="0.35">
      <c r="A88" s="234" t="s">
        <v>271</v>
      </c>
      <c r="B88" s="30"/>
      <c r="C88" s="30"/>
      <c r="D88" s="30"/>
      <c r="E88" s="30"/>
      <c r="F88" s="30"/>
      <c r="G88" s="30"/>
      <c r="H88" s="30"/>
      <c r="I88" s="30"/>
      <c r="J88" s="30"/>
    </row>
    <row r="89" spans="1:10" ht="12.75" x14ac:dyDescent="0.35">
      <c r="A89" s="234" t="s">
        <v>278</v>
      </c>
      <c r="B89" s="30"/>
      <c r="C89" s="30"/>
      <c r="D89" s="30"/>
      <c r="E89" s="30"/>
      <c r="F89" s="30"/>
      <c r="G89" s="30"/>
      <c r="H89" s="30"/>
      <c r="I89" s="30"/>
      <c r="J89" s="30"/>
    </row>
    <row r="90" spans="1:10" ht="12.75" x14ac:dyDescent="0.35">
      <c r="A90" s="234" t="s">
        <v>122</v>
      </c>
      <c r="B90" s="30"/>
      <c r="C90" s="30"/>
      <c r="D90" s="30"/>
      <c r="E90" s="30"/>
      <c r="F90" s="30"/>
      <c r="G90" s="30"/>
      <c r="H90" s="30"/>
      <c r="I90" s="30"/>
      <c r="J90" s="30"/>
    </row>
    <row r="91" spans="1:10" ht="12.75" x14ac:dyDescent="0.35">
      <c r="A91" s="234" t="s">
        <v>123</v>
      </c>
      <c r="B91" s="30"/>
      <c r="C91" s="30"/>
      <c r="D91" s="30"/>
      <c r="E91" s="30"/>
      <c r="F91" s="30"/>
      <c r="G91" s="30"/>
      <c r="H91" s="30"/>
      <c r="I91" s="30"/>
      <c r="J91" s="30"/>
    </row>
    <row r="92" spans="1:10" ht="12.75" x14ac:dyDescent="0.35">
      <c r="A92" s="234" t="s">
        <v>124</v>
      </c>
      <c r="B92" s="30"/>
      <c r="C92" s="30"/>
      <c r="D92" s="30"/>
      <c r="E92" s="30"/>
      <c r="F92" s="30"/>
      <c r="G92" s="30"/>
      <c r="H92" s="30"/>
      <c r="I92" s="30"/>
      <c r="J92" s="30"/>
    </row>
    <row r="93" spans="1:10" ht="12.75" x14ac:dyDescent="0.35">
      <c r="A93" s="234" t="s">
        <v>279</v>
      </c>
      <c r="B93" s="30"/>
      <c r="C93" s="30"/>
      <c r="D93" s="30"/>
      <c r="E93" s="30"/>
      <c r="F93" s="30"/>
      <c r="G93" s="30"/>
      <c r="H93" s="30"/>
      <c r="I93" s="30"/>
      <c r="J93" s="30"/>
    </row>
    <row r="94" spans="1:10" ht="12.75" x14ac:dyDescent="0.35">
      <c r="A94" s="234" t="s">
        <v>125</v>
      </c>
      <c r="B94" s="30"/>
      <c r="C94" s="30"/>
      <c r="D94" s="30"/>
      <c r="E94" s="30"/>
      <c r="F94" s="30"/>
      <c r="G94" s="30"/>
      <c r="H94" s="30"/>
      <c r="I94" s="30"/>
      <c r="J94" s="30"/>
    </row>
    <row r="95" spans="1:10" ht="12.75" x14ac:dyDescent="0.35">
      <c r="A95" s="234" t="s">
        <v>268</v>
      </c>
      <c r="B95" s="30"/>
      <c r="C95" s="30"/>
      <c r="D95" s="30"/>
      <c r="E95" s="30"/>
      <c r="F95" s="30"/>
      <c r="G95" s="30"/>
      <c r="H95" s="30"/>
      <c r="I95" s="30"/>
      <c r="J95" s="30"/>
    </row>
    <row r="96" spans="1:10" ht="12.75" x14ac:dyDescent="0.35">
      <c r="A96" s="234" t="s">
        <v>269</v>
      </c>
      <c r="B96" s="30"/>
      <c r="C96" s="30"/>
      <c r="D96" s="30"/>
      <c r="E96" s="30"/>
      <c r="F96" s="30"/>
      <c r="G96" s="30"/>
      <c r="H96" s="30"/>
      <c r="I96" s="30"/>
      <c r="J96" s="30"/>
    </row>
    <row r="97" spans="1:10" ht="12.75" x14ac:dyDescent="0.35">
      <c r="A97" s="234" t="s">
        <v>127</v>
      </c>
      <c r="B97" s="30"/>
      <c r="C97" s="30"/>
      <c r="D97" s="30"/>
      <c r="E97" s="30"/>
      <c r="F97" s="30"/>
      <c r="G97" s="30"/>
      <c r="H97" s="30"/>
      <c r="I97" s="30"/>
      <c r="J97" s="30"/>
    </row>
    <row r="98" spans="1:10" ht="12.75" x14ac:dyDescent="0.35">
      <c r="A98" s="235" t="s">
        <v>128</v>
      </c>
      <c r="B98" s="30"/>
      <c r="C98" s="30"/>
      <c r="D98" s="30"/>
      <c r="E98" s="30"/>
      <c r="F98" s="30"/>
      <c r="G98" s="30"/>
      <c r="H98" s="30"/>
      <c r="I98" s="30"/>
      <c r="J98" s="30"/>
    </row>
    <row r="99" spans="1:10" ht="12.75" x14ac:dyDescent="0.35">
      <c r="A99" s="234" t="s">
        <v>126</v>
      </c>
      <c r="B99" s="30"/>
      <c r="C99" s="30"/>
      <c r="D99" s="30"/>
      <c r="E99" s="30"/>
      <c r="F99" s="30"/>
      <c r="G99" s="30"/>
      <c r="H99" s="30"/>
      <c r="I99" s="30"/>
      <c r="J99" s="30"/>
    </row>
    <row r="100" spans="1:10" ht="12.75" x14ac:dyDescent="0.35">
      <c r="A100" s="234" t="s">
        <v>280</v>
      </c>
      <c r="B100" s="30"/>
      <c r="C100" s="30"/>
      <c r="D100" s="30"/>
      <c r="E100" s="30"/>
      <c r="F100" s="30"/>
      <c r="G100" s="30"/>
      <c r="H100" s="30"/>
      <c r="I100" s="30"/>
      <c r="J100" s="30"/>
    </row>
    <row r="101" spans="1:10" ht="12.75" x14ac:dyDescent="0.35">
      <c r="A101" s="234" t="s">
        <v>281</v>
      </c>
      <c r="B101" s="30"/>
      <c r="C101" s="30"/>
      <c r="D101" s="30"/>
      <c r="E101" s="30"/>
      <c r="F101" s="30"/>
      <c r="G101" s="30"/>
      <c r="H101" s="30"/>
      <c r="I101" s="30"/>
      <c r="J101" s="30"/>
    </row>
    <row r="102" spans="1:10" ht="12.75" x14ac:dyDescent="0.35">
      <c r="A102" s="234" t="s">
        <v>267</v>
      </c>
      <c r="B102" s="30"/>
      <c r="C102" s="30"/>
      <c r="D102" s="30"/>
      <c r="E102" s="30"/>
      <c r="F102" s="30"/>
      <c r="G102" s="30"/>
      <c r="H102" s="30"/>
      <c r="I102" s="30"/>
      <c r="J102" s="30"/>
    </row>
    <row r="103" spans="1:10" ht="12.75" x14ac:dyDescent="0.35">
      <c r="A103" s="234" t="s">
        <v>282</v>
      </c>
      <c r="B103" s="30"/>
      <c r="C103" s="30"/>
      <c r="D103" s="30"/>
      <c r="E103" s="30"/>
      <c r="F103" s="30"/>
      <c r="G103" s="30"/>
      <c r="H103" s="30"/>
      <c r="I103" s="30"/>
      <c r="J103" s="30"/>
    </row>
    <row r="104" spans="1:10" ht="12.75" x14ac:dyDescent="0.35">
      <c r="A104" s="234" t="s">
        <v>283</v>
      </c>
      <c r="B104" s="30"/>
      <c r="C104" s="30"/>
      <c r="D104" s="30"/>
      <c r="E104" s="30"/>
      <c r="F104" s="30"/>
      <c r="G104" s="30"/>
      <c r="H104" s="30"/>
      <c r="I104" s="30"/>
      <c r="J104" s="30"/>
    </row>
    <row r="105" spans="1:10" ht="12.75" x14ac:dyDescent="0.35">
      <c r="A105" s="234" t="s">
        <v>284</v>
      </c>
      <c r="B105" s="30"/>
      <c r="C105" s="30"/>
      <c r="D105" s="30"/>
      <c r="E105" s="30"/>
      <c r="F105" s="30"/>
      <c r="G105" s="30"/>
      <c r="H105" s="30"/>
      <c r="I105" s="30"/>
      <c r="J105" s="30"/>
    </row>
    <row r="106" spans="1:10" ht="12.75" x14ac:dyDescent="0.35">
      <c r="A106" s="234" t="s">
        <v>129</v>
      </c>
      <c r="B106" s="30"/>
      <c r="C106" s="30"/>
      <c r="D106" s="30"/>
      <c r="E106" s="30"/>
      <c r="F106" s="30"/>
      <c r="G106" s="30"/>
      <c r="H106" s="30"/>
      <c r="I106" s="30"/>
      <c r="J106" s="30"/>
    </row>
    <row r="107" spans="1:10" ht="12.75" x14ac:dyDescent="0.35">
      <c r="A107" s="234" t="s">
        <v>285</v>
      </c>
      <c r="B107" s="30"/>
      <c r="C107" s="30"/>
      <c r="D107" s="30"/>
      <c r="E107" s="30"/>
      <c r="F107" s="30"/>
      <c r="G107" s="30"/>
      <c r="H107" s="30"/>
      <c r="I107" s="30"/>
      <c r="J107" s="30"/>
    </row>
    <row r="108" spans="1:10" ht="12.75" x14ac:dyDescent="0.35">
      <c r="A108" s="234" t="s">
        <v>130</v>
      </c>
      <c r="B108" s="30"/>
      <c r="C108" s="30"/>
      <c r="D108" s="30"/>
      <c r="E108" s="30"/>
      <c r="F108" s="30"/>
      <c r="G108" s="30"/>
      <c r="H108" s="30"/>
      <c r="I108" s="30"/>
      <c r="J108" s="30"/>
    </row>
    <row r="109" spans="1:10" ht="12.75" x14ac:dyDescent="0.35">
      <c r="A109" s="234" t="s">
        <v>286</v>
      </c>
      <c r="B109" s="30"/>
      <c r="C109" s="30"/>
      <c r="D109" s="30"/>
      <c r="E109" s="30"/>
      <c r="F109" s="30"/>
      <c r="G109" s="30"/>
      <c r="H109" s="30"/>
      <c r="I109" s="30"/>
      <c r="J109" s="30"/>
    </row>
    <row r="110" spans="1:10" ht="12.75" x14ac:dyDescent="0.35">
      <c r="A110" s="234" t="s">
        <v>287</v>
      </c>
      <c r="B110" s="30"/>
      <c r="C110" s="30"/>
      <c r="D110" s="30"/>
      <c r="E110" s="30"/>
      <c r="F110" s="30"/>
      <c r="G110" s="30"/>
      <c r="H110" s="30"/>
      <c r="I110" s="30"/>
      <c r="J110" s="30"/>
    </row>
    <row r="111" spans="1:10" ht="12.75" x14ac:dyDescent="0.35">
      <c r="A111" s="234" t="s">
        <v>288</v>
      </c>
      <c r="B111" s="236"/>
      <c r="C111" s="236"/>
      <c r="D111" s="236"/>
      <c r="E111" s="236"/>
      <c r="F111" s="236"/>
      <c r="G111" s="236"/>
      <c r="H111" s="236"/>
      <c r="I111" s="236"/>
      <c r="J111" s="236"/>
    </row>
    <row r="112" spans="1:10" ht="13.15" thickBot="1" x14ac:dyDescent="0.4">
      <c r="A112" s="237" t="s">
        <v>11</v>
      </c>
      <c r="B112" s="238"/>
      <c r="C112" s="239"/>
      <c r="D112" s="240"/>
      <c r="E112" s="241"/>
      <c r="F112" s="242"/>
      <c r="G112" s="238"/>
      <c r="H112" s="243"/>
      <c r="I112" s="244"/>
      <c r="J112" s="245"/>
    </row>
    <row r="113" spans="1:10" ht="12.75" x14ac:dyDescent="0.35">
      <c r="A113" s="72"/>
      <c r="B113" s="72"/>
      <c r="C113" s="72"/>
      <c r="D113" s="72"/>
      <c r="E113" s="72"/>
      <c r="F113" s="72"/>
      <c r="G113" s="72"/>
      <c r="H113" s="72"/>
      <c r="I113" s="72"/>
      <c r="J113" s="72"/>
    </row>
    <row r="114" spans="1:10" ht="12.75" x14ac:dyDescent="0.35">
      <c r="A114" s="988" t="s">
        <v>258</v>
      </c>
      <c r="B114" s="988"/>
      <c r="C114" s="988"/>
      <c r="D114" s="988"/>
      <c r="E114" s="988"/>
      <c r="F114" s="988"/>
      <c r="G114" s="988"/>
      <c r="H114" s="988"/>
      <c r="I114" s="988"/>
      <c r="J114" s="988"/>
    </row>
    <row r="115" spans="1:10" ht="12.75" x14ac:dyDescent="0.35">
      <c r="A115" s="78" t="s">
        <v>6</v>
      </c>
      <c r="B115" s="1010" t="s">
        <v>266</v>
      </c>
      <c r="C115" s="1011"/>
      <c r="D115" s="1011"/>
      <c r="E115" s="1011"/>
      <c r="F115" s="1011"/>
      <c r="G115" s="1011"/>
      <c r="H115" s="1011"/>
      <c r="I115" s="1011"/>
      <c r="J115" s="1012"/>
    </row>
    <row r="116" spans="1:10" ht="12.75" x14ac:dyDescent="0.35">
      <c r="A116" s="230" t="s">
        <v>1182</v>
      </c>
      <c r="B116" s="1013"/>
      <c r="C116" s="1014"/>
      <c r="D116" s="1014"/>
      <c r="E116" s="1014"/>
      <c r="F116" s="1014"/>
      <c r="G116" s="1014"/>
      <c r="H116" s="1014"/>
      <c r="I116" s="1014"/>
      <c r="J116" s="1015"/>
    </row>
    <row r="117" spans="1:10" x14ac:dyDescent="0.35">
      <c r="A117" s="1008" t="s">
        <v>265</v>
      </c>
      <c r="B117" s="1008" t="s">
        <v>200</v>
      </c>
      <c r="C117" s="1008" t="s">
        <v>119</v>
      </c>
      <c r="D117" s="1008" t="s">
        <v>201</v>
      </c>
      <c r="E117" s="1008" t="s">
        <v>203</v>
      </c>
      <c r="F117" s="1008" t="s">
        <v>202</v>
      </c>
      <c r="G117" s="1008" t="s">
        <v>204</v>
      </c>
      <c r="H117" s="1008" t="s">
        <v>206</v>
      </c>
      <c r="I117" s="1008" t="s">
        <v>205</v>
      </c>
      <c r="J117" s="1008" t="s">
        <v>207</v>
      </c>
    </row>
    <row r="118" spans="1:10" x14ac:dyDescent="0.35">
      <c r="A118" s="1009"/>
      <c r="B118" s="1009"/>
      <c r="C118" s="1009"/>
      <c r="D118" s="1009"/>
      <c r="E118" s="1009"/>
      <c r="F118" s="1009"/>
      <c r="G118" s="1009"/>
      <c r="H118" s="1009"/>
      <c r="I118" s="1009"/>
      <c r="J118" s="1009"/>
    </row>
    <row r="119" spans="1:10" ht="12.75" x14ac:dyDescent="0.35">
      <c r="A119" s="234" t="s">
        <v>120</v>
      </c>
      <c r="B119" s="236"/>
      <c r="C119" s="236"/>
      <c r="D119" s="236">
        <v>2846</v>
      </c>
      <c r="E119" s="236">
        <v>26587</v>
      </c>
      <c r="F119" s="236"/>
      <c r="G119" s="461"/>
      <c r="H119" s="461"/>
      <c r="I119" s="461"/>
      <c r="J119" s="461"/>
    </row>
    <row r="120" spans="1:10" ht="12.75" x14ac:dyDescent="0.35">
      <c r="A120" s="234" t="s">
        <v>4186</v>
      </c>
      <c r="B120" s="236">
        <v>20700</v>
      </c>
      <c r="C120" s="236">
        <v>37072</v>
      </c>
      <c r="D120" s="236">
        <v>29100</v>
      </c>
      <c r="E120" s="236">
        <v>75077</v>
      </c>
      <c r="F120" s="236">
        <v>23815</v>
      </c>
      <c r="G120" s="461"/>
      <c r="H120" s="461"/>
      <c r="I120" s="461"/>
      <c r="J120" s="461"/>
    </row>
    <row r="121" spans="1:10" ht="12.75" x14ac:dyDescent="0.35">
      <c r="A121" s="234" t="s">
        <v>272</v>
      </c>
      <c r="B121" s="236"/>
      <c r="C121" s="236"/>
      <c r="D121" s="236"/>
      <c r="E121" s="236"/>
      <c r="F121" s="236"/>
      <c r="G121" s="461"/>
      <c r="H121" s="461"/>
      <c r="I121" s="461"/>
      <c r="J121" s="461"/>
    </row>
    <row r="122" spans="1:10" ht="12.75" x14ac:dyDescent="0.35">
      <c r="A122" s="234" t="s">
        <v>1085</v>
      </c>
      <c r="B122" s="236">
        <v>90</v>
      </c>
      <c r="C122" s="236">
        <v>4720</v>
      </c>
      <c r="D122" s="236">
        <v>326475</v>
      </c>
      <c r="E122" s="236">
        <v>85927</v>
      </c>
      <c r="F122" s="236">
        <v>289774</v>
      </c>
      <c r="G122" s="461"/>
      <c r="H122" s="461"/>
      <c r="I122" s="461"/>
      <c r="J122" s="461"/>
    </row>
    <row r="123" spans="1:10" ht="12.75" x14ac:dyDescent="0.35">
      <c r="A123" s="234" t="s">
        <v>270</v>
      </c>
      <c r="B123" s="236">
        <v>46626</v>
      </c>
      <c r="C123" s="236">
        <v>77186</v>
      </c>
      <c r="D123" s="236"/>
      <c r="E123" s="236"/>
      <c r="F123" s="236"/>
      <c r="G123" s="461"/>
      <c r="H123" s="461"/>
      <c r="I123" s="461"/>
      <c r="J123" s="461"/>
    </row>
    <row r="124" spans="1:10" ht="12.75" x14ac:dyDescent="0.35">
      <c r="A124" s="234" t="s">
        <v>4187</v>
      </c>
      <c r="B124" s="236">
        <v>6229</v>
      </c>
      <c r="C124" s="236">
        <v>65930</v>
      </c>
      <c r="D124" s="236">
        <v>6229</v>
      </c>
      <c r="E124" s="236">
        <v>22525</v>
      </c>
      <c r="F124" s="236">
        <v>4700</v>
      </c>
      <c r="G124" s="461"/>
      <c r="H124" s="461"/>
      <c r="I124" s="461"/>
      <c r="J124" s="461"/>
    </row>
    <row r="125" spans="1:10" ht="12.75" x14ac:dyDescent="0.35">
      <c r="A125" s="234" t="s">
        <v>4188</v>
      </c>
      <c r="B125" s="236">
        <v>0</v>
      </c>
      <c r="C125" s="236">
        <v>22692</v>
      </c>
      <c r="D125" s="236">
        <v>17488</v>
      </c>
      <c r="E125" s="236">
        <v>22663</v>
      </c>
      <c r="F125" s="236">
        <v>11153</v>
      </c>
      <c r="G125" s="461"/>
      <c r="H125" s="461"/>
      <c r="I125" s="461"/>
      <c r="J125" s="461"/>
    </row>
    <row r="126" spans="1:10" ht="12.75" x14ac:dyDescent="0.35">
      <c r="A126" s="234" t="s">
        <v>121</v>
      </c>
      <c r="B126" s="236"/>
      <c r="C126" s="236"/>
      <c r="D126" s="236"/>
      <c r="E126" s="236"/>
      <c r="F126" s="236"/>
      <c r="G126" s="461"/>
      <c r="H126" s="461"/>
      <c r="I126" s="461"/>
      <c r="J126" s="461"/>
    </row>
    <row r="127" spans="1:10" ht="12.75" x14ac:dyDescent="0.35">
      <c r="A127" s="234" t="s">
        <v>4189</v>
      </c>
      <c r="B127" s="236">
        <v>227448</v>
      </c>
      <c r="C127" s="236">
        <v>326385</v>
      </c>
      <c r="D127" s="236">
        <v>493700</v>
      </c>
      <c r="E127" s="236">
        <v>319914</v>
      </c>
      <c r="F127" s="236">
        <v>120</v>
      </c>
      <c r="G127" s="461"/>
      <c r="H127" s="461"/>
      <c r="I127" s="461"/>
      <c r="J127" s="461"/>
    </row>
    <row r="128" spans="1:10" ht="12.75" x14ac:dyDescent="0.35">
      <c r="A128" s="234" t="s">
        <v>4190</v>
      </c>
      <c r="B128" s="236">
        <v>0</v>
      </c>
      <c r="C128" s="236">
        <v>1231</v>
      </c>
      <c r="D128" s="236">
        <v>351</v>
      </c>
      <c r="E128" s="236">
        <v>951</v>
      </c>
      <c r="F128" s="236"/>
      <c r="G128" s="461"/>
      <c r="H128" s="461"/>
      <c r="I128" s="461"/>
      <c r="J128" s="461"/>
    </row>
    <row r="129" spans="1:10" ht="12.75" x14ac:dyDescent="0.35">
      <c r="A129" s="234" t="s">
        <v>4191</v>
      </c>
      <c r="B129" s="236">
        <v>0</v>
      </c>
      <c r="C129" s="236">
        <v>1802</v>
      </c>
      <c r="D129" s="236">
        <v>0</v>
      </c>
      <c r="E129" s="236">
        <v>150</v>
      </c>
      <c r="F129" s="236">
        <v>11926</v>
      </c>
      <c r="G129" s="461"/>
      <c r="H129" s="461"/>
      <c r="I129" s="461"/>
      <c r="J129" s="461"/>
    </row>
    <row r="130" spans="1:10" ht="12.75" x14ac:dyDescent="0.35">
      <c r="A130" s="234" t="s">
        <v>1088</v>
      </c>
      <c r="B130" s="236"/>
      <c r="C130" s="236"/>
      <c r="D130" s="236">
        <v>330</v>
      </c>
      <c r="E130" s="236">
        <v>25285</v>
      </c>
      <c r="F130" s="236"/>
      <c r="G130" s="461"/>
      <c r="H130" s="461"/>
      <c r="I130" s="461"/>
      <c r="J130" s="461"/>
    </row>
    <row r="131" spans="1:10" ht="12.75" x14ac:dyDescent="0.35">
      <c r="A131" s="234" t="s">
        <v>4192</v>
      </c>
      <c r="B131" s="236">
        <v>0</v>
      </c>
      <c r="C131" s="236">
        <v>10549</v>
      </c>
      <c r="D131" s="236">
        <v>0</v>
      </c>
      <c r="E131" s="236">
        <v>6660</v>
      </c>
      <c r="F131" s="236">
        <v>34123</v>
      </c>
      <c r="G131" s="461"/>
      <c r="H131" s="461"/>
      <c r="I131" s="461"/>
      <c r="J131" s="461"/>
    </row>
    <row r="132" spans="1:10" ht="12.75" x14ac:dyDescent="0.35">
      <c r="A132" s="234" t="s">
        <v>271</v>
      </c>
      <c r="B132" s="236"/>
      <c r="C132" s="236"/>
      <c r="D132" s="236"/>
      <c r="E132" s="236"/>
      <c r="F132" s="236"/>
      <c r="G132" s="461"/>
      <c r="H132" s="461"/>
      <c r="I132" s="461"/>
      <c r="J132" s="461"/>
    </row>
    <row r="133" spans="1:10" ht="12.75" x14ac:dyDescent="0.35">
      <c r="A133" s="234" t="s">
        <v>278</v>
      </c>
      <c r="B133" s="236"/>
      <c r="C133" s="236"/>
      <c r="D133" s="236"/>
      <c r="E133" s="236"/>
      <c r="F133" s="236"/>
      <c r="G133" s="461"/>
      <c r="H133" s="461"/>
      <c r="I133" s="461"/>
      <c r="J133" s="461"/>
    </row>
    <row r="134" spans="1:10" ht="12.75" x14ac:dyDescent="0.35">
      <c r="A134" s="234" t="s">
        <v>4193</v>
      </c>
      <c r="B134" s="236">
        <v>20234</v>
      </c>
      <c r="C134" s="236">
        <v>2831</v>
      </c>
      <c r="D134" s="236">
        <v>3502</v>
      </c>
      <c r="E134" s="236">
        <v>7241</v>
      </c>
      <c r="F134" s="236">
        <v>3795</v>
      </c>
      <c r="G134" s="461"/>
      <c r="H134" s="461"/>
      <c r="I134" s="461"/>
      <c r="J134" s="461"/>
    </row>
    <row r="135" spans="1:10" ht="12.75" x14ac:dyDescent="0.35">
      <c r="A135" s="234" t="s">
        <v>122</v>
      </c>
      <c r="B135" s="236">
        <v>42462</v>
      </c>
      <c r="C135" s="236">
        <v>134926</v>
      </c>
      <c r="D135" s="236">
        <v>74135</v>
      </c>
      <c r="E135" s="236">
        <v>152420</v>
      </c>
      <c r="F135" s="236">
        <v>78564</v>
      </c>
      <c r="G135" s="461"/>
      <c r="H135" s="461"/>
      <c r="I135" s="461"/>
      <c r="J135" s="461"/>
    </row>
    <row r="136" spans="1:10" ht="12.75" x14ac:dyDescent="0.35">
      <c r="A136" s="234" t="s">
        <v>181</v>
      </c>
      <c r="B136" s="236">
        <v>156</v>
      </c>
      <c r="C136" s="236">
        <v>3949</v>
      </c>
      <c r="D136" s="236">
        <v>61389</v>
      </c>
      <c r="E136" s="236">
        <v>7209</v>
      </c>
      <c r="F136" s="236">
        <v>240</v>
      </c>
      <c r="G136" s="461"/>
      <c r="H136" s="461"/>
      <c r="I136" s="461"/>
      <c r="J136" s="461"/>
    </row>
    <row r="137" spans="1:10" ht="12.75" x14ac:dyDescent="0.35">
      <c r="A137" s="234" t="s">
        <v>123</v>
      </c>
      <c r="B137" s="236"/>
      <c r="C137" s="236"/>
      <c r="D137" s="236"/>
      <c r="E137" s="236"/>
      <c r="F137" s="236">
        <v>938</v>
      </c>
      <c r="G137" s="461"/>
      <c r="H137" s="461"/>
      <c r="I137" s="461"/>
      <c r="J137" s="461"/>
    </row>
    <row r="138" spans="1:10" ht="12.75" x14ac:dyDescent="0.35">
      <c r="A138" s="234" t="s">
        <v>124</v>
      </c>
      <c r="B138" s="236">
        <v>979233</v>
      </c>
      <c r="C138" s="236">
        <v>1201656</v>
      </c>
      <c r="D138" s="236">
        <v>844575</v>
      </c>
      <c r="E138" s="236">
        <v>988575</v>
      </c>
      <c r="F138" s="236">
        <v>785318</v>
      </c>
      <c r="G138" s="461"/>
      <c r="H138" s="461"/>
      <c r="I138" s="461"/>
      <c r="J138" s="461"/>
    </row>
    <row r="139" spans="1:10" ht="12.75" x14ac:dyDescent="0.35">
      <c r="A139" s="234" t="s">
        <v>1401</v>
      </c>
      <c r="B139" s="236"/>
      <c r="C139" s="236"/>
      <c r="D139" s="236">
        <v>0</v>
      </c>
      <c r="E139" s="236">
        <v>140</v>
      </c>
      <c r="F139" s="236"/>
      <c r="G139" s="461"/>
      <c r="H139" s="461"/>
      <c r="I139" s="461"/>
      <c r="J139" s="461"/>
    </row>
    <row r="140" spans="1:10" ht="12.75" x14ac:dyDescent="0.35">
      <c r="A140" s="234" t="s">
        <v>279</v>
      </c>
      <c r="B140" s="236"/>
      <c r="C140" s="236"/>
      <c r="D140" s="236">
        <v>4112</v>
      </c>
      <c r="E140" s="236">
        <v>22618</v>
      </c>
      <c r="F140" s="236">
        <v>2987</v>
      </c>
      <c r="G140" s="461"/>
      <c r="H140" s="461"/>
      <c r="I140" s="461"/>
      <c r="J140" s="461"/>
    </row>
    <row r="141" spans="1:10" ht="12.75" x14ac:dyDescent="0.35">
      <c r="A141" s="234" t="s">
        <v>125</v>
      </c>
      <c r="B141" s="236">
        <v>2042</v>
      </c>
      <c r="C141" s="236">
        <v>22094</v>
      </c>
      <c r="D141" s="236">
        <v>11995</v>
      </c>
      <c r="E141" s="236">
        <v>9937</v>
      </c>
      <c r="F141" s="236">
        <v>2521</v>
      </c>
      <c r="G141" s="461"/>
      <c r="H141" s="461"/>
      <c r="I141" s="461"/>
      <c r="J141" s="461"/>
    </row>
    <row r="142" spans="1:10" ht="12.75" x14ac:dyDescent="0.35">
      <c r="A142" s="234" t="s">
        <v>268</v>
      </c>
      <c r="B142" s="236">
        <v>0</v>
      </c>
      <c r="C142" s="236">
        <v>2204</v>
      </c>
      <c r="D142" s="236">
        <v>0</v>
      </c>
      <c r="E142" s="236">
        <v>23404</v>
      </c>
      <c r="F142" s="236">
        <v>1800</v>
      </c>
      <c r="G142" s="461"/>
      <c r="H142" s="461"/>
      <c r="I142" s="461"/>
      <c r="J142" s="461"/>
    </row>
    <row r="143" spans="1:10" ht="12.75" x14ac:dyDescent="0.35">
      <c r="A143" s="234" t="s">
        <v>269</v>
      </c>
      <c r="B143" s="236">
        <v>1800</v>
      </c>
      <c r="C143" s="236">
        <v>865</v>
      </c>
      <c r="D143" s="236">
        <v>1800</v>
      </c>
      <c r="E143" s="236">
        <v>694</v>
      </c>
      <c r="F143" s="236"/>
      <c r="G143" s="461"/>
      <c r="H143" s="461"/>
      <c r="I143" s="461"/>
      <c r="J143" s="461"/>
    </row>
    <row r="144" spans="1:10" ht="12.75" x14ac:dyDescent="0.35">
      <c r="A144" s="234" t="s">
        <v>127</v>
      </c>
      <c r="B144" s="236">
        <v>1700</v>
      </c>
      <c r="C144" s="236">
        <v>60241</v>
      </c>
      <c r="D144" s="236">
        <v>3600</v>
      </c>
      <c r="E144" s="236">
        <v>42309</v>
      </c>
      <c r="F144" s="236">
        <v>12650</v>
      </c>
      <c r="G144" s="461"/>
      <c r="H144" s="461"/>
      <c r="I144" s="461"/>
      <c r="J144" s="461"/>
    </row>
    <row r="145" spans="1:10" ht="12.75" x14ac:dyDescent="0.35">
      <c r="A145" s="234" t="s">
        <v>4194</v>
      </c>
      <c r="B145" s="236"/>
      <c r="C145" s="236"/>
      <c r="D145" s="236"/>
      <c r="E145" s="236"/>
      <c r="F145" s="236">
        <v>2343</v>
      </c>
      <c r="G145" s="461"/>
      <c r="H145" s="461"/>
      <c r="I145" s="461"/>
      <c r="J145" s="461"/>
    </row>
    <row r="146" spans="1:10" ht="12.75" x14ac:dyDescent="0.35">
      <c r="A146" s="235" t="s">
        <v>128</v>
      </c>
      <c r="B146" s="236"/>
      <c r="C146" s="236"/>
      <c r="D146" s="236">
        <v>802</v>
      </c>
      <c r="E146" s="236">
        <v>615</v>
      </c>
      <c r="F146" s="236"/>
      <c r="G146" s="461"/>
      <c r="H146" s="461"/>
      <c r="I146" s="461"/>
      <c r="J146" s="461"/>
    </row>
    <row r="147" spans="1:10" ht="12.75" x14ac:dyDescent="0.35">
      <c r="A147" s="234" t="s">
        <v>126</v>
      </c>
      <c r="B147" s="236">
        <v>1250</v>
      </c>
      <c r="C147" s="236">
        <v>2219</v>
      </c>
      <c r="D147" s="236">
        <v>1600</v>
      </c>
      <c r="E147" s="236">
        <v>1769</v>
      </c>
      <c r="F147" s="236">
        <v>3200</v>
      </c>
      <c r="G147" s="461"/>
      <c r="H147" s="461"/>
      <c r="I147" s="461"/>
      <c r="J147" s="461"/>
    </row>
    <row r="148" spans="1:10" ht="12.75" x14ac:dyDescent="0.35">
      <c r="A148" s="234" t="s">
        <v>280</v>
      </c>
      <c r="B148" s="236">
        <v>79192</v>
      </c>
      <c r="C148" s="236">
        <v>109845</v>
      </c>
      <c r="D148" s="236">
        <v>83825</v>
      </c>
      <c r="E148" s="236">
        <v>130036</v>
      </c>
      <c r="F148" s="236">
        <v>112270</v>
      </c>
      <c r="G148" s="461"/>
      <c r="H148" s="461"/>
      <c r="I148" s="461"/>
      <c r="J148" s="461"/>
    </row>
    <row r="149" spans="1:10" ht="12.75" x14ac:dyDescent="0.35">
      <c r="A149" s="234" t="s">
        <v>281</v>
      </c>
      <c r="B149" s="236">
        <v>676</v>
      </c>
      <c r="C149" s="236">
        <v>13030</v>
      </c>
      <c r="D149" s="236"/>
      <c r="E149" s="236"/>
      <c r="F149" s="236"/>
      <c r="G149" s="461"/>
      <c r="H149" s="461"/>
      <c r="I149" s="461"/>
      <c r="J149" s="461"/>
    </row>
    <row r="150" spans="1:10" ht="12.75" x14ac:dyDescent="0.35">
      <c r="A150" s="234" t="s">
        <v>267</v>
      </c>
      <c r="B150" s="236">
        <v>0</v>
      </c>
      <c r="C150" s="236">
        <v>6006</v>
      </c>
      <c r="D150" s="236"/>
      <c r="E150" s="236"/>
      <c r="F150" s="236"/>
      <c r="G150" s="461"/>
      <c r="H150" s="461"/>
      <c r="I150" s="461"/>
      <c r="J150" s="461"/>
    </row>
    <row r="151" spans="1:10" ht="12.75" x14ac:dyDescent="0.35">
      <c r="A151" s="234" t="s">
        <v>4195</v>
      </c>
      <c r="B151" s="236"/>
      <c r="C151" s="236"/>
      <c r="D151" s="236">
        <v>0</v>
      </c>
      <c r="E151" s="236">
        <v>2889</v>
      </c>
      <c r="F151" s="236">
        <v>2333</v>
      </c>
      <c r="G151" s="461"/>
      <c r="H151" s="461"/>
      <c r="I151" s="461"/>
      <c r="J151" s="461"/>
    </row>
    <row r="152" spans="1:10" ht="12.75" x14ac:dyDescent="0.35">
      <c r="A152" s="234" t="s">
        <v>282</v>
      </c>
      <c r="B152" s="236"/>
      <c r="C152" s="236"/>
      <c r="D152" s="236"/>
      <c r="E152" s="236"/>
      <c r="F152" s="236"/>
      <c r="G152" s="461"/>
      <c r="H152" s="461"/>
      <c r="I152" s="461"/>
      <c r="J152" s="461"/>
    </row>
    <row r="153" spans="1:10" ht="12.75" x14ac:dyDescent="0.35">
      <c r="A153" s="234" t="s">
        <v>283</v>
      </c>
      <c r="B153" s="236">
        <v>600</v>
      </c>
      <c r="C153" s="236">
        <v>0</v>
      </c>
      <c r="D153" s="236">
        <v>600</v>
      </c>
      <c r="E153" s="236">
        <v>600</v>
      </c>
      <c r="F153" s="236"/>
      <c r="G153" s="461"/>
      <c r="H153" s="461"/>
      <c r="I153" s="461"/>
      <c r="J153" s="461"/>
    </row>
    <row r="154" spans="1:10" ht="12.75" x14ac:dyDescent="0.35">
      <c r="A154" s="234" t="s">
        <v>284</v>
      </c>
      <c r="B154" s="236"/>
      <c r="C154" s="236"/>
      <c r="D154" s="236"/>
      <c r="E154" s="236"/>
      <c r="F154" s="236"/>
      <c r="G154" s="461"/>
      <c r="H154" s="461"/>
      <c r="I154" s="461"/>
      <c r="J154" s="461"/>
    </row>
    <row r="155" spans="1:10" ht="12.75" x14ac:dyDescent="0.35">
      <c r="A155" s="234" t="s">
        <v>129</v>
      </c>
      <c r="B155" s="236"/>
      <c r="C155" s="236"/>
      <c r="D155" s="236"/>
      <c r="E155" s="236"/>
      <c r="F155" s="236"/>
      <c r="G155" s="461"/>
      <c r="H155" s="461"/>
      <c r="I155" s="461"/>
      <c r="J155" s="461"/>
    </row>
    <row r="156" spans="1:10" ht="12.75" x14ac:dyDescent="0.35">
      <c r="A156" s="234" t="s">
        <v>285</v>
      </c>
      <c r="B156" s="236">
        <v>73708</v>
      </c>
      <c r="C156" s="236">
        <v>44440</v>
      </c>
      <c r="D156" s="236">
        <v>41823</v>
      </c>
      <c r="E156" s="236">
        <v>60325</v>
      </c>
      <c r="F156" s="236"/>
      <c r="G156" s="461"/>
      <c r="H156" s="461"/>
      <c r="I156" s="461"/>
      <c r="J156" s="461"/>
    </row>
    <row r="157" spans="1:10" ht="12.75" x14ac:dyDescent="0.35">
      <c r="A157" s="234" t="s">
        <v>4196</v>
      </c>
      <c r="B157" s="236">
        <v>1302</v>
      </c>
      <c r="C157" s="236">
        <v>8650</v>
      </c>
      <c r="D157" s="236">
        <v>0</v>
      </c>
      <c r="E157" s="236">
        <v>7000</v>
      </c>
      <c r="F157" s="236"/>
      <c r="G157" s="461"/>
      <c r="H157" s="461"/>
      <c r="I157" s="461"/>
      <c r="J157" s="461"/>
    </row>
    <row r="158" spans="1:10" ht="12.75" x14ac:dyDescent="0.35">
      <c r="A158" s="234" t="s">
        <v>130</v>
      </c>
      <c r="B158" s="236"/>
      <c r="C158" s="236"/>
      <c r="D158" s="236"/>
      <c r="E158" s="236"/>
      <c r="F158" s="236">
        <v>9824</v>
      </c>
      <c r="G158" s="461"/>
      <c r="H158" s="461"/>
      <c r="I158" s="461"/>
      <c r="J158" s="461"/>
    </row>
    <row r="159" spans="1:10" ht="12.75" x14ac:dyDescent="0.35">
      <c r="A159" s="234" t="s">
        <v>286</v>
      </c>
      <c r="B159" s="236"/>
      <c r="C159" s="236"/>
      <c r="D159" s="236"/>
      <c r="E159" s="236"/>
      <c r="F159" s="236"/>
      <c r="G159" s="461"/>
      <c r="H159" s="461"/>
      <c r="I159" s="461"/>
      <c r="J159" s="461"/>
    </row>
    <row r="160" spans="1:10" ht="12.75" x14ac:dyDescent="0.35">
      <c r="A160" s="234" t="s">
        <v>287</v>
      </c>
      <c r="B160" s="236">
        <v>1011</v>
      </c>
      <c r="C160" s="236">
        <v>17650</v>
      </c>
      <c r="D160" s="236">
        <v>0</v>
      </c>
      <c r="E160" s="236">
        <v>442892</v>
      </c>
      <c r="F160" s="236">
        <v>37204</v>
      </c>
      <c r="G160" s="461"/>
      <c r="H160" s="461"/>
      <c r="I160" s="461"/>
      <c r="J160" s="461"/>
    </row>
    <row r="161" spans="1:10" ht="13.15" thickBot="1" x14ac:dyDescent="0.4">
      <c r="A161" s="237" t="s">
        <v>11</v>
      </c>
      <c r="B161" s="238"/>
      <c r="C161" s="239"/>
      <c r="D161" s="240"/>
      <c r="E161" s="241"/>
      <c r="F161" s="242"/>
      <c r="G161" s="238"/>
      <c r="H161" s="243"/>
      <c r="I161" s="244"/>
      <c r="J161" s="245"/>
    </row>
    <row r="162" spans="1:10" ht="12.75" x14ac:dyDescent="0.35">
      <c r="A162" s="72"/>
      <c r="B162" s="72"/>
      <c r="C162" s="72"/>
      <c r="D162" s="72"/>
      <c r="E162" s="72"/>
      <c r="F162" s="72"/>
      <c r="G162" s="72"/>
      <c r="H162" s="72"/>
      <c r="I162" s="72"/>
      <c r="J162" s="72"/>
    </row>
    <row r="163" spans="1:10" ht="12.75" x14ac:dyDescent="0.35">
      <c r="A163" s="988" t="s">
        <v>258</v>
      </c>
      <c r="B163" s="988"/>
      <c r="C163" s="988"/>
      <c r="D163" s="988"/>
      <c r="E163" s="988"/>
      <c r="F163" s="988"/>
      <c r="G163" s="988"/>
      <c r="H163" s="988"/>
      <c r="I163" s="988"/>
      <c r="J163" s="988"/>
    </row>
    <row r="164" spans="1:10" ht="12.75" x14ac:dyDescent="0.35">
      <c r="A164" s="78" t="s">
        <v>6</v>
      </c>
      <c r="B164" s="1010" t="s">
        <v>266</v>
      </c>
      <c r="C164" s="1011"/>
      <c r="D164" s="1011"/>
      <c r="E164" s="1011"/>
      <c r="F164" s="1011"/>
      <c r="G164" s="1011"/>
      <c r="H164" s="1011"/>
      <c r="I164" s="1011"/>
      <c r="J164" s="1012"/>
    </row>
    <row r="165" spans="1:10" ht="12.75" x14ac:dyDescent="0.35">
      <c r="A165" s="230" t="s">
        <v>1183</v>
      </c>
      <c r="B165" s="1013"/>
      <c r="C165" s="1014"/>
      <c r="D165" s="1014"/>
      <c r="E165" s="1014"/>
      <c r="F165" s="1014"/>
      <c r="G165" s="1014"/>
      <c r="H165" s="1014"/>
      <c r="I165" s="1014"/>
      <c r="J165" s="1015"/>
    </row>
    <row r="166" spans="1:10" x14ac:dyDescent="0.35">
      <c r="A166" s="1008" t="s">
        <v>265</v>
      </c>
      <c r="B166" s="1008" t="s">
        <v>200</v>
      </c>
      <c r="C166" s="1008" t="s">
        <v>119</v>
      </c>
      <c r="D166" s="1008" t="s">
        <v>201</v>
      </c>
      <c r="E166" s="1008" t="s">
        <v>203</v>
      </c>
      <c r="F166" s="1008" t="s">
        <v>202</v>
      </c>
      <c r="G166" s="1008" t="s">
        <v>204</v>
      </c>
      <c r="H166" s="1008" t="s">
        <v>206</v>
      </c>
      <c r="I166" s="1008" t="s">
        <v>205</v>
      </c>
      <c r="J166" s="1008" t="s">
        <v>207</v>
      </c>
    </row>
    <row r="167" spans="1:10" x14ac:dyDescent="0.35">
      <c r="A167" s="1009"/>
      <c r="B167" s="1009"/>
      <c r="C167" s="1009"/>
      <c r="D167" s="1009"/>
      <c r="E167" s="1009"/>
      <c r="F167" s="1009"/>
      <c r="G167" s="1009"/>
      <c r="H167" s="1009"/>
      <c r="I167" s="1009"/>
      <c r="J167" s="1009"/>
    </row>
    <row r="168" spans="1:10" ht="12.75" x14ac:dyDescent="0.35">
      <c r="A168" s="234" t="s">
        <v>120</v>
      </c>
      <c r="B168" s="30">
        <v>17500</v>
      </c>
      <c r="C168" s="30">
        <v>1050</v>
      </c>
      <c r="D168" s="30">
        <v>0</v>
      </c>
      <c r="E168" s="30">
        <v>0</v>
      </c>
      <c r="F168" s="30">
        <v>0</v>
      </c>
      <c r="G168" s="30">
        <f>D168-B168</f>
        <v>-17500</v>
      </c>
      <c r="H168" s="72">
        <f>G168/100</f>
        <v>-175</v>
      </c>
      <c r="I168" s="72">
        <f>F168-D168</f>
        <v>0</v>
      </c>
      <c r="J168" s="30">
        <f>I168/100</f>
        <v>0</v>
      </c>
    </row>
    <row r="169" spans="1:10" ht="12.75" x14ac:dyDescent="0.35">
      <c r="A169" s="234" t="s">
        <v>272</v>
      </c>
      <c r="B169" s="30">
        <v>0</v>
      </c>
      <c r="C169" s="30">
        <v>38188</v>
      </c>
      <c r="D169" s="30">
        <v>0</v>
      </c>
      <c r="E169" s="249">
        <v>15000</v>
      </c>
      <c r="F169" s="30">
        <v>5000</v>
      </c>
      <c r="G169" s="30">
        <f t="shared" ref="G169:G195" si="11">D169-B169</f>
        <v>0</v>
      </c>
      <c r="H169" s="72">
        <f t="shared" ref="H169:H195" si="12">G169/100</f>
        <v>0</v>
      </c>
      <c r="I169" s="72">
        <f t="shared" ref="I169:I195" si="13">F169-D169</f>
        <v>5000</v>
      </c>
      <c r="J169" s="30">
        <f t="shared" ref="J169:J195" si="14">I169/100</f>
        <v>50</v>
      </c>
    </row>
    <row r="170" spans="1:10" ht="12.75" x14ac:dyDescent="0.35">
      <c r="A170" s="234" t="s">
        <v>270</v>
      </c>
      <c r="B170" s="30">
        <v>175100</v>
      </c>
      <c r="C170" s="30">
        <v>287735</v>
      </c>
      <c r="D170" s="249">
        <v>173150</v>
      </c>
      <c r="E170" s="249">
        <v>496190</v>
      </c>
      <c r="F170" s="30">
        <v>195500</v>
      </c>
      <c r="G170" s="30">
        <f t="shared" si="11"/>
        <v>-1950</v>
      </c>
      <c r="H170" s="72">
        <f t="shared" si="12"/>
        <v>-19.5</v>
      </c>
      <c r="I170" s="72">
        <f t="shared" si="13"/>
        <v>22350</v>
      </c>
      <c r="J170" s="30">
        <f t="shared" si="14"/>
        <v>223.5</v>
      </c>
    </row>
    <row r="171" spans="1:10" ht="12.75" x14ac:dyDescent="0.35">
      <c r="A171" s="234" t="s">
        <v>121</v>
      </c>
      <c r="B171" s="30">
        <v>0</v>
      </c>
      <c r="C171" s="30">
        <v>0</v>
      </c>
      <c r="D171" s="30">
        <v>0</v>
      </c>
      <c r="E171" s="30">
        <v>0</v>
      </c>
      <c r="F171" s="30">
        <v>0</v>
      </c>
      <c r="G171" s="30">
        <f t="shared" si="11"/>
        <v>0</v>
      </c>
      <c r="H171" s="72">
        <f t="shared" si="12"/>
        <v>0</v>
      </c>
      <c r="I171" s="72">
        <f t="shared" si="13"/>
        <v>0</v>
      </c>
      <c r="J171" s="30">
        <f t="shared" si="14"/>
        <v>0</v>
      </c>
    </row>
    <row r="172" spans="1:10" ht="12.75" x14ac:dyDescent="0.35">
      <c r="A172" s="234" t="s">
        <v>271</v>
      </c>
      <c r="B172" s="30">
        <v>0</v>
      </c>
      <c r="C172" s="30">
        <v>0</v>
      </c>
      <c r="D172" s="30">
        <v>0</v>
      </c>
      <c r="E172" s="249">
        <v>4860</v>
      </c>
      <c r="F172" s="30">
        <v>0</v>
      </c>
      <c r="G172" s="30">
        <f t="shared" si="11"/>
        <v>0</v>
      </c>
      <c r="H172" s="72">
        <f t="shared" si="12"/>
        <v>0</v>
      </c>
      <c r="I172" s="72">
        <f t="shared" si="13"/>
        <v>0</v>
      </c>
      <c r="J172" s="30">
        <f t="shared" si="14"/>
        <v>0</v>
      </c>
    </row>
    <row r="173" spans="1:10" ht="12.75" x14ac:dyDescent="0.35">
      <c r="A173" s="234" t="s">
        <v>278</v>
      </c>
      <c r="B173" s="30">
        <v>0</v>
      </c>
      <c r="C173" s="30">
        <v>0</v>
      </c>
      <c r="D173" s="30">
        <v>0</v>
      </c>
      <c r="E173" s="249">
        <v>7410</v>
      </c>
      <c r="F173" s="30">
        <v>0</v>
      </c>
      <c r="G173" s="30">
        <f t="shared" si="11"/>
        <v>0</v>
      </c>
      <c r="H173" s="72">
        <f t="shared" si="12"/>
        <v>0</v>
      </c>
      <c r="I173" s="72">
        <f t="shared" si="13"/>
        <v>0</v>
      </c>
      <c r="J173" s="30">
        <f t="shared" si="14"/>
        <v>0</v>
      </c>
    </row>
    <row r="174" spans="1:10" ht="12.75" x14ac:dyDescent="0.35">
      <c r="A174" s="234" t="s">
        <v>122</v>
      </c>
      <c r="B174" s="30">
        <v>88380</v>
      </c>
      <c r="C174" s="30">
        <v>174434</v>
      </c>
      <c r="D174" s="249">
        <v>106000</v>
      </c>
      <c r="E174" s="249">
        <v>178347</v>
      </c>
      <c r="F174" s="30">
        <v>59000</v>
      </c>
      <c r="G174" s="30">
        <f t="shared" si="11"/>
        <v>17620</v>
      </c>
      <c r="H174" s="72">
        <f t="shared" si="12"/>
        <v>176.2</v>
      </c>
      <c r="I174" s="72">
        <f t="shared" si="13"/>
        <v>-47000</v>
      </c>
      <c r="J174" s="30">
        <f t="shared" si="14"/>
        <v>-470</v>
      </c>
    </row>
    <row r="175" spans="1:10" ht="12.75" x14ac:dyDescent="0.35">
      <c r="A175" s="234" t="s">
        <v>123</v>
      </c>
      <c r="B175" s="30">
        <v>0</v>
      </c>
      <c r="C175" s="30">
        <v>0</v>
      </c>
      <c r="D175" s="30">
        <v>0</v>
      </c>
      <c r="E175" s="30">
        <v>0</v>
      </c>
      <c r="F175" s="30">
        <v>0</v>
      </c>
      <c r="G175" s="30">
        <f t="shared" si="11"/>
        <v>0</v>
      </c>
      <c r="H175" s="72">
        <f t="shared" si="12"/>
        <v>0</v>
      </c>
      <c r="I175" s="72">
        <f t="shared" si="13"/>
        <v>0</v>
      </c>
      <c r="J175" s="30">
        <f t="shared" si="14"/>
        <v>0</v>
      </c>
    </row>
    <row r="176" spans="1:10" ht="12.75" x14ac:dyDescent="0.35">
      <c r="A176" s="234" t="s">
        <v>124</v>
      </c>
      <c r="B176" s="30">
        <v>496598</v>
      </c>
      <c r="C176" s="30">
        <v>888891</v>
      </c>
      <c r="D176" s="249">
        <v>314640</v>
      </c>
      <c r="E176" s="249">
        <v>314640</v>
      </c>
      <c r="F176" s="30">
        <v>84802</v>
      </c>
      <c r="G176" s="30">
        <f t="shared" si="11"/>
        <v>-181958</v>
      </c>
      <c r="H176" s="72">
        <f t="shared" si="12"/>
        <v>-1819.58</v>
      </c>
      <c r="I176" s="72">
        <f t="shared" si="13"/>
        <v>-229838</v>
      </c>
      <c r="J176" s="30">
        <f t="shared" si="14"/>
        <v>-2298.38</v>
      </c>
    </row>
    <row r="177" spans="1:10" ht="12.75" x14ac:dyDescent="0.35">
      <c r="A177" s="234" t="s">
        <v>279</v>
      </c>
      <c r="B177" s="30">
        <v>44170</v>
      </c>
      <c r="C177" s="30">
        <v>815729</v>
      </c>
      <c r="D177" s="249">
        <v>540935</v>
      </c>
      <c r="E177" s="249">
        <v>1157162</v>
      </c>
      <c r="F177" s="30">
        <v>193165</v>
      </c>
      <c r="G177" s="30">
        <f t="shared" si="11"/>
        <v>496765</v>
      </c>
      <c r="H177" s="72">
        <f t="shared" si="12"/>
        <v>4967.6499999999996</v>
      </c>
      <c r="I177" s="72">
        <f t="shared" si="13"/>
        <v>-347770</v>
      </c>
      <c r="J177" s="30">
        <f t="shared" si="14"/>
        <v>-3477.7</v>
      </c>
    </row>
    <row r="178" spans="1:10" ht="12.75" x14ac:dyDescent="0.35">
      <c r="A178" s="234" t="s">
        <v>125</v>
      </c>
      <c r="B178" s="30">
        <v>0</v>
      </c>
      <c r="C178" s="30">
        <v>47359</v>
      </c>
      <c r="D178" s="249">
        <v>13500</v>
      </c>
      <c r="E178" s="249">
        <v>56483</v>
      </c>
      <c r="F178" s="30">
        <v>13500</v>
      </c>
      <c r="G178" s="30">
        <f t="shared" si="11"/>
        <v>13500</v>
      </c>
      <c r="H178" s="72">
        <f t="shared" si="12"/>
        <v>135</v>
      </c>
      <c r="I178" s="72">
        <f t="shared" si="13"/>
        <v>0</v>
      </c>
      <c r="J178" s="30">
        <f t="shared" si="14"/>
        <v>0</v>
      </c>
    </row>
    <row r="179" spans="1:10" ht="12.75" x14ac:dyDescent="0.35">
      <c r="A179" s="234" t="s">
        <v>268</v>
      </c>
      <c r="B179" s="30">
        <v>0</v>
      </c>
      <c r="C179" s="30">
        <v>0</v>
      </c>
      <c r="D179" s="30">
        <v>0</v>
      </c>
      <c r="E179" s="30">
        <v>0</v>
      </c>
      <c r="F179" s="30">
        <v>0</v>
      </c>
      <c r="G179" s="30">
        <f t="shared" si="11"/>
        <v>0</v>
      </c>
      <c r="H179" s="72">
        <f t="shared" si="12"/>
        <v>0</v>
      </c>
      <c r="I179" s="72">
        <f t="shared" si="13"/>
        <v>0</v>
      </c>
      <c r="J179" s="30">
        <f t="shared" si="14"/>
        <v>0</v>
      </c>
    </row>
    <row r="180" spans="1:10" ht="12.75" x14ac:dyDescent="0.35">
      <c r="A180" s="234" t="s">
        <v>269</v>
      </c>
      <c r="B180" s="30">
        <v>0</v>
      </c>
      <c r="C180" s="30">
        <v>0</v>
      </c>
      <c r="D180" s="249">
        <v>2303356</v>
      </c>
      <c r="E180" s="249">
        <v>2187240</v>
      </c>
      <c r="F180" s="30">
        <v>0</v>
      </c>
      <c r="G180" s="30">
        <f t="shared" si="11"/>
        <v>2303356</v>
      </c>
      <c r="H180" s="72">
        <f t="shared" si="12"/>
        <v>23033.56</v>
      </c>
      <c r="I180" s="72">
        <f t="shared" si="13"/>
        <v>-2303356</v>
      </c>
      <c r="J180" s="30">
        <f t="shared" si="14"/>
        <v>-23033.56</v>
      </c>
    </row>
    <row r="181" spans="1:10" ht="12.75" x14ac:dyDescent="0.35">
      <c r="A181" s="234" t="s">
        <v>127</v>
      </c>
      <c r="B181" s="30">
        <v>0</v>
      </c>
      <c r="C181" s="30">
        <v>723980</v>
      </c>
      <c r="D181" s="249">
        <v>25289313</v>
      </c>
      <c r="E181" s="249">
        <v>25905855</v>
      </c>
      <c r="F181" s="30">
        <v>6270</v>
      </c>
      <c r="G181" s="30">
        <f t="shared" si="11"/>
        <v>25289313</v>
      </c>
      <c r="H181" s="72">
        <f t="shared" si="12"/>
        <v>252893.13</v>
      </c>
      <c r="I181" s="72">
        <f t="shared" si="13"/>
        <v>-25283043</v>
      </c>
      <c r="J181" s="30">
        <f t="shared" si="14"/>
        <v>-252830.43</v>
      </c>
    </row>
    <row r="182" spans="1:10" ht="12.75" x14ac:dyDescent="0.35">
      <c r="A182" s="235" t="s">
        <v>128</v>
      </c>
      <c r="B182" s="30">
        <v>0</v>
      </c>
      <c r="C182" s="30">
        <v>1300</v>
      </c>
      <c r="D182" s="249">
        <v>2500</v>
      </c>
      <c r="E182" s="30">
        <v>993</v>
      </c>
      <c r="F182" s="30">
        <v>3500</v>
      </c>
      <c r="G182" s="30">
        <f t="shared" si="11"/>
        <v>2500</v>
      </c>
      <c r="H182" s="72">
        <f t="shared" si="12"/>
        <v>25</v>
      </c>
      <c r="I182" s="72">
        <f t="shared" si="13"/>
        <v>1000</v>
      </c>
      <c r="J182" s="30">
        <f t="shared" si="14"/>
        <v>10</v>
      </c>
    </row>
    <row r="183" spans="1:10" ht="12.75" x14ac:dyDescent="0.35">
      <c r="A183" s="234" t="s">
        <v>126</v>
      </c>
      <c r="B183" s="30">
        <v>0</v>
      </c>
      <c r="C183" s="30">
        <v>100</v>
      </c>
      <c r="D183" s="30">
        <v>0</v>
      </c>
      <c r="E183" s="30">
        <v>0</v>
      </c>
      <c r="F183" s="30">
        <v>0</v>
      </c>
      <c r="G183" s="30">
        <f t="shared" si="11"/>
        <v>0</v>
      </c>
      <c r="H183" s="72">
        <f t="shared" si="12"/>
        <v>0</v>
      </c>
      <c r="I183" s="72">
        <f t="shared" si="13"/>
        <v>0</v>
      </c>
      <c r="J183" s="30">
        <f t="shared" si="14"/>
        <v>0</v>
      </c>
    </row>
    <row r="184" spans="1:10" ht="12.75" x14ac:dyDescent="0.35">
      <c r="A184" s="234" t="s">
        <v>280</v>
      </c>
      <c r="B184" s="30">
        <v>155280</v>
      </c>
      <c r="C184" s="30">
        <v>185401</v>
      </c>
      <c r="D184" s="249">
        <v>153780</v>
      </c>
      <c r="E184" s="249">
        <v>157285</v>
      </c>
      <c r="F184" s="30">
        <v>175541</v>
      </c>
      <c r="G184" s="30">
        <f t="shared" si="11"/>
        <v>-1500</v>
      </c>
      <c r="H184" s="72">
        <f t="shared" si="12"/>
        <v>-15</v>
      </c>
      <c r="I184" s="72">
        <f t="shared" si="13"/>
        <v>21761</v>
      </c>
      <c r="J184" s="30">
        <f t="shared" si="14"/>
        <v>217.61</v>
      </c>
    </row>
    <row r="185" spans="1:10" ht="12.75" x14ac:dyDescent="0.35">
      <c r="A185" s="234" t="s">
        <v>281</v>
      </c>
      <c r="B185" s="30">
        <v>0</v>
      </c>
      <c r="C185" s="30">
        <v>15400</v>
      </c>
      <c r="D185" s="30">
        <v>0</v>
      </c>
      <c r="E185" s="30">
        <v>0</v>
      </c>
      <c r="F185" s="30">
        <v>10000</v>
      </c>
      <c r="G185" s="30">
        <f t="shared" si="11"/>
        <v>0</v>
      </c>
      <c r="H185" s="72">
        <f t="shared" si="12"/>
        <v>0</v>
      </c>
      <c r="I185" s="72">
        <f t="shared" si="13"/>
        <v>10000</v>
      </c>
      <c r="J185" s="30">
        <f t="shared" si="14"/>
        <v>100</v>
      </c>
    </row>
    <row r="186" spans="1:10" ht="12.75" x14ac:dyDescent="0.35">
      <c r="A186" s="234" t="s">
        <v>267</v>
      </c>
      <c r="B186" s="30">
        <v>0</v>
      </c>
      <c r="C186" s="30">
        <v>0</v>
      </c>
      <c r="D186" s="30">
        <v>0</v>
      </c>
      <c r="E186" s="30">
        <v>0</v>
      </c>
      <c r="F186" s="30">
        <v>0</v>
      </c>
      <c r="G186" s="30">
        <f t="shared" si="11"/>
        <v>0</v>
      </c>
      <c r="H186" s="72">
        <f t="shared" si="12"/>
        <v>0</v>
      </c>
      <c r="I186" s="72">
        <f t="shared" si="13"/>
        <v>0</v>
      </c>
      <c r="J186" s="30">
        <f t="shared" si="14"/>
        <v>0</v>
      </c>
    </row>
    <row r="187" spans="1:10" ht="12.75" x14ac:dyDescent="0.35">
      <c r="A187" s="234" t="s">
        <v>282</v>
      </c>
      <c r="B187" s="30">
        <v>0</v>
      </c>
      <c r="C187" s="30">
        <v>0</v>
      </c>
      <c r="D187" s="30">
        <v>0</v>
      </c>
      <c r="E187" s="30">
        <v>0</v>
      </c>
      <c r="F187" s="30">
        <v>0</v>
      </c>
      <c r="G187" s="30">
        <f t="shared" si="11"/>
        <v>0</v>
      </c>
      <c r="H187" s="72">
        <f t="shared" si="12"/>
        <v>0</v>
      </c>
      <c r="I187" s="72">
        <f t="shared" si="13"/>
        <v>0</v>
      </c>
      <c r="J187" s="30">
        <f t="shared" si="14"/>
        <v>0</v>
      </c>
    </row>
    <row r="188" spans="1:10" ht="12.75" x14ac:dyDescent="0.35">
      <c r="A188" s="234" t="s">
        <v>283</v>
      </c>
      <c r="B188" s="30">
        <v>0</v>
      </c>
      <c r="C188" s="30">
        <v>0</v>
      </c>
      <c r="D188" s="30">
        <v>0</v>
      </c>
      <c r="E188" s="30">
        <v>0</v>
      </c>
      <c r="F188" s="30">
        <v>0</v>
      </c>
      <c r="G188" s="30">
        <f t="shared" si="11"/>
        <v>0</v>
      </c>
      <c r="H188" s="72">
        <f t="shared" si="12"/>
        <v>0</v>
      </c>
      <c r="I188" s="72">
        <f t="shared" si="13"/>
        <v>0</v>
      </c>
      <c r="J188" s="30">
        <f t="shared" si="14"/>
        <v>0</v>
      </c>
    </row>
    <row r="189" spans="1:10" ht="12.75" x14ac:dyDescent="0.35">
      <c r="A189" s="234" t="s">
        <v>284</v>
      </c>
      <c r="B189" s="30">
        <v>0</v>
      </c>
      <c r="C189" s="30">
        <v>0</v>
      </c>
      <c r="D189" s="30">
        <v>0</v>
      </c>
      <c r="E189" s="30">
        <v>0</v>
      </c>
      <c r="F189" s="30">
        <v>0</v>
      </c>
      <c r="G189" s="30">
        <f t="shared" si="11"/>
        <v>0</v>
      </c>
      <c r="H189" s="72">
        <f t="shared" si="12"/>
        <v>0</v>
      </c>
      <c r="I189" s="72">
        <f t="shared" si="13"/>
        <v>0</v>
      </c>
      <c r="J189" s="30">
        <f t="shared" si="14"/>
        <v>0</v>
      </c>
    </row>
    <row r="190" spans="1:10" ht="12.75" x14ac:dyDescent="0.35">
      <c r="A190" s="234" t="s">
        <v>129</v>
      </c>
      <c r="B190" s="30">
        <v>0</v>
      </c>
      <c r="C190" s="30">
        <v>240</v>
      </c>
      <c r="D190" s="30">
        <v>0</v>
      </c>
      <c r="E190" s="30">
        <v>0</v>
      </c>
      <c r="F190" s="30">
        <v>0</v>
      </c>
      <c r="G190" s="30">
        <f t="shared" si="11"/>
        <v>0</v>
      </c>
      <c r="H190" s="72">
        <f t="shared" si="12"/>
        <v>0</v>
      </c>
      <c r="I190" s="72">
        <f t="shared" si="13"/>
        <v>0</v>
      </c>
      <c r="J190" s="30">
        <f t="shared" si="14"/>
        <v>0</v>
      </c>
    </row>
    <row r="191" spans="1:10" ht="12.75" x14ac:dyDescent="0.35">
      <c r="A191" s="234" t="s">
        <v>285</v>
      </c>
      <c r="B191" s="30">
        <v>56500</v>
      </c>
      <c r="C191" s="30">
        <v>1806</v>
      </c>
      <c r="D191" s="249">
        <v>53800</v>
      </c>
      <c r="E191" s="249">
        <v>68763</v>
      </c>
      <c r="F191" s="30">
        <v>25800</v>
      </c>
      <c r="G191" s="30">
        <f t="shared" si="11"/>
        <v>-2700</v>
      </c>
      <c r="H191" s="72">
        <f t="shared" si="12"/>
        <v>-27</v>
      </c>
      <c r="I191" s="72">
        <f t="shared" si="13"/>
        <v>-28000</v>
      </c>
      <c r="J191" s="30">
        <f t="shared" si="14"/>
        <v>-280</v>
      </c>
    </row>
    <row r="192" spans="1:10" ht="12.75" x14ac:dyDescent="0.35">
      <c r="A192" s="234" t="s">
        <v>130</v>
      </c>
      <c r="B192" s="30">
        <v>116020</v>
      </c>
      <c r="C192" s="30">
        <v>63320</v>
      </c>
      <c r="D192" s="249">
        <v>90620</v>
      </c>
      <c r="E192" s="249">
        <v>64111</v>
      </c>
      <c r="F192" s="30">
        <v>41120</v>
      </c>
      <c r="G192" s="30">
        <f t="shared" si="11"/>
        <v>-25400</v>
      </c>
      <c r="H192" s="72">
        <f t="shared" si="12"/>
        <v>-254</v>
      </c>
      <c r="I192" s="72">
        <f t="shared" si="13"/>
        <v>-49500</v>
      </c>
      <c r="J192" s="30">
        <f t="shared" si="14"/>
        <v>-495</v>
      </c>
    </row>
    <row r="193" spans="1:10" ht="12.75" x14ac:dyDescent="0.35">
      <c r="A193" s="234" t="s">
        <v>286</v>
      </c>
      <c r="B193" s="30">
        <v>0</v>
      </c>
      <c r="C193" s="30">
        <v>0</v>
      </c>
      <c r="D193" s="30">
        <v>0</v>
      </c>
      <c r="E193" s="30">
        <v>0</v>
      </c>
      <c r="F193" s="30">
        <v>0</v>
      </c>
      <c r="G193" s="30">
        <f t="shared" si="11"/>
        <v>0</v>
      </c>
      <c r="H193" s="72">
        <f t="shared" si="12"/>
        <v>0</v>
      </c>
      <c r="I193" s="72">
        <f t="shared" si="13"/>
        <v>0</v>
      </c>
      <c r="J193" s="30">
        <f t="shared" si="14"/>
        <v>0</v>
      </c>
    </row>
    <row r="194" spans="1:10" ht="12.75" x14ac:dyDescent="0.35">
      <c r="A194" s="234" t="s">
        <v>287</v>
      </c>
      <c r="B194" s="30">
        <v>57600</v>
      </c>
      <c r="C194" s="30">
        <v>83920</v>
      </c>
      <c r="D194" s="249">
        <v>51200</v>
      </c>
      <c r="E194" s="249">
        <v>927882</v>
      </c>
      <c r="F194" s="30">
        <v>41878</v>
      </c>
      <c r="G194" s="30">
        <f t="shared" si="11"/>
        <v>-6400</v>
      </c>
      <c r="H194" s="72">
        <f t="shared" si="12"/>
        <v>-64</v>
      </c>
      <c r="I194" s="72">
        <f t="shared" si="13"/>
        <v>-9322</v>
      </c>
      <c r="J194" s="30">
        <f t="shared" si="14"/>
        <v>-93.22</v>
      </c>
    </row>
    <row r="195" spans="1:10" ht="12.75" x14ac:dyDescent="0.35">
      <c r="A195" s="234" t="s">
        <v>288</v>
      </c>
      <c r="B195" s="30">
        <v>0</v>
      </c>
      <c r="C195" s="30">
        <v>0</v>
      </c>
      <c r="D195" s="236">
        <v>0</v>
      </c>
      <c r="E195" s="236">
        <v>0</v>
      </c>
      <c r="F195" s="236">
        <v>0</v>
      </c>
      <c r="G195" s="30">
        <f t="shared" si="11"/>
        <v>0</v>
      </c>
      <c r="H195" s="72">
        <f t="shared" si="12"/>
        <v>0</v>
      </c>
      <c r="I195" s="72">
        <f t="shared" si="13"/>
        <v>0</v>
      </c>
      <c r="J195" s="30">
        <f t="shared" si="14"/>
        <v>0</v>
      </c>
    </row>
    <row r="196" spans="1:10" ht="13.15" thickBot="1" x14ac:dyDescent="0.4">
      <c r="A196" s="237" t="s">
        <v>11</v>
      </c>
      <c r="B196" s="238">
        <f>SUM(B168:B195)</f>
        <v>1207148</v>
      </c>
      <c r="C196" s="238">
        <f t="shared" ref="C196:J196" si="15">SUM(C168:C195)</f>
        <v>3328853</v>
      </c>
      <c r="D196" s="238">
        <f t="shared" si="15"/>
        <v>29092794</v>
      </c>
      <c r="E196" s="238">
        <f t="shared" si="15"/>
        <v>31542221</v>
      </c>
      <c r="F196" s="238">
        <f t="shared" si="15"/>
        <v>855076</v>
      </c>
      <c r="G196" s="238">
        <f t="shared" si="15"/>
        <v>27885646</v>
      </c>
      <c r="H196" s="238">
        <f t="shared" si="15"/>
        <v>278856.46000000002</v>
      </c>
      <c r="I196" s="238">
        <f t="shared" si="15"/>
        <v>-28237718</v>
      </c>
      <c r="J196" s="238">
        <f t="shared" si="15"/>
        <v>-282377.18</v>
      </c>
    </row>
    <row r="197" spans="1:10" ht="12.75" x14ac:dyDescent="0.35">
      <c r="A197" s="72"/>
      <c r="B197" s="72"/>
      <c r="C197" s="72"/>
      <c r="D197" s="72"/>
      <c r="E197" s="72"/>
      <c r="F197" s="72"/>
      <c r="G197" s="72"/>
      <c r="H197" s="72"/>
      <c r="I197" s="72"/>
      <c r="J197" s="72"/>
    </row>
    <row r="198" spans="1:10" ht="12.75" x14ac:dyDescent="0.35">
      <c r="A198" s="988" t="s">
        <v>258</v>
      </c>
      <c r="B198" s="988"/>
      <c r="C198" s="988"/>
      <c r="D198" s="988"/>
      <c r="E198" s="988"/>
      <c r="F198" s="988"/>
      <c r="G198" s="988"/>
      <c r="H198" s="988"/>
      <c r="I198" s="988"/>
      <c r="J198" s="988"/>
    </row>
    <row r="199" spans="1:10" ht="12.75" x14ac:dyDescent="0.35">
      <c r="A199" s="78" t="s">
        <v>6</v>
      </c>
      <c r="B199" s="1010" t="s">
        <v>266</v>
      </c>
      <c r="C199" s="1011"/>
      <c r="D199" s="1011"/>
      <c r="E199" s="1011"/>
      <c r="F199" s="1011"/>
      <c r="G199" s="1011"/>
      <c r="H199" s="1011"/>
      <c r="I199" s="1011"/>
      <c r="J199" s="1012"/>
    </row>
    <row r="200" spans="1:10" ht="12.75" x14ac:dyDescent="0.35">
      <c r="A200" s="230" t="s">
        <v>1184</v>
      </c>
      <c r="B200" s="1013"/>
      <c r="C200" s="1014"/>
      <c r="D200" s="1014"/>
      <c r="E200" s="1014"/>
      <c r="F200" s="1014"/>
      <c r="G200" s="1014"/>
      <c r="H200" s="1014"/>
      <c r="I200" s="1014"/>
      <c r="J200" s="1015"/>
    </row>
    <row r="201" spans="1:10" x14ac:dyDescent="0.35">
      <c r="A201" s="1008" t="s">
        <v>265</v>
      </c>
      <c r="B201" s="1008" t="s">
        <v>200</v>
      </c>
      <c r="C201" s="1008" t="s">
        <v>119</v>
      </c>
      <c r="D201" s="1008" t="s">
        <v>201</v>
      </c>
      <c r="E201" s="1008" t="s">
        <v>203</v>
      </c>
      <c r="F201" s="1008" t="s">
        <v>202</v>
      </c>
      <c r="G201" s="1008" t="s">
        <v>204</v>
      </c>
      <c r="H201" s="1008" t="s">
        <v>206</v>
      </c>
      <c r="I201" s="1008" t="s">
        <v>205</v>
      </c>
      <c r="J201" s="1008" t="s">
        <v>207</v>
      </c>
    </row>
    <row r="202" spans="1:10" x14ac:dyDescent="0.35">
      <c r="A202" s="1009"/>
      <c r="B202" s="1009"/>
      <c r="C202" s="1009"/>
      <c r="D202" s="1009"/>
      <c r="E202" s="1009"/>
      <c r="F202" s="1009"/>
      <c r="G202" s="1009"/>
      <c r="H202" s="1009"/>
      <c r="I202" s="1009"/>
      <c r="J202" s="1009"/>
    </row>
    <row r="203" spans="1:10" x14ac:dyDescent="0.35">
      <c r="A203" s="687" t="s">
        <v>1398</v>
      </c>
      <c r="B203" s="685">
        <v>10000</v>
      </c>
      <c r="C203" s="685">
        <v>36787</v>
      </c>
      <c r="D203" s="688">
        <v>10000</v>
      </c>
      <c r="E203" s="688">
        <v>27100</v>
      </c>
      <c r="F203" s="688">
        <v>10000</v>
      </c>
      <c r="G203" s="685">
        <f>+F203-D203</f>
        <v>0</v>
      </c>
      <c r="H203" s="686">
        <v>0</v>
      </c>
      <c r="I203" s="685">
        <f>+F203-D203</f>
        <v>0</v>
      </c>
      <c r="J203" s="686">
        <v>0</v>
      </c>
    </row>
    <row r="204" spans="1:10" x14ac:dyDescent="0.35">
      <c r="A204" s="687" t="s">
        <v>1084</v>
      </c>
      <c r="B204" s="685"/>
      <c r="C204" s="685"/>
      <c r="D204" s="688"/>
      <c r="E204" s="688"/>
      <c r="F204" s="688">
        <v>30000</v>
      </c>
      <c r="G204" s="685">
        <f t="shared" ref="G204:G241" si="16">+F204-D204</f>
        <v>30000</v>
      </c>
      <c r="H204" s="686">
        <v>0</v>
      </c>
      <c r="I204" s="685">
        <f t="shared" ref="I204:I241" si="17">+F204-D204</f>
        <v>30000</v>
      </c>
      <c r="J204" s="686">
        <v>0</v>
      </c>
    </row>
    <row r="205" spans="1:10" x14ac:dyDescent="0.35">
      <c r="A205" s="687" t="s">
        <v>4430</v>
      </c>
      <c r="B205" s="685">
        <v>0</v>
      </c>
      <c r="C205" s="685">
        <v>15200</v>
      </c>
      <c r="D205" s="685">
        <v>0</v>
      </c>
      <c r="E205" s="688">
        <v>41520</v>
      </c>
      <c r="F205" s="688">
        <v>1520</v>
      </c>
      <c r="G205" s="685">
        <f t="shared" si="16"/>
        <v>1520</v>
      </c>
      <c r="H205" s="686">
        <v>0</v>
      </c>
      <c r="I205" s="685">
        <f t="shared" si="17"/>
        <v>1520</v>
      </c>
      <c r="J205" s="686">
        <v>0</v>
      </c>
    </row>
    <row r="206" spans="1:10" x14ac:dyDescent="0.35">
      <c r="A206" s="687" t="s">
        <v>1399</v>
      </c>
      <c r="B206" s="685">
        <v>28188</v>
      </c>
      <c r="C206" s="685">
        <v>29800</v>
      </c>
      <c r="D206" s="688">
        <v>4000</v>
      </c>
      <c r="E206" s="688">
        <v>4000</v>
      </c>
      <c r="F206" s="688">
        <v>38000</v>
      </c>
      <c r="G206" s="685">
        <f t="shared" si="16"/>
        <v>34000</v>
      </c>
      <c r="H206" s="686">
        <v>-85.80956435362566</v>
      </c>
      <c r="I206" s="685">
        <f t="shared" si="17"/>
        <v>34000</v>
      </c>
      <c r="J206" s="686">
        <v>850</v>
      </c>
    </row>
    <row r="207" spans="1:10" x14ac:dyDescent="0.35">
      <c r="A207" s="687" t="s">
        <v>1085</v>
      </c>
      <c r="B207" s="685">
        <v>99477</v>
      </c>
      <c r="C207" s="685">
        <v>18637</v>
      </c>
      <c r="D207" s="688">
        <v>72338</v>
      </c>
      <c r="E207" s="688">
        <v>9091</v>
      </c>
      <c r="F207" s="688">
        <v>217397</v>
      </c>
      <c r="G207" s="685">
        <f t="shared" si="16"/>
        <v>145059</v>
      </c>
      <c r="H207" s="686">
        <v>-27.281683203152483</v>
      </c>
      <c r="I207" s="685">
        <f t="shared" si="17"/>
        <v>145059</v>
      </c>
      <c r="J207" s="686">
        <v>200.52945892891705</v>
      </c>
    </row>
    <row r="208" spans="1:10" x14ac:dyDescent="0.35">
      <c r="A208" s="687" t="s">
        <v>1086</v>
      </c>
      <c r="B208" s="685">
        <v>0</v>
      </c>
      <c r="C208" s="685">
        <v>7816</v>
      </c>
      <c r="D208" s="688">
        <v>1189</v>
      </c>
      <c r="E208" s="688">
        <v>409</v>
      </c>
      <c r="F208" s="688">
        <v>409</v>
      </c>
      <c r="G208" s="685">
        <f t="shared" si="16"/>
        <v>-780</v>
      </c>
      <c r="H208" s="686">
        <v>0</v>
      </c>
      <c r="I208" s="685">
        <f t="shared" si="17"/>
        <v>-780</v>
      </c>
      <c r="J208" s="686">
        <v>-65.601345668629108</v>
      </c>
    </row>
    <row r="209" spans="1:10" x14ac:dyDescent="0.35">
      <c r="A209" s="687" t="s">
        <v>1220</v>
      </c>
      <c r="B209" s="685">
        <v>317</v>
      </c>
      <c r="C209" s="685">
        <v>60</v>
      </c>
      <c r="D209" s="685">
        <v>0</v>
      </c>
      <c r="E209" s="688">
        <v>6360</v>
      </c>
      <c r="F209" s="685">
        <v>0</v>
      </c>
      <c r="G209" s="685">
        <f t="shared" si="16"/>
        <v>0</v>
      </c>
      <c r="H209" s="686">
        <v>-100</v>
      </c>
      <c r="I209" s="685">
        <f t="shared" si="17"/>
        <v>0</v>
      </c>
      <c r="J209" s="686">
        <v>0</v>
      </c>
    </row>
    <row r="210" spans="1:10" x14ac:dyDescent="0.35">
      <c r="A210" s="687" t="s">
        <v>181</v>
      </c>
      <c r="B210" s="685">
        <v>0</v>
      </c>
      <c r="C210" s="685">
        <v>0</v>
      </c>
      <c r="D210" s="685">
        <v>50</v>
      </c>
      <c r="E210" s="685">
        <v>50</v>
      </c>
      <c r="F210" s="685">
        <v>50</v>
      </c>
      <c r="G210" s="685">
        <f t="shared" si="16"/>
        <v>0</v>
      </c>
      <c r="H210" s="686">
        <v>0</v>
      </c>
      <c r="I210" s="685">
        <f t="shared" si="17"/>
        <v>0</v>
      </c>
      <c r="J210" s="686">
        <v>0</v>
      </c>
    </row>
    <row r="211" spans="1:10" x14ac:dyDescent="0.35">
      <c r="A211" s="687" t="s">
        <v>125</v>
      </c>
      <c r="B211" s="685">
        <v>35952</v>
      </c>
      <c r="C211" s="685">
        <v>218237</v>
      </c>
      <c r="D211" s="688">
        <v>55734</v>
      </c>
      <c r="E211" s="688">
        <v>55734</v>
      </c>
      <c r="F211" s="688">
        <v>30000</v>
      </c>
      <c r="G211" s="685">
        <f t="shared" si="16"/>
        <v>-25734</v>
      </c>
      <c r="H211" s="686">
        <v>55.023364485981318</v>
      </c>
      <c r="I211" s="685">
        <f t="shared" si="17"/>
        <v>-25734</v>
      </c>
      <c r="J211" s="686">
        <v>-46.172892668747984</v>
      </c>
    </row>
    <row r="212" spans="1:10" x14ac:dyDescent="0.35">
      <c r="A212" s="687" t="s">
        <v>4431</v>
      </c>
      <c r="B212" s="685">
        <v>0</v>
      </c>
      <c r="C212" s="685">
        <v>37878</v>
      </c>
      <c r="D212" s="688">
        <v>50903</v>
      </c>
      <c r="E212" s="688">
        <v>52884</v>
      </c>
      <c r="F212" s="688">
        <v>104</v>
      </c>
      <c r="G212" s="685">
        <f t="shared" si="16"/>
        <v>-50799</v>
      </c>
      <c r="H212" s="686">
        <v>0</v>
      </c>
      <c r="I212" s="685">
        <f t="shared" si="17"/>
        <v>-50799</v>
      </c>
      <c r="J212" s="686">
        <v>-99.795689841463172</v>
      </c>
    </row>
    <row r="213" spans="1:10" x14ac:dyDescent="0.35">
      <c r="A213" s="687" t="s">
        <v>1402</v>
      </c>
      <c r="B213" s="685">
        <v>105126</v>
      </c>
      <c r="C213" s="685">
        <v>17676</v>
      </c>
      <c r="D213" s="688">
        <v>877</v>
      </c>
      <c r="E213" s="688">
        <v>21292</v>
      </c>
      <c r="F213" s="688">
        <v>52456</v>
      </c>
      <c r="G213" s="685">
        <f t="shared" si="16"/>
        <v>51579</v>
      </c>
      <c r="H213" s="686">
        <v>-99.165762989174894</v>
      </c>
      <c r="I213" s="685">
        <f t="shared" si="17"/>
        <v>51579</v>
      </c>
      <c r="J213" s="686">
        <v>5881.2998859749141</v>
      </c>
    </row>
    <row r="214" spans="1:10" x14ac:dyDescent="0.35">
      <c r="A214" s="687" t="s">
        <v>1084</v>
      </c>
      <c r="B214" s="685">
        <v>0</v>
      </c>
      <c r="C214" s="685">
        <v>3000</v>
      </c>
      <c r="D214" s="685">
        <v>0</v>
      </c>
      <c r="E214" s="685">
        <v>0</v>
      </c>
      <c r="F214" s="685">
        <v>0</v>
      </c>
      <c r="G214" s="685">
        <f t="shared" si="16"/>
        <v>0</v>
      </c>
      <c r="H214" s="686">
        <v>0</v>
      </c>
      <c r="I214" s="685">
        <f t="shared" si="17"/>
        <v>0</v>
      </c>
      <c r="J214" s="686">
        <v>0</v>
      </c>
    </row>
    <row r="215" spans="1:10" x14ac:dyDescent="0.35">
      <c r="A215" s="687" t="s">
        <v>1088</v>
      </c>
      <c r="B215" s="685">
        <v>15837</v>
      </c>
      <c r="C215" s="685">
        <v>25578</v>
      </c>
      <c r="D215" s="688">
        <v>15288</v>
      </c>
      <c r="E215" s="688">
        <v>32643</v>
      </c>
      <c r="F215" s="688">
        <v>11968</v>
      </c>
      <c r="G215" s="685">
        <f t="shared" si="16"/>
        <v>-3320</v>
      </c>
      <c r="H215" s="686">
        <v>-3.4665656374313301</v>
      </c>
      <c r="I215" s="685">
        <f t="shared" si="17"/>
        <v>-3320</v>
      </c>
      <c r="J215" s="686">
        <v>-21.716378859236002</v>
      </c>
    </row>
    <row r="216" spans="1:10" x14ac:dyDescent="0.35">
      <c r="A216" s="687" t="s">
        <v>4432</v>
      </c>
      <c r="B216" s="685">
        <v>291284</v>
      </c>
      <c r="C216" s="685">
        <v>54264</v>
      </c>
      <c r="D216" s="688">
        <v>220040</v>
      </c>
      <c r="E216" s="688">
        <v>434309</v>
      </c>
      <c r="F216" s="688">
        <v>219663</v>
      </c>
      <c r="G216" s="685">
        <f t="shared" si="16"/>
        <v>-377</v>
      </c>
      <c r="H216" s="686">
        <v>-24.458603974128337</v>
      </c>
      <c r="I216" s="685">
        <f t="shared" si="17"/>
        <v>-377</v>
      </c>
      <c r="J216" s="686">
        <v>-0.17133248500272202</v>
      </c>
    </row>
    <row r="217" spans="1:10" x14ac:dyDescent="0.35">
      <c r="A217" s="687" t="s">
        <v>4433</v>
      </c>
      <c r="B217" s="685">
        <v>286183</v>
      </c>
      <c r="C217" s="685">
        <v>162732</v>
      </c>
      <c r="D217" s="688">
        <v>286183</v>
      </c>
      <c r="E217" s="688">
        <v>177509</v>
      </c>
      <c r="F217" s="688">
        <v>286183</v>
      </c>
      <c r="G217" s="685">
        <f t="shared" si="16"/>
        <v>0</v>
      </c>
      <c r="H217" s="686">
        <v>0</v>
      </c>
      <c r="I217" s="685">
        <f t="shared" si="17"/>
        <v>0</v>
      </c>
      <c r="J217" s="686">
        <v>0</v>
      </c>
    </row>
    <row r="218" spans="1:10" x14ac:dyDescent="0.35">
      <c r="A218" s="687" t="s">
        <v>4434</v>
      </c>
      <c r="B218" s="685">
        <v>122387</v>
      </c>
      <c r="C218" s="685">
        <v>223419</v>
      </c>
      <c r="D218" s="688">
        <v>122387</v>
      </c>
      <c r="E218" s="688">
        <v>236312</v>
      </c>
      <c r="F218" s="688">
        <v>122387</v>
      </c>
      <c r="G218" s="685">
        <f t="shared" si="16"/>
        <v>0</v>
      </c>
      <c r="H218" s="686">
        <v>0</v>
      </c>
      <c r="I218" s="685">
        <f t="shared" si="17"/>
        <v>0</v>
      </c>
      <c r="J218" s="686">
        <v>0</v>
      </c>
    </row>
    <row r="219" spans="1:10" x14ac:dyDescent="0.35">
      <c r="A219" s="687" t="s">
        <v>4435</v>
      </c>
      <c r="B219" s="685">
        <v>882</v>
      </c>
      <c r="C219" s="685">
        <v>1933</v>
      </c>
      <c r="D219" s="688">
        <v>3438</v>
      </c>
      <c r="E219" s="688">
        <v>7578</v>
      </c>
      <c r="F219" s="688">
        <v>3617</v>
      </c>
      <c r="G219" s="685">
        <f t="shared" si="16"/>
        <v>179</v>
      </c>
      <c r="H219" s="686">
        <v>289.79591836734693</v>
      </c>
      <c r="I219" s="685">
        <f t="shared" si="17"/>
        <v>179</v>
      </c>
      <c r="J219" s="686">
        <v>5.2065154159395064</v>
      </c>
    </row>
    <row r="220" spans="1:10" x14ac:dyDescent="0.35">
      <c r="A220" s="687" t="s">
        <v>4436</v>
      </c>
      <c r="B220" s="685">
        <v>13000</v>
      </c>
      <c r="C220" s="685">
        <v>15500</v>
      </c>
      <c r="D220" s="688">
        <v>13000</v>
      </c>
      <c r="E220" s="688">
        <v>13000</v>
      </c>
      <c r="F220" s="685">
        <v>0</v>
      </c>
      <c r="G220" s="685">
        <f t="shared" si="16"/>
        <v>-13000</v>
      </c>
      <c r="H220" s="686">
        <v>0</v>
      </c>
      <c r="I220" s="685">
        <f t="shared" si="17"/>
        <v>-13000</v>
      </c>
      <c r="J220" s="686">
        <v>-100</v>
      </c>
    </row>
    <row r="221" spans="1:10" x14ac:dyDescent="0.35">
      <c r="A221" s="687" t="s">
        <v>1407</v>
      </c>
      <c r="B221" s="685">
        <v>0</v>
      </c>
      <c r="C221" s="685">
        <v>0</v>
      </c>
      <c r="D221" s="688">
        <v>171</v>
      </c>
      <c r="E221" s="688">
        <v>50</v>
      </c>
      <c r="F221" s="688">
        <v>1250</v>
      </c>
      <c r="G221" s="685">
        <f t="shared" si="16"/>
        <v>1079</v>
      </c>
      <c r="H221" s="686">
        <v>0</v>
      </c>
      <c r="I221" s="685">
        <f t="shared" si="17"/>
        <v>1079</v>
      </c>
      <c r="J221" s="686">
        <v>630.9941520467836</v>
      </c>
    </row>
    <row r="222" spans="1:10" x14ac:dyDescent="0.35">
      <c r="A222" s="687" t="s">
        <v>3486</v>
      </c>
      <c r="B222" s="685">
        <v>15000</v>
      </c>
      <c r="C222" s="685">
        <v>30000</v>
      </c>
      <c r="D222" s="688">
        <v>12000</v>
      </c>
      <c r="E222" s="688">
        <v>84800</v>
      </c>
      <c r="F222" s="688">
        <v>25000</v>
      </c>
      <c r="G222" s="685">
        <f t="shared" si="16"/>
        <v>13000</v>
      </c>
      <c r="H222" s="686">
        <v>-20</v>
      </c>
      <c r="I222" s="685">
        <f t="shared" si="17"/>
        <v>13000</v>
      </c>
      <c r="J222" s="686">
        <v>108.33333333333334</v>
      </c>
    </row>
    <row r="223" spans="1:10" x14ac:dyDescent="0.35">
      <c r="A223" s="687" t="s">
        <v>1219</v>
      </c>
      <c r="B223" s="685">
        <v>0</v>
      </c>
      <c r="C223" s="685">
        <v>21921</v>
      </c>
      <c r="D223" s="685">
        <v>0</v>
      </c>
      <c r="E223" s="685">
        <v>0</v>
      </c>
      <c r="F223" s="685">
        <v>0</v>
      </c>
      <c r="G223" s="685">
        <f t="shared" si="16"/>
        <v>0</v>
      </c>
      <c r="H223" s="686">
        <v>0</v>
      </c>
      <c r="I223" s="685">
        <f t="shared" si="17"/>
        <v>0</v>
      </c>
      <c r="J223" s="686">
        <v>0</v>
      </c>
    </row>
    <row r="224" spans="1:10" x14ac:dyDescent="0.35">
      <c r="A224" s="687" t="s">
        <v>1218</v>
      </c>
      <c r="B224" s="685">
        <v>0</v>
      </c>
      <c r="C224" s="685">
        <v>240</v>
      </c>
      <c r="D224" s="688">
        <v>2000</v>
      </c>
      <c r="E224" s="688">
        <v>2010</v>
      </c>
      <c r="F224" s="688">
        <v>800</v>
      </c>
      <c r="G224" s="685">
        <f t="shared" si="16"/>
        <v>-1200</v>
      </c>
      <c r="H224" s="686">
        <v>0</v>
      </c>
      <c r="I224" s="685">
        <f t="shared" si="17"/>
        <v>-1200</v>
      </c>
      <c r="J224" s="686">
        <v>-60</v>
      </c>
    </row>
    <row r="225" spans="1:10" x14ac:dyDescent="0.35">
      <c r="A225" s="687" t="s">
        <v>1409</v>
      </c>
      <c r="B225" s="685">
        <v>1500</v>
      </c>
      <c r="C225" s="685">
        <v>0</v>
      </c>
      <c r="D225" s="688">
        <v>1500</v>
      </c>
      <c r="E225" s="688">
        <v>0</v>
      </c>
      <c r="F225" s="685">
        <v>0</v>
      </c>
      <c r="G225" s="685">
        <f t="shared" si="16"/>
        <v>-1500</v>
      </c>
      <c r="H225" s="686">
        <v>0</v>
      </c>
      <c r="I225" s="685">
        <f t="shared" si="17"/>
        <v>-1500</v>
      </c>
      <c r="J225" s="686">
        <v>-100</v>
      </c>
    </row>
    <row r="226" spans="1:10" x14ac:dyDescent="0.35">
      <c r="A226" s="687" t="s">
        <v>4437</v>
      </c>
      <c r="B226" s="685">
        <v>0</v>
      </c>
      <c r="C226" s="685">
        <v>590</v>
      </c>
      <c r="D226" s="688">
        <v>1080</v>
      </c>
      <c r="E226" s="688">
        <v>1200</v>
      </c>
      <c r="F226" s="688">
        <v>280</v>
      </c>
      <c r="G226" s="685">
        <f t="shared" si="16"/>
        <v>-800</v>
      </c>
      <c r="H226" s="686">
        <v>0</v>
      </c>
      <c r="I226" s="685">
        <f t="shared" si="17"/>
        <v>-800</v>
      </c>
      <c r="J226" s="686">
        <v>-74.074074074074076</v>
      </c>
    </row>
    <row r="227" spans="1:10" x14ac:dyDescent="0.35">
      <c r="A227" s="687" t="s">
        <v>126</v>
      </c>
      <c r="B227" s="685">
        <v>0</v>
      </c>
      <c r="C227" s="685">
        <v>320</v>
      </c>
      <c r="D227" s="685">
        <v>0</v>
      </c>
      <c r="E227" s="685">
        <v>0</v>
      </c>
      <c r="F227" s="685">
        <v>0</v>
      </c>
      <c r="G227" s="685">
        <f t="shared" si="16"/>
        <v>0</v>
      </c>
      <c r="H227" s="686">
        <v>0</v>
      </c>
      <c r="I227" s="685">
        <f t="shared" si="17"/>
        <v>0</v>
      </c>
      <c r="J227" s="686">
        <v>0</v>
      </c>
    </row>
    <row r="228" spans="1:10" x14ac:dyDescent="0.35">
      <c r="A228" s="687" t="s">
        <v>4438</v>
      </c>
      <c r="B228" s="685">
        <v>0</v>
      </c>
      <c r="C228" s="685">
        <v>17000</v>
      </c>
      <c r="D228" s="685">
        <v>0</v>
      </c>
      <c r="E228" s="685">
        <v>0</v>
      </c>
      <c r="F228" s="685">
        <v>0</v>
      </c>
      <c r="G228" s="685">
        <f t="shared" si="16"/>
        <v>0</v>
      </c>
      <c r="H228" s="686">
        <v>0</v>
      </c>
      <c r="I228" s="685">
        <f t="shared" si="17"/>
        <v>0</v>
      </c>
      <c r="J228" s="686">
        <v>0</v>
      </c>
    </row>
    <row r="229" spans="1:10" x14ac:dyDescent="0.35">
      <c r="A229" s="687" t="s">
        <v>278</v>
      </c>
      <c r="B229" s="685">
        <v>3500</v>
      </c>
      <c r="C229" s="685">
        <v>6586</v>
      </c>
      <c r="D229" s="688">
        <v>4778</v>
      </c>
      <c r="E229" s="688">
        <v>2456</v>
      </c>
      <c r="F229" s="688">
        <v>4478</v>
      </c>
      <c r="G229" s="685">
        <f t="shared" si="16"/>
        <v>-300</v>
      </c>
      <c r="H229" s="686">
        <v>36.514285714285705</v>
      </c>
      <c r="I229" s="685">
        <f t="shared" si="17"/>
        <v>-300</v>
      </c>
      <c r="J229" s="686">
        <v>-6.2787777312683062</v>
      </c>
    </row>
    <row r="230" spans="1:10" x14ac:dyDescent="0.35">
      <c r="A230" s="687" t="s">
        <v>4439</v>
      </c>
      <c r="B230" s="685">
        <v>0</v>
      </c>
      <c r="C230" s="685">
        <v>195</v>
      </c>
      <c r="D230" s="688">
        <v>114100</v>
      </c>
      <c r="E230" s="688">
        <v>121260</v>
      </c>
      <c r="F230" s="685">
        <v>0</v>
      </c>
      <c r="G230" s="685">
        <f t="shared" si="16"/>
        <v>-114100</v>
      </c>
      <c r="H230" s="686">
        <v>0</v>
      </c>
      <c r="I230" s="685">
        <f t="shared" si="17"/>
        <v>-114100</v>
      </c>
      <c r="J230" s="686">
        <v>-100</v>
      </c>
    </row>
    <row r="231" spans="1:10" x14ac:dyDescent="0.35">
      <c r="A231" s="687" t="s">
        <v>4440</v>
      </c>
      <c r="B231" s="685">
        <v>0</v>
      </c>
      <c r="C231" s="685">
        <v>0</v>
      </c>
      <c r="D231" s="688">
        <v>0</v>
      </c>
      <c r="E231" s="688">
        <v>12000</v>
      </c>
      <c r="F231" s="685">
        <v>0</v>
      </c>
      <c r="G231" s="685">
        <f t="shared" si="16"/>
        <v>0</v>
      </c>
      <c r="H231" s="686">
        <v>0</v>
      </c>
      <c r="I231" s="685">
        <f t="shared" si="17"/>
        <v>0</v>
      </c>
      <c r="J231" s="686">
        <v>0</v>
      </c>
    </row>
    <row r="232" spans="1:10" x14ac:dyDescent="0.35">
      <c r="A232" s="687" t="s">
        <v>1090</v>
      </c>
      <c r="B232" s="685">
        <v>82515</v>
      </c>
      <c r="C232" s="685">
        <v>5400</v>
      </c>
      <c r="D232" s="688">
        <v>77350</v>
      </c>
      <c r="E232" s="688">
        <v>18580</v>
      </c>
      <c r="F232" s="688">
        <v>231</v>
      </c>
      <c r="G232" s="685">
        <f t="shared" si="16"/>
        <v>-77119</v>
      </c>
      <c r="H232" s="686">
        <v>-6.2594679755195983</v>
      </c>
      <c r="I232" s="685">
        <f t="shared" si="17"/>
        <v>-77119</v>
      </c>
      <c r="J232" s="686">
        <v>-99.701357466063342</v>
      </c>
    </row>
    <row r="233" spans="1:10" x14ac:dyDescent="0.35">
      <c r="A233" s="687" t="s">
        <v>1091</v>
      </c>
      <c r="B233" s="685">
        <v>134203</v>
      </c>
      <c r="C233" s="685">
        <v>309275</v>
      </c>
      <c r="D233" s="688">
        <v>530734</v>
      </c>
      <c r="E233" s="688">
        <v>417230</v>
      </c>
      <c r="F233" s="688">
        <v>12415</v>
      </c>
      <c r="G233" s="685">
        <f t="shared" si="16"/>
        <v>-518319</v>
      </c>
      <c r="H233" s="686">
        <v>295.47104014068242</v>
      </c>
      <c r="I233" s="685">
        <f t="shared" si="17"/>
        <v>-518319</v>
      </c>
      <c r="J233" s="686">
        <v>-97.660786759468962</v>
      </c>
    </row>
    <row r="234" spans="1:10" x14ac:dyDescent="0.35">
      <c r="A234" s="687" t="s">
        <v>124</v>
      </c>
      <c r="B234" s="685">
        <v>714222</v>
      </c>
      <c r="C234" s="685">
        <v>1088381</v>
      </c>
      <c r="D234" s="688">
        <v>404540</v>
      </c>
      <c r="E234" s="688">
        <v>752349</v>
      </c>
      <c r="F234" s="688">
        <v>687517</v>
      </c>
      <c r="G234" s="685">
        <f t="shared" si="16"/>
        <v>282977</v>
      </c>
      <c r="H234" s="686">
        <v>-43.359347653810723</v>
      </c>
      <c r="I234" s="685">
        <f t="shared" si="17"/>
        <v>282977</v>
      </c>
      <c r="J234" s="686">
        <v>69.950313936817139</v>
      </c>
    </row>
    <row r="235" spans="1:10" x14ac:dyDescent="0.35">
      <c r="A235" s="687" t="s">
        <v>287</v>
      </c>
      <c r="B235" s="685">
        <v>66135</v>
      </c>
      <c r="C235" s="685">
        <v>321843</v>
      </c>
      <c r="D235" s="688">
        <v>171332</v>
      </c>
      <c r="E235" s="688">
        <v>379470</v>
      </c>
      <c r="F235" s="688">
        <v>222000</v>
      </c>
      <c r="G235" s="685">
        <f t="shared" si="16"/>
        <v>50668</v>
      </c>
      <c r="H235" s="686">
        <v>159.06403568458455</v>
      </c>
      <c r="I235" s="685">
        <f t="shared" si="17"/>
        <v>50668</v>
      </c>
      <c r="J235" s="686">
        <v>29.572992785936066</v>
      </c>
    </row>
    <row r="236" spans="1:10" x14ac:dyDescent="0.35">
      <c r="A236" s="687" t="s">
        <v>4441</v>
      </c>
      <c r="B236" s="685">
        <v>1200</v>
      </c>
      <c r="C236" s="685">
        <v>4719</v>
      </c>
      <c r="D236" s="688">
        <v>5100</v>
      </c>
      <c r="E236" s="688">
        <v>5100</v>
      </c>
      <c r="F236" s="685"/>
      <c r="G236" s="685">
        <f t="shared" si="16"/>
        <v>-5100</v>
      </c>
      <c r="H236" s="686">
        <v>325</v>
      </c>
      <c r="I236" s="685">
        <f t="shared" si="17"/>
        <v>-5100</v>
      </c>
      <c r="J236" s="686">
        <v>-100</v>
      </c>
    </row>
    <row r="237" spans="1:10" x14ac:dyDescent="0.35">
      <c r="A237" s="687" t="s">
        <v>4442</v>
      </c>
      <c r="B237" s="685">
        <v>3600</v>
      </c>
      <c r="C237" s="685">
        <v>6825</v>
      </c>
      <c r="D237" s="688">
        <v>125442</v>
      </c>
      <c r="E237" s="688">
        <v>125442</v>
      </c>
      <c r="F237" s="688">
        <v>112992</v>
      </c>
      <c r="G237" s="685">
        <f t="shared" si="16"/>
        <v>-12450</v>
      </c>
      <c r="H237" s="686">
        <v>3384.5</v>
      </c>
      <c r="I237" s="685">
        <f t="shared" si="17"/>
        <v>-12450</v>
      </c>
      <c r="J237" s="686">
        <v>-9.9249055340316659</v>
      </c>
    </row>
    <row r="238" spans="1:10" x14ac:dyDescent="0.35">
      <c r="A238" s="687" t="s">
        <v>4443</v>
      </c>
      <c r="B238" s="685">
        <v>4440</v>
      </c>
      <c r="C238" s="685">
        <v>42358</v>
      </c>
      <c r="D238" s="688">
        <v>17760</v>
      </c>
      <c r="E238" s="688">
        <v>17760</v>
      </c>
      <c r="F238" s="685"/>
      <c r="G238" s="685">
        <f t="shared" si="16"/>
        <v>-17760</v>
      </c>
      <c r="H238" s="686">
        <v>300</v>
      </c>
      <c r="I238" s="685">
        <f t="shared" si="17"/>
        <v>-17760</v>
      </c>
      <c r="J238" s="686">
        <v>-100</v>
      </c>
    </row>
    <row r="239" spans="1:10" x14ac:dyDescent="0.35">
      <c r="A239" s="687" t="s">
        <v>4444</v>
      </c>
      <c r="B239" s="685">
        <v>300</v>
      </c>
      <c r="C239" s="685">
        <v>300</v>
      </c>
      <c r="D239" s="688">
        <v>5500</v>
      </c>
      <c r="E239" s="688">
        <v>5500</v>
      </c>
      <c r="F239" s="685"/>
      <c r="G239" s="685">
        <f t="shared" si="16"/>
        <v>-5500</v>
      </c>
      <c r="H239" s="686">
        <v>1733.3333333333333</v>
      </c>
      <c r="I239" s="685">
        <f t="shared" si="17"/>
        <v>-5500</v>
      </c>
      <c r="J239" s="686">
        <v>-100</v>
      </c>
    </row>
    <row r="240" spans="1:10" x14ac:dyDescent="0.35">
      <c r="A240" s="687" t="s">
        <v>4445</v>
      </c>
      <c r="B240" s="685">
        <v>0</v>
      </c>
      <c r="C240" s="685">
        <v>0</v>
      </c>
      <c r="D240" s="688">
        <v>0</v>
      </c>
      <c r="E240" s="688">
        <v>0</v>
      </c>
      <c r="F240" s="685"/>
      <c r="G240" s="685">
        <f t="shared" si="16"/>
        <v>0</v>
      </c>
      <c r="H240" s="686">
        <v>0</v>
      </c>
      <c r="I240" s="685">
        <f t="shared" si="17"/>
        <v>0</v>
      </c>
      <c r="J240" s="686">
        <v>0</v>
      </c>
    </row>
    <row r="241" spans="1:10" x14ac:dyDescent="0.35">
      <c r="A241" s="687" t="s">
        <v>4446</v>
      </c>
      <c r="B241" s="685">
        <v>0</v>
      </c>
      <c r="C241" s="685">
        <v>0</v>
      </c>
      <c r="D241" s="688">
        <v>0</v>
      </c>
      <c r="E241" s="688">
        <v>0</v>
      </c>
      <c r="F241" s="685"/>
      <c r="G241" s="685">
        <f t="shared" si="16"/>
        <v>0</v>
      </c>
      <c r="H241" s="686">
        <v>0</v>
      </c>
      <c r="I241" s="685">
        <f t="shared" si="17"/>
        <v>0</v>
      </c>
      <c r="J241" s="686">
        <v>0</v>
      </c>
    </row>
    <row r="242" spans="1:10" ht="12" thickBot="1" x14ac:dyDescent="0.4">
      <c r="A242" s="689" t="s">
        <v>11</v>
      </c>
      <c r="B242" s="690">
        <f>SUM(B203:B241)</f>
        <v>2035248</v>
      </c>
      <c r="C242" s="691">
        <f>SUM(C203:C241)</f>
        <v>2724470</v>
      </c>
      <c r="D242" s="690">
        <f t="shared" ref="D242:G242" si="18">SUM(D203:D241)</f>
        <v>2328814</v>
      </c>
      <c r="E242" s="691">
        <f t="shared" si="18"/>
        <v>3064998</v>
      </c>
      <c r="F242" s="690">
        <f>SUM(F203:F241)</f>
        <v>2090717</v>
      </c>
      <c r="G242" s="691">
        <f t="shared" si="18"/>
        <v>-238097</v>
      </c>
      <c r="H242" s="690">
        <f>SUM(H203:H241)</f>
        <v>6168.9009819393714</v>
      </c>
      <c r="I242" s="691">
        <f>SUM(I203:I241)</f>
        <v>-238097</v>
      </c>
      <c r="J242" s="690">
        <f>SUM(J203:J241)</f>
        <v>6594.7891113346541</v>
      </c>
    </row>
    <row r="243" spans="1:10" ht="12.75" x14ac:dyDescent="0.35">
      <c r="A243" s="72"/>
      <c r="B243" s="72"/>
      <c r="C243" s="72"/>
      <c r="D243" s="72"/>
      <c r="E243" s="72"/>
      <c r="F243" s="72"/>
      <c r="G243" s="72"/>
      <c r="H243" s="72"/>
      <c r="I243" s="72"/>
      <c r="J243" s="72"/>
    </row>
    <row r="244" spans="1:10" ht="12.75" x14ac:dyDescent="0.35">
      <c r="A244" s="988" t="s">
        <v>258</v>
      </c>
      <c r="B244" s="988"/>
      <c r="C244" s="988"/>
      <c r="D244" s="988"/>
      <c r="E244" s="988"/>
      <c r="F244" s="988"/>
      <c r="G244" s="988"/>
      <c r="H244" s="988"/>
      <c r="I244" s="988"/>
      <c r="J244" s="988"/>
    </row>
    <row r="245" spans="1:10" ht="12.75" x14ac:dyDescent="0.35">
      <c r="A245" s="78" t="s">
        <v>1187</v>
      </c>
      <c r="B245" s="1010" t="s">
        <v>266</v>
      </c>
      <c r="C245" s="1011"/>
      <c r="D245" s="1011"/>
      <c r="E245" s="1011"/>
      <c r="F245" s="1011"/>
      <c r="G245" s="1011"/>
      <c r="H245" s="1011"/>
      <c r="I245" s="1011"/>
      <c r="J245" s="1012"/>
    </row>
    <row r="246" spans="1:10" ht="12.75" x14ac:dyDescent="0.35">
      <c r="A246" s="137" t="s">
        <v>1186</v>
      </c>
      <c r="B246" s="1013"/>
      <c r="C246" s="1014"/>
      <c r="D246" s="1014"/>
      <c r="E246" s="1014"/>
      <c r="F246" s="1014"/>
      <c r="G246" s="1014"/>
      <c r="H246" s="1014"/>
      <c r="I246" s="1014"/>
      <c r="J246" s="1015"/>
    </row>
    <row r="247" spans="1:10" x14ac:dyDescent="0.35">
      <c r="A247" s="1008" t="s">
        <v>265</v>
      </c>
      <c r="B247" s="1008" t="s">
        <v>200</v>
      </c>
      <c r="C247" s="1008" t="s">
        <v>119</v>
      </c>
      <c r="D247" s="1008" t="s">
        <v>201</v>
      </c>
      <c r="E247" s="1008" t="s">
        <v>203</v>
      </c>
      <c r="F247" s="1008" t="s">
        <v>202</v>
      </c>
      <c r="G247" s="1008" t="s">
        <v>204</v>
      </c>
      <c r="H247" s="1008" t="s">
        <v>206</v>
      </c>
      <c r="I247" s="1008" t="s">
        <v>205</v>
      </c>
      <c r="J247" s="1008" t="s">
        <v>207</v>
      </c>
    </row>
    <row r="248" spans="1:10" x14ac:dyDescent="0.35">
      <c r="A248" s="1009"/>
      <c r="B248" s="1009"/>
      <c r="C248" s="1009"/>
      <c r="D248" s="1009"/>
      <c r="E248" s="1009"/>
      <c r="F248" s="1009"/>
      <c r="G248" s="1009"/>
      <c r="H248" s="1009"/>
      <c r="I248" s="1009"/>
      <c r="J248" s="1009"/>
    </row>
    <row r="249" spans="1:10" ht="12.75" x14ac:dyDescent="0.35">
      <c r="A249" s="234" t="s">
        <v>120</v>
      </c>
      <c r="B249" s="249">
        <v>1000</v>
      </c>
      <c r="C249" s="249">
        <v>2400</v>
      </c>
      <c r="D249" s="249">
        <v>3352</v>
      </c>
      <c r="E249" s="249">
        <v>14506</v>
      </c>
      <c r="F249" s="249">
        <v>357</v>
      </c>
      <c r="G249" s="249">
        <f>SUM(D249-B249)</f>
        <v>2352</v>
      </c>
      <c r="H249" s="249">
        <f>SUM(D249-B249)/100</f>
        <v>23.52</v>
      </c>
      <c r="I249" s="249">
        <f>SUM(F249-D249)</f>
        <v>-2995</v>
      </c>
      <c r="J249" s="249">
        <f>SUM(G249-E249)/100</f>
        <v>-121.54</v>
      </c>
    </row>
    <row r="250" spans="1:10" ht="12.75" x14ac:dyDescent="0.35">
      <c r="A250" s="234" t="s">
        <v>272</v>
      </c>
      <c r="B250" s="249">
        <v>40000</v>
      </c>
      <c r="C250" s="249">
        <v>18500</v>
      </c>
      <c r="D250" s="30"/>
      <c r="E250" s="249">
        <v>21540</v>
      </c>
      <c r="F250" s="249">
        <v>26460</v>
      </c>
      <c r="G250" s="249">
        <f t="shared" ref="G250:G276" si="19">SUM(D250-B250)</f>
        <v>-40000</v>
      </c>
      <c r="H250" s="249">
        <f t="shared" ref="H250:H276" si="20">SUM(D250-B250)/100</f>
        <v>-400</v>
      </c>
      <c r="I250" s="249">
        <f t="shared" ref="I250:I276" si="21">SUM(F250-D250)</f>
        <v>26460</v>
      </c>
      <c r="J250" s="249">
        <f t="shared" ref="J250:J276" si="22">SUM(G250-E250)/100</f>
        <v>-615.4</v>
      </c>
    </row>
    <row r="251" spans="1:10" ht="12.75" x14ac:dyDescent="0.35">
      <c r="A251" s="234" t="s">
        <v>270</v>
      </c>
      <c r="B251" s="249">
        <v>195505</v>
      </c>
      <c r="C251" s="249">
        <v>189444</v>
      </c>
      <c r="D251" s="249">
        <v>351260</v>
      </c>
      <c r="E251" s="249">
        <v>247184</v>
      </c>
      <c r="F251" s="249">
        <v>802121</v>
      </c>
      <c r="G251" s="249">
        <f t="shared" si="19"/>
        <v>155755</v>
      </c>
      <c r="H251" s="249">
        <f t="shared" si="20"/>
        <v>1557.55</v>
      </c>
      <c r="I251" s="249">
        <f t="shared" si="21"/>
        <v>450861</v>
      </c>
      <c r="J251" s="249">
        <f t="shared" si="22"/>
        <v>-914.29</v>
      </c>
    </row>
    <row r="252" spans="1:10" ht="12.75" x14ac:dyDescent="0.35">
      <c r="A252" s="234" t="s">
        <v>121</v>
      </c>
      <c r="B252" s="30"/>
      <c r="C252" s="30"/>
      <c r="D252" s="30"/>
      <c r="E252" s="30"/>
      <c r="F252" s="249"/>
      <c r="G252" s="249">
        <f t="shared" si="19"/>
        <v>0</v>
      </c>
      <c r="H252" s="249">
        <f t="shared" si="20"/>
        <v>0</v>
      </c>
      <c r="I252" s="249">
        <f t="shared" si="21"/>
        <v>0</v>
      </c>
      <c r="J252" s="249">
        <f t="shared" si="22"/>
        <v>0</v>
      </c>
    </row>
    <row r="253" spans="1:10" ht="12.75" x14ac:dyDescent="0.35">
      <c r="A253" s="234" t="s">
        <v>271</v>
      </c>
      <c r="B253" s="250">
        <v>15000</v>
      </c>
      <c r="C253" s="250">
        <v>1110</v>
      </c>
      <c r="D253" s="249">
        <v>41871</v>
      </c>
      <c r="E253" s="249">
        <v>21521</v>
      </c>
      <c r="F253" s="249">
        <v>11162</v>
      </c>
      <c r="G253" s="249">
        <f t="shared" si="19"/>
        <v>26871</v>
      </c>
      <c r="H253" s="249">
        <f t="shared" si="20"/>
        <v>268.70999999999998</v>
      </c>
      <c r="I253" s="249">
        <f t="shared" si="21"/>
        <v>-30709</v>
      </c>
      <c r="J253" s="249">
        <f t="shared" si="22"/>
        <v>53.5</v>
      </c>
    </row>
    <row r="254" spans="1:10" ht="12.75" x14ac:dyDescent="0.35">
      <c r="A254" s="234" t="s">
        <v>278</v>
      </c>
      <c r="B254" s="250"/>
      <c r="C254" s="250"/>
      <c r="D254" s="30"/>
      <c r="E254" s="30"/>
      <c r="F254" s="249"/>
      <c r="G254" s="249">
        <f t="shared" si="19"/>
        <v>0</v>
      </c>
      <c r="H254" s="249">
        <f t="shared" si="20"/>
        <v>0</v>
      </c>
      <c r="I254" s="249">
        <f t="shared" si="21"/>
        <v>0</v>
      </c>
      <c r="J254" s="249">
        <f t="shared" si="22"/>
        <v>0</v>
      </c>
    </row>
    <row r="255" spans="1:10" ht="12.75" x14ac:dyDescent="0.35">
      <c r="A255" s="234" t="s">
        <v>122</v>
      </c>
      <c r="B255" s="250">
        <v>54985</v>
      </c>
      <c r="C255" s="250">
        <v>30944</v>
      </c>
      <c r="D255" s="249">
        <v>31379</v>
      </c>
      <c r="E255" s="249">
        <v>54064</v>
      </c>
      <c r="F255" s="249">
        <v>48000</v>
      </c>
      <c r="G255" s="249">
        <f t="shared" si="19"/>
        <v>-23606</v>
      </c>
      <c r="H255" s="249">
        <f t="shared" si="20"/>
        <v>-236.06</v>
      </c>
      <c r="I255" s="249">
        <f t="shared" si="21"/>
        <v>16621</v>
      </c>
      <c r="J255" s="249">
        <f t="shared" si="22"/>
        <v>-776.7</v>
      </c>
    </row>
    <row r="256" spans="1:10" ht="12.75" x14ac:dyDescent="0.35">
      <c r="A256" s="234" t="s">
        <v>123</v>
      </c>
      <c r="B256" s="250"/>
      <c r="C256" s="250"/>
      <c r="D256" s="30"/>
      <c r="E256" s="30"/>
      <c r="F256" s="249"/>
      <c r="G256" s="249">
        <f t="shared" si="19"/>
        <v>0</v>
      </c>
      <c r="H256" s="249">
        <f t="shared" si="20"/>
        <v>0</v>
      </c>
      <c r="I256" s="249">
        <f t="shared" si="21"/>
        <v>0</v>
      </c>
      <c r="J256" s="249">
        <f t="shared" si="22"/>
        <v>0</v>
      </c>
    </row>
    <row r="257" spans="1:10" ht="12.75" x14ac:dyDescent="0.35">
      <c r="A257" s="234" t="s">
        <v>124</v>
      </c>
      <c r="B257" s="250">
        <v>2649624</v>
      </c>
      <c r="C257" s="250">
        <v>4220615</v>
      </c>
      <c r="D257" s="249">
        <v>1737193</v>
      </c>
      <c r="E257" s="249">
        <v>4087602</v>
      </c>
      <c r="F257" s="249">
        <v>475547</v>
      </c>
      <c r="G257" s="249">
        <f t="shared" si="19"/>
        <v>-912431</v>
      </c>
      <c r="H257" s="249">
        <f t="shared" si="20"/>
        <v>-9124.31</v>
      </c>
      <c r="I257" s="249">
        <f t="shared" si="21"/>
        <v>-1261646</v>
      </c>
      <c r="J257" s="249">
        <f t="shared" si="22"/>
        <v>-50000.33</v>
      </c>
    </row>
    <row r="258" spans="1:10" ht="12.75" x14ac:dyDescent="0.35">
      <c r="A258" s="234" t="s">
        <v>279</v>
      </c>
      <c r="B258" s="250">
        <v>24550</v>
      </c>
      <c r="C258" s="250">
        <v>39969</v>
      </c>
      <c r="D258" s="249">
        <v>510271</v>
      </c>
      <c r="E258" s="249">
        <v>267294</v>
      </c>
      <c r="F258" s="249">
        <v>24180</v>
      </c>
      <c r="G258" s="249">
        <f t="shared" si="19"/>
        <v>485721</v>
      </c>
      <c r="H258" s="249">
        <f t="shared" si="20"/>
        <v>4857.21</v>
      </c>
      <c r="I258" s="249">
        <f t="shared" si="21"/>
        <v>-486091</v>
      </c>
      <c r="J258" s="249">
        <f t="shared" si="22"/>
        <v>2184.27</v>
      </c>
    </row>
    <row r="259" spans="1:10" ht="12.75" x14ac:dyDescent="0.35">
      <c r="A259" s="234" t="s">
        <v>125</v>
      </c>
      <c r="B259" s="250"/>
      <c r="C259" s="250">
        <v>1521</v>
      </c>
      <c r="D259" s="30">
        <v>70</v>
      </c>
      <c r="E259" s="249">
        <v>11691</v>
      </c>
      <c r="F259" s="249">
        <v>1870</v>
      </c>
      <c r="G259" s="249">
        <f t="shared" si="19"/>
        <v>70</v>
      </c>
      <c r="H259" s="249">
        <f t="shared" si="20"/>
        <v>0.7</v>
      </c>
      <c r="I259" s="249">
        <f t="shared" si="21"/>
        <v>1800</v>
      </c>
      <c r="J259" s="249">
        <f t="shared" si="22"/>
        <v>-116.21</v>
      </c>
    </row>
    <row r="260" spans="1:10" ht="12.75" x14ac:dyDescent="0.35">
      <c r="A260" s="234" t="s">
        <v>268</v>
      </c>
      <c r="B260" s="250"/>
      <c r="C260" s="250"/>
      <c r="D260" s="30"/>
      <c r="E260" s="30"/>
      <c r="F260" s="249"/>
      <c r="G260" s="249">
        <f t="shared" si="19"/>
        <v>0</v>
      </c>
      <c r="H260" s="249">
        <f t="shared" si="20"/>
        <v>0</v>
      </c>
      <c r="I260" s="249">
        <f t="shared" si="21"/>
        <v>0</v>
      </c>
      <c r="J260" s="249">
        <f t="shared" si="22"/>
        <v>0</v>
      </c>
    </row>
    <row r="261" spans="1:10" ht="12.75" x14ac:dyDescent="0.35">
      <c r="A261" s="234" t="s">
        <v>269</v>
      </c>
      <c r="B261" s="250"/>
      <c r="C261" s="250">
        <v>15000</v>
      </c>
      <c r="D261" s="30">
        <v>0</v>
      </c>
      <c r="E261" s="30">
        <v>0</v>
      </c>
      <c r="F261" s="249"/>
      <c r="G261" s="249">
        <f t="shared" si="19"/>
        <v>0</v>
      </c>
      <c r="H261" s="249">
        <f t="shared" si="20"/>
        <v>0</v>
      </c>
      <c r="I261" s="249">
        <f t="shared" si="21"/>
        <v>0</v>
      </c>
      <c r="J261" s="249">
        <f t="shared" si="22"/>
        <v>0</v>
      </c>
    </row>
    <row r="262" spans="1:10" ht="12.75" x14ac:dyDescent="0.35">
      <c r="A262" s="234" t="s">
        <v>127</v>
      </c>
      <c r="B262" s="250">
        <v>50000</v>
      </c>
      <c r="C262" s="250">
        <v>64050</v>
      </c>
      <c r="D262" s="249">
        <v>40150</v>
      </c>
      <c r="E262" s="249">
        <v>161739</v>
      </c>
      <c r="F262" s="249">
        <v>130645</v>
      </c>
      <c r="G262" s="249">
        <f t="shared" si="19"/>
        <v>-9850</v>
      </c>
      <c r="H262" s="249">
        <f t="shared" si="20"/>
        <v>-98.5</v>
      </c>
      <c r="I262" s="249">
        <f t="shared" si="21"/>
        <v>90495</v>
      </c>
      <c r="J262" s="249">
        <f t="shared" si="22"/>
        <v>-1715.89</v>
      </c>
    </row>
    <row r="263" spans="1:10" ht="12.75" x14ac:dyDescent="0.35">
      <c r="A263" s="235" t="s">
        <v>128</v>
      </c>
      <c r="B263" s="250">
        <v>2650</v>
      </c>
      <c r="C263" s="250">
        <v>3500</v>
      </c>
      <c r="D263" s="249">
        <v>9250</v>
      </c>
      <c r="E263" s="249">
        <v>14440</v>
      </c>
      <c r="F263" s="249">
        <v>4550</v>
      </c>
      <c r="G263" s="249">
        <f t="shared" si="19"/>
        <v>6600</v>
      </c>
      <c r="H263" s="249">
        <f t="shared" si="20"/>
        <v>66</v>
      </c>
      <c r="I263" s="249">
        <f t="shared" si="21"/>
        <v>-4700</v>
      </c>
      <c r="J263" s="249">
        <f t="shared" si="22"/>
        <v>-78.400000000000006</v>
      </c>
    </row>
    <row r="264" spans="1:10" ht="12.75" x14ac:dyDescent="0.35">
      <c r="A264" s="234" t="s">
        <v>126</v>
      </c>
      <c r="B264" s="250"/>
      <c r="C264" s="250">
        <v>2340</v>
      </c>
      <c r="D264" s="249">
        <v>0</v>
      </c>
      <c r="E264" s="249">
        <v>2500</v>
      </c>
      <c r="F264" s="249">
        <v>2000</v>
      </c>
      <c r="G264" s="249">
        <f t="shared" si="19"/>
        <v>0</v>
      </c>
      <c r="H264" s="249">
        <f t="shared" si="20"/>
        <v>0</v>
      </c>
      <c r="I264" s="249">
        <f t="shared" si="21"/>
        <v>2000</v>
      </c>
      <c r="J264" s="249">
        <f t="shared" si="22"/>
        <v>-25</v>
      </c>
    </row>
    <row r="265" spans="1:10" ht="12.75" x14ac:dyDescent="0.35">
      <c r="A265" s="234" t="s">
        <v>280</v>
      </c>
      <c r="B265" s="250">
        <v>753643</v>
      </c>
      <c r="C265" s="250">
        <v>552384</v>
      </c>
      <c r="D265" s="30">
        <v>683459</v>
      </c>
      <c r="E265" s="30">
        <v>1183459</v>
      </c>
      <c r="F265" s="249">
        <v>1405000</v>
      </c>
      <c r="G265" s="249">
        <f t="shared" si="19"/>
        <v>-70184</v>
      </c>
      <c r="H265" s="249">
        <f t="shared" si="20"/>
        <v>-701.84</v>
      </c>
      <c r="I265" s="249">
        <f t="shared" si="21"/>
        <v>721541</v>
      </c>
      <c r="J265" s="249">
        <f t="shared" si="22"/>
        <v>-12536.43</v>
      </c>
    </row>
    <row r="266" spans="1:10" ht="12.75" x14ac:dyDescent="0.35">
      <c r="A266" s="234" t="s">
        <v>281</v>
      </c>
      <c r="B266" s="250"/>
      <c r="C266" s="250">
        <v>3060</v>
      </c>
      <c r="D266" s="249">
        <v>10100</v>
      </c>
      <c r="E266" s="249">
        <v>20100</v>
      </c>
      <c r="F266" s="249">
        <v>15000</v>
      </c>
      <c r="G266" s="249">
        <f t="shared" si="19"/>
        <v>10100</v>
      </c>
      <c r="H266" s="249">
        <f t="shared" si="20"/>
        <v>101</v>
      </c>
      <c r="I266" s="249">
        <f t="shared" si="21"/>
        <v>4900</v>
      </c>
      <c r="J266" s="249">
        <f t="shared" si="22"/>
        <v>-100</v>
      </c>
    </row>
    <row r="267" spans="1:10" ht="12.75" x14ac:dyDescent="0.35">
      <c r="A267" s="234" t="s">
        <v>267</v>
      </c>
      <c r="B267" s="250"/>
      <c r="C267" s="250"/>
      <c r="D267" s="30"/>
      <c r="E267" s="30"/>
      <c r="F267" s="249"/>
      <c r="G267" s="249">
        <f t="shared" si="19"/>
        <v>0</v>
      </c>
      <c r="H267" s="249">
        <f t="shared" si="20"/>
        <v>0</v>
      </c>
      <c r="I267" s="249">
        <f t="shared" si="21"/>
        <v>0</v>
      </c>
      <c r="J267" s="249">
        <f t="shared" si="22"/>
        <v>0</v>
      </c>
    </row>
    <row r="268" spans="1:10" ht="12.75" x14ac:dyDescent="0.35">
      <c r="A268" s="234" t="s">
        <v>282</v>
      </c>
      <c r="B268" s="250"/>
      <c r="C268" s="250"/>
      <c r="D268" s="30"/>
      <c r="E268" s="30"/>
      <c r="F268" s="249"/>
      <c r="G268" s="249">
        <f t="shared" si="19"/>
        <v>0</v>
      </c>
      <c r="H268" s="249">
        <f t="shared" si="20"/>
        <v>0</v>
      </c>
      <c r="I268" s="249">
        <f t="shared" si="21"/>
        <v>0</v>
      </c>
      <c r="J268" s="249">
        <f t="shared" si="22"/>
        <v>0</v>
      </c>
    </row>
    <row r="269" spans="1:10" ht="12.75" x14ac:dyDescent="0.35">
      <c r="A269" s="234" t="s">
        <v>283</v>
      </c>
      <c r="B269" s="250">
        <v>0</v>
      </c>
      <c r="C269" s="250">
        <v>5480</v>
      </c>
      <c r="D269" s="30">
        <v>0</v>
      </c>
      <c r="E269" s="30">
        <v>0</v>
      </c>
      <c r="F269" s="249">
        <v>0</v>
      </c>
      <c r="G269" s="249">
        <f t="shared" si="19"/>
        <v>0</v>
      </c>
      <c r="H269" s="249">
        <f t="shared" si="20"/>
        <v>0</v>
      </c>
      <c r="I269" s="249">
        <f t="shared" si="21"/>
        <v>0</v>
      </c>
      <c r="J269" s="249">
        <f t="shared" si="22"/>
        <v>0</v>
      </c>
    </row>
    <row r="270" spans="1:10" ht="12.75" x14ac:dyDescent="0.35">
      <c r="A270" s="234" t="s">
        <v>284</v>
      </c>
      <c r="B270" s="250"/>
      <c r="C270" s="250"/>
      <c r="D270" s="30"/>
      <c r="E270" s="30"/>
      <c r="F270" s="249"/>
      <c r="G270" s="249">
        <f t="shared" si="19"/>
        <v>0</v>
      </c>
      <c r="H270" s="249">
        <f t="shared" si="20"/>
        <v>0</v>
      </c>
      <c r="I270" s="249">
        <f t="shared" si="21"/>
        <v>0</v>
      </c>
      <c r="J270" s="249">
        <f t="shared" si="22"/>
        <v>0</v>
      </c>
    </row>
    <row r="271" spans="1:10" ht="12.75" x14ac:dyDescent="0.35">
      <c r="A271" s="234" t="s">
        <v>129</v>
      </c>
      <c r="B271" s="250"/>
      <c r="C271" s="250"/>
      <c r="D271" s="30"/>
      <c r="E271" s="30"/>
      <c r="F271" s="249"/>
      <c r="G271" s="249">
        <f t="shared" si="19"/>
        <v>0</v>
      </c>
      <c r="H271" s="249">
        <f t="shared" si="20"/>
        <v>0</v>
      </c>
      <c r="I271" s="249">
        <f t="shared" si="21"/>
        <v>0</v>
      </c>
      <c r="J271" s="249">
        <f t="shared" si="22"/>
        <v>0</v>
      </c>
    </row>
    <row r="272" spans="1:10" ht="12.75" x14ac:dyDescent="0.35">
      <c r="A272" s="234" t="s">
        <v>285</v>
      </c>
      <c r="B272" s="250">
        <v>160595</v>
      </c>
      <c r="C272" s="250">
        <v>24587</v>
      </c>
      <c r="D272" s="249">
        <v>432925</v>
      </c>
      <c r="E272" s="249">
        <v>301712</v>
      </c>
      <c r="F272" s="249">
        <v>239013</v>
      </c>
      <c r="G272" s="249">
        <f t="shared" si="19"/>
        <v>272330</v>
      </c>
      <c r="H272" s="249">
        <f t="shared" si="20"/>
        <v>2723.3</v>
      </c>
      <c r="I272" s="249">
        <f t="shared" si="21"/>
        <v>-193912</v>
      </c>
      <c r="J272" s="249">
        <f t="shared" si="22"/>
        <v>-293.82</v>
      </c>
    </row>
    <row r="273" spans="1:10" ht="12.75" x14ac:dyDescent="0.35">
      <c r="A273" s="234" t="s">
        <v>130</v>
      </c>
      <c r="B273" s="250">
        <v>290643</v>
      </c>
      <c r="C273" s="250">
        <v>141681</v>
      </c>
      <c r="D273" s="249">
        <v>656072</v>
      </c>
      <c r="E273" s="249">
        <v>700225</v>
      </c>
      <c r="F273" s="249">
        <v>570901</v>
      </c>
      <c r="G273" s="249">
        <f t="shared" si="19"/>
        <v>365429</v>
      </c>
      <c r="H273" s="249">
        <f t="shared" si="20"/>
        <v>3654.29</v>
      </c>
      <c r="I273" s="249">
        <f t="shared" si="21"/>
        <v>-85171</v>
      </c>
      <c r="J273" s="249">
        <f t="shared" si="22"/>
        <v>-3347.96</v>
      </c>
    </row>
    <row r="274" spans="1:10" ht="12.75" x14ac:dyDescent="0.35">
      <c r="A274" s="234" t="s">
        <v>286</v>
      </c>
      <c r="B274" s="250">
        <v>32322</v>
      </c>
      <c r="C274" s="250">
        <v>79608</v>
      </c>
      <c r="D274" s="249">
        <v>1072398</v>
      </c>
      <c r="E274" s="249">
        <v>399365</v>
      </c>
      <c r="F274" s="249">
        <v>0</v>
      </c>
      <c r="G274" s="249">
        <f t="shared" si="19"/>
        <v>1040076</v>
      </c>
      <c r="H274" s="249">
        <f t="shared" si="20"/>
        <v>10400.76</v>
      </c>
      <c r="I274" s="249">
        <f t="shared" si="21"/>
        <v>-1072398</v>
      </c>
      <c r="J274" s="249">
        <f t="shared" si="22"/>
        <v>6407.11</v>
      </c>
    </row>
    <row r="275" spans="1:10" ht="12.75" x14ac:dyDescent="0.35">
      <c r="A275" s="234" t="s">
        <v>287</v>
      </c>
      <c r="B275" s="250">
        <v>30000</v>
      </c>
      <c r="C275" s="250">
        <v>186650</v>
      </c>
      <c r="D275" s="249">
        <v>377213</v>
      </c>
      <c r="E275" s="249">
        <v>295681</v>
      </c>
      <c r="F275" s="249">
        <v>365000</v>
      </c>
      <c r="G275" s="249">
        <f t="shared" si="19"/>
        <v>347213</v>
      </c>
      <c r="H275" s="249">
        <f t="shared" si="20"/>
        <v>3472.13</v>
      </c>
      <c r="I275" s="249">
        <f t="shared" si="21"/>
        <v>-12213</v>
      </c>
      <c r="J275" s="249">
        <f t="shared" si="22"/>
        <v>515.32000000000005</v>
      </c>
    </row>
    <row r="276" spans="1:10" ht="12.75" x14ac:dyDescent="0.35">
      <c r="A276" s="234" t="s">
        <v>288</v>
      </c>
      <c r="B276" s="251">
        <v>3431373</v>
      </c>
      <c r="C276" s="251">
        <v>5284846</v>
      </c>
      <c r="D276" s="252">
        <v>1623027</v>
      </c>
      <c r="E276" s="252">
        <v>2334977</v>
      </c>
      <c r="F276" s="252">
        <v>1822241</v>
      </c>
      <c r="G276" s="249">
        <f t="shared" si="19"/>
        <v>-1808346</v>
      </c>
      <c r="H276" s="249">
        <f t="shared" si="20"/>
        <v>-18083.46</v>
      </c>
      <c r="I276" s="249">
        <f t="shared" si="21"/>
        <v>199214</v>
      </c>
      <c r="J276" s="249">
        <f t="shared" si="22"/>
        <v>-41433.230000000003</v>
      </c>
    </row>
    <row r="277" spans="1:10" ht="13.15" thickBot="1" x14ac:dyDescent="0.4">
      <c r="A277" s="237" t="s">
        <v>11</v>
      </c>
      <c r="B277" s="253">
        <f>SUM(B249:B276)</f>
        <v>7731890</v>
      </c>
      <c r="C277" s="253">
        <f>SUM(C249:C276)</f>
        <v>10867689</v>
      </c>
      <c r="D277" s="254">
        <f>SUM(D249:D276)</f>
        <v>7579990</v>
      </c>
      <c r="E277" s="255">
        <f>SUM(E249:E276)</f>
        <v>10139600</v>
      </c>
      <c r="F277" s="256">
        <f>SUM(F249:F276)</f>
        <v>5944047</v>
      </c>
      <c r="G277" s="256">
        <f t="shared" ref="G277" si="23">SUM(G249:G276)</f>
        <v>-151900</v>
      </c>
      <c r="H277" s="256">
        <f>SUM(D277-B277)/100</f>
        <v>-1519</v>
      </c>
      <c r="I277" s="256">
        <f>SUM(F277-D277)</f>
        <v>-1635943</v>
      </c>
      <c r="J277" s="256">
        <f>SUM(G277-E277)/100</f>
        <v>-102915</v>
      </c>
    </row>
    <row r="278" spans="1:10" ht="12.75" x14ac:dyDescent="0.35">
      <c r="A278" s="72"/>
      <c r="B278" s="72"/>
      <c r="C278" s="72"/>
      <c r="D278" s="72"/>
      <c r="E278" s="72"/>
      <c r="F278" s="72"/>
      <c r="G278" s="72"/>
      <c r="H278" s="72"/>
      <c r="I278" s="72"/>
      <c r="J278" s="72"/>
    </row>
    <row r="279" spans="1:10" ht="12.75" x14ac:dyDescent="0.35">
      <c r="A279" s="988" t="s">
        <v>258</v>
      </c>
      <c r="B279" s="988"/>
      <c r="C279" s="988"/>
      <c r="D279" s="988"/>
      <c r="E279" s="988"/>
      <c r="F279" s="988"/>
      <c r="G279" s="988"/>
      <c r="H279" s="988"/>
      <c r="I279" s="988"/>
      <c r="J279" s="988"/>
    </row>
    <row r="280" spans="1:10" ht="12.75" x14ac:dyDescent="0.35">
      <c r="A280" s="78" t="s">
        <v>6</v>
      </c>
      <c r="B280" s="1010" t="s">
        <v>266</v>
      </c>
      <c r="C280" s="1011"/>
      <c r="D280" s="1011"/>
      <c r="E280" s="1011"/>
      <c r="F280" s="1011"/>
      <c r="G280" s="1011"/>
      <c r="H280" s="1011"/>
      <c r="I280" s="1011"/>
      <c r="J280" s="1012"/>
    </row>
    <row r="281" spans="1:10" ht="12.75" x14ac:dyDescent="0.35">
      <c r="A281" s="137" t="s">
        <v>1206</v>
      </c>
      <c r="B281" s="1013"/>
      <c r="C281" s="1014"/>
      <c r="D281" s="1014"/>
      <c r="E281" s="1014"/>
      <c r="F281" s="1014"/>
      <c r="G281" s="1014"/>
      <c r="H281" s="1014"/>
      <c r="I281" s="1014"/>
      <c r="J281" s="1015"/>
    </row>
    <row r="282" spans="1:10" x14ac:dyDescent="0.35">
      <c r="A282" s="1008" t="s">
        <v>265</v>
      </c>
      <c r="B282" s="1008" t="s">
        <v>200</v>
      </c>
      <c r="C282" s="1008" t="s">
        <v>119</v>
      </c>
      <c r="D282" s="1008" t="s">
        <v>201</v>
      </c>
      <c r="E282" s="1008" t="s">
        <v>203</v>
      </c>
      <c r="F282" s="1008" t="s">
        <v>202</v>
      </c>
      <c r="G282" s="1008" t="s">
        <v>204</v>
      </c>
      <c r="H282" s="1008" t="s">
        <v>206</v>
      </c>
      <c r="I282" s="1008" t="s">
        <v>205</v>
      </c>
      <c r="J282" s="1008" t="s">
        <v>207</v>
      </c>
    </row>
    <row r="283" spans="1:10" x14ac:dyDescent="0.35">
      <c r="A283" s="1009"/>
      <c r="B283" s="1009"/>
      <c r="C283" s="1009"/>
      <c r="D283" s="1009"/>
      <c r="E283" s="1009"/>
      <c r="F283" s="1009"/>
      <c r="G283" s="1009"/>
      <c r="H283" s="1009"/>
      <c r="I283" s="1009"/>
      <c r="J283" s="1009"/>
    </row>
    <row r="284" spans="1:10" ht="12.75" x14ac:dyDescent="0.35">
      <c r="A284" s="251" t="s">
        <v>1213</v>
      </c>
      <c r="B284" s="154">
        <v>72817</v>
      </c>
      <c r="C284" s="154">
        <v>48000</v>
      </c>
      <c r="D284" s="154">
        <v>69317</v>
      </c>
      <c r="E284" s="154">
        <v>33639</v>
      </c>
      <c r="F284" s="251">
        <v>56409.75</v>
      </c>
      <c r="G284" s="250">
        <f>+D284-B284</f>
        <v>-3500</v>
      </c>
      <c r="H284" s="250">
        <f>+D284/B284*100</f>
        <v>95.193430105607206</v>
      </c>
      <c r="I284" s="250">
        <f>+F284-E284</f>
        <v>22770.75</v>
      </c>
      <c r="J284" s="250">
        <f>+F284/D284*100</f>
        <v>81.379387451851642</v>
      </c>
    </row>
    <row r="285" spans="1:10" ht="12.75" x14ac:dyDescent="0.35">
      <c r="A285" s="251" t="s">
        <v>1214</v>
      </c>
      <c r="B285" s="154">
        <v>107362</v>
      </c>
      <c r="C285" s="154">
        <v>44768</v>
      </c>
      <c r="D285" s="154">
        <v>103972</v>
      </c>
      <c r="E285" s="154">
        <v>85073</v>
      </c>
      <c r="F285" s="251">
        <v>95745</v>
      </c>
      <c r="G285" s="250">
        <f t="shared" ref="G285:G340" si="24">+D285-B285</f>
        <v>-3390</v>
      </c>
      <c r="H285" s="250">
        <f t="shared" ref="H285:H334" si="25">+D285/B285*100</f>
        <v>96.842458225442897</v>
      </c>
      <c r="I285" s="250">
        <f t="shared" ref="I285:I340" si="26">+F285-E285</f>
        <v>10672</v>
      </c>
      <c r="J285" s="250">
        <f t="shared" ref="J285:J334" si="27">+F285/D285*100</f>
        <v>92.087292732658781</v>
      </c>
    </row>
    <row r="286" spans="1:10" ht="12.75" x14ac:dyDescent="0.35">
      <c r="A286" s="251" t="s">
        <v>1215</v>
      </c>
      <c r="B286" s="154">
        <v>38000</v>
      </c>
      <c r="C286" s="154">
        <v>0</v>
      </c>
      <c r="D286" s="154">
        <v>36000</v>
      </c>
      <c r="E286" s="154">
        <v>73561</v>
      </c>
      <c r="F286" s="251">
        <v>75000</v>
      </c>
      <c r="G286" s="250">
        <f t="shared" si="24"/>
        <v>-2000</v>
      </c>
      <c r="H286" s="250">
        <f t="shared" si="25"/>
        <v>94.73684210526315</v>
      </c>
      <c r="I286" s="250">
        <f t="shared" si="26"/>
        <v>1439</v>
      </c>
      <c r="J286" s="250">
        <f t="shared" si="27"/>
        <v>208.33333333333334</v>
      </c>
    </row>
    <row r="287" spans="1:10" ht="12.75" x14ac:dyDescent="0.35">
      <c r="A287" s="251" t="s">
        <v>1216</v>
      </c>
      <c r="B287" s="154">
        <v>1000</v>
      </c>
      <c r="C287" s="154">
        <v>0</v>
      </c>
      <c r="D287" s="154">
        <v>1000</v>
      </c>
      <c r="E287" s="154">
        <v>1000</v>
      </c>
      <c r="F287" s="251">
        <v>1500</v>
      </c>
      <c r="G287" s="250">
        <f t="shared" si="24"/>
        <v>0</v>
      </c>
      <c r="H287" s="250">
        <f t="shared" si="25"/>
        <v>100</v>
      </c>
      <c r="I287" s="250">
        <f t="shared" si="26"/>
        <v>500</v>
      </c>
      <c r="J287" s="250">
        <f t="shared" si="27"/>
        <v>150</v>
      </c>
    </row>
    <row r="288" spans="1:10" ht="12.75" x14ac:dyDescent="0.35">
      <c r="A288" s="251" t="s">
        <v>1217</v>
      </c>
      <c r="B288" s="154">
        <v>0</v>
      </c>
      <c r="C288" s="154">
        <v>23000</v>
      </c>
      <c r="D288" s="154">
        <v>7000</v>
      </c>
      <c r="E288" s="154">
        <v>15000</v>
      </c>
      <c r="F288" s="251">
        <v>26750</v>
      </c>
      <c r="G288" s="250">
        <f t="shared" si="24"/>
        <v>7000</v>
      </c>
      <c r="H288" s="250">
        <v>0</v>
      </c>
      <c r="I288" s="250">
        <f t="shared" si="26"/>
        <v>11750</v>
      </c>
      <c r="J288" s="250">
        <f t="shared" si="27"/>
        <v>382.14285714285717</v>
      </c>
    </row>
    <row r="289" spans="1:10" ht="12.75" x14ac:dyDescent="0.35">
      <c r="A289" s="251" t="s">
        <v>1218</v>
      </c>
      <c r="B289" s="154">
        <v>0</v>
      </c>
      <c r="C289" s="154">
        <v>1970</v>
      </c>
      <c r="D289" s="154">
        <v>800</v>
      </c>
      <c r="E289" s="154">
        <v>3926</v>
      </c>
      <c r="F289" s="251">
        <v>2951.5</v>
      </c>
      <c r="G289" s="250">
        <f t="shared" si="24"/>
        <v>800</v>
      </c>
      <c r="H289" s="250">
        <v>0</v>
      </c>
      <c r="I289" s="250">
        <f t="shared" si="26"/>
        <v>-974.5</v>
      </c>
      <c r="J289" s="250">
        <f t="shared" si="27"/>
        <v>368.9375</v>
      </c>
    </row>
    <row r="290" spans="1:10" ht="12.75" x14ac:dyDescent="0.35">
      <c r="A290" s="251" t="s">
        <v>1219</v>
      </c>
      <c r="B290" s="154">
        <v>4100</v>
      </c>
      <c r="C290" s="154">
        <v>9513</v>
      </c>
      <c r="D290" s="154">
        <v>0</v>
      </c>
      <c r="E290" s="154">
        <v>16109</v>
      </c>
      <c r="F290" s="251">
        <v>18526</v>
      </c>
      <c r="G290" s="250">
        <f t="shared" si="24"/>
        <v>-4100</v>
      </c>
      <c r="H290" s="250">
        <f t="shared" si="25"/>
        <v>0</v>
      </c>
      <c r="I290" s="250">
        <f t="shared" si="26"/>
        <v>2417</v>
      </c>
      <c r="J290" s="250">
        <v>0</v>
      </c>
    </row>
    <row r="291" spans="1:10" ht="12.75" x14ac:dyDescent="0.35">
      <c r="A291" s="251" t="s">
        <v>1220</v>
      </c>
      <c r="B291" s="154"/>
      <c r="C291" s="154"/>
      <c r="D291" s="154">
        <v>0</v>
      </c>
      <c r="E291" s="154">
        <v>19</v>
      </c>
      <c r="F291" s="251">
        <v>500</v>
      </c>
      <c r="G291" s="250">
        <f t="shared" si="24"/>
        <v>0</v>
      </c>
      <c r="H291" s="250">
        <v>0</v>
      </c>
      <c r="I291" s="250">
        <f t="shared" si="26"/>
        <v>481</v>
      </c>
      <c r="J291" s="250">
        <v>0</v>
      </c>
    </row>
    <row r="292" spans="1:10" ht="12.75" x14ac:dyDescent="0.35">
      <c r="A292" s="251" t="s">
        <v>1221</v>
      </c>
      <c r="B292" s="154"/>
      <c r="C292" s="154"/>
      <c r="D292" s="154">
        <v>0</v>
      </c>
      <c r="E292" s="154">
        <v>240</v>
      </c>
      <c r="F292" s="251">
        <v>800</v>
      </c>
      <c r="G292" s="250">
        <f t="shared" si="24"/>
        <v>0</v>
      </c>
      <c r="H292" s="250">
        <v>0</v>
      </c>
      <c r="I292" s="250">
        <f t="shared" si="26"/>
        <v>560</v>
      </c>
      <c r="J292" s="250">
        <v>0</v>
      </c>
    </row>
    <row r="293" spans="1:10" ht="12.75" x14ac:dyDescent="0.35">
      <c r="A293" s="251" t="s">
        <v>1222</v>
      </c>
      <c r="B293" s="154">
        <v>0</v>
      </c>
      <c r="C293" s="154">
        <v>2450</v>
      </c>
      <c r="D293" s="154">
        <v>0</v>
      </c>
      <c r="E293" s="154">
        <v>3850</v>
      </c>
      <c r="F293" s="251">
        <v>3412.5</v>
      </c>
      <c r="G293" s="250">
        <f t="shared" si="24"/>
        <v>0</v>
      </c>
      <c r="H293" s="250">
        <v>0</v>
      </c>
      <c r="I293" s="250">
        <f t="shared" si="26"/>
        <v>-437.5</v>
      </c>
      <c r="J293" s="250">
        <v>0</v>
      </c>
    </row>
    <row r="294" spans="1:10" ht="12.75" x14ac:dyDescent="0.35">
      <c r="A294" s="251" t="s">
        <v>1223</v>
      </c>
      <c r="B294" s="154">
        <v>20000</v>
      </c>
      <c r="C294" s="154">
        <v>150953</v>
      </c>
      <c r="D294" s="154">
        <v>315640</v>
      </c>
      <c r="E294" s="154">
        <v>329957</v>
      </c>
      <c r="F294" s="251">
        <v>423526</v>
      </c>
      <c r="G294" s="250">
        <f t="shared" si="24"/>
        <v>295640</v>
      </c>
      <c r="H294" s="250">
        <f t="shared" si="25"/>
        <v>1578.2</v>
      </c>
      <c r="I294" s="250">
        <f t="shared" si="26"/>
        <v>93569</v>
      </c>
      <c r="J294" s="250">
        <f t="shared" si="27"/>
        <v>134.18007857052339</v>
      </c>
    </row>
    <row r="295" spans="1:10" ht="12.75" x14ac:dyDescent="0.35">
      <c r="A295" s="251" t="s">
        <v>1224</v>
      </c>
      <c r="B295" s="154">
        <v>168</v>
      </c>
      <c r="C295" s="154">
        <v>175586</v>
      </c>
      <c r="D295" s="154">
        <v>190229</v>
      </c>
      <c r="E295" s="154">
        <v>451501</v>
      </c>
      <c r="F295" s="251">
        <v>385123</v>
      </c>
      <c r="G295" s="250">
        <f t="shared" si="24"/>
        <v>190061</v>
      </c>
      <c r="H295" s="250">
        <f>+D295/B295*100</f>
        <v>113231.54761904762</v>
      </c>
      <c r="I295" s="250">
        <f t="shared" si="26"/>
        <v>-66378</v>
      </c>
      <c r="J295" s="250">
        <f t="shared" si="27"/>
        <v>202.4523074820348</v>
      </c>
    </row>
    <row r="296" spans="1:10" ht="12.75" x14ac:dyDescent="0.35">
      <c r="A296" s="251" t="s">
        <v>1225</v>
      </c>
      <c r="B296" s="154">
        <v>0</v>
      </c>
      <c r="C296" s="154">
        <v>652</v>
      </c>
      <c r="D296" s="154">
        <v>0</v>
      </c>
      <c r="E296" s="154">
        <v>929</v>
      </c>
      <c r="F296" s="251">
        <v>1500</v>
      </c>
      <c r="G296" s="250">
        <f t="shared" si="24"/>
        <v>0</v>
      </c>
      <c r="H296" s="250">
        <v>0</v>
      </c>
      <c r="I296" s="250">
        <f t="shared" si="26"/>
        <v>571</v>
      </c>
      <c r="J296" s="250">
        <v>0</v>
      </c>
    </row>
    <row r="297" spans="1:10" ht="12.75" x14ac:dyDescent="0.35">
      <c r="A297" s="251" t="s">
        <v>1226</v>
      </c>
      <c r="B297" s="154">
        <v>106705</v>
      </c>
      <c r="C297" s="154">
        <v>14969</v>
      </c>
      <c r="D297" s="154">
        <v>132070</v>
      </c>
      <c r="E297" s="154">
        <v>240633</v>
      </c>
      <c r="F297" s="251">
        <v>250452</v>
      </c>
      <c r="G297" s="250">
        <f t="shared" si="24"/>
        <v>25365</v>
      </c>
      <c r="H297" s="250">
        <f t="shared" si="25"/>
        <v>123.77114474485731</v>
      </c>
      <c r="I297" s="250">
        <f t="shared" si="26"/>
        <v>9819</v>
      </c>
      <c r="J297" s="250">
        <f t="shared" si="27"/>
        <v>189.63579919739533</v>
      </c>
    </row>
    <row r="298" spans="1:10" ht="12.75" x14ac:dyDescent="0.35">
      <c r="A298" s="251" t="s">
        <v>125</v>
      </c>
      <c r="B298" s="154">
        <v>2500</v>
      </c>
      <c r="C298" s="154">
        <v>5003</v>
      </c>
      <c r="D298" s="154">
        <v>0</v>
      </c>
      <c r="E298" s="154">
        <v>1779</v>
      </c>
      <c r="F298" s="251">
        <v>5447.75</v>
      </c>
      <c r="G298" s="250">
        <f t="shared" si="24"/>
        <v>-2500</v>
      </c>
      <c r="H298" s="250">
        <f t="shared" si="25"/>
        <v>0</v>
      </c>
      <c r="I298" s="250">
        <f t="shared" si="26"/>
        <v>3668.75</v>
      </c>
      <c r="J298" s="250">
        <v>0</v>
      </c>
    </row>
    <row r="299" spans="1:10" ht="12.75" x14ac:dyDescent="0.35">
      <c r="A299" s="251" t="s">
        <v>1227</v>
      </c>
      <c r="B299" s="154">
        <v>20000</v>
      </c>
      <c r="C299" s="154">
        <v>22100</v>
      </c>
      <c r="D299" s="154">
        <v>9539</v>
      </c>
      <c r="E299" s="154">
        <v>25389</v>
      </c>
      <c r="F299" s="251">
        <v>28447.25</v>
      </c>
      <c r="G299" s="250">
        <f t="shared" si="24"/>
        <v>-10461</v>
      </c>
      <c r="H299" s="250">
        <f t="shared" si="25"/>
        <v>47.695</v>
      </c>
      <c r="I299" s="250">
        <f t="shared" si="26"/>
        <v>3058.25</v>
      </c>
      <c r="J299" s="250">
        <f t="shared" si="27"/>
        <v>298.22046336093928</v>
      </c>
    </row>
    <row r="300" spans="1:10" ht="12.75" x14ac:dyDescent="0.35">
      <c r="A300" s="251" t="s">
        <v>1228</v>
      </c>
      <c r="B300" s="154">
        <v>5000</v>
      </c>
      <c r="C300" s="154">
        <v>25680</v>
      </c>
      <c r="D300" s="154">
        <v>5000</v>
      </c>
      <c r="E300" s="154">
        <v>6000</v>
      </c>
      <c r="F300" s="251">
        <v>27180</v>
      </c>
      <c r="G300" s="250">
        <f t="shared" si="24"/>
        <v>0</v>
      </c>
      <c r="H300" s="250">
        <f t="shared" si="25"/>
        <v>100</v>
      </c>
      <c r="I300" s="250">
        <f t="shared" si="26"/>
        <v>21180</v>
      </c>
      <c r="J300" s="250">
        <f t="shared" si="27"/>
        <v>543.6</v>
      </c>
    </row>
    <row r="301" spans="1:10" ht="12.75" x14ac:dyDescent="0.35">
      <c r="A301" s="251" t="s">
        <v>1229</v>
      </c>
      <c r="B301" s="154">
        <v>171016</v>
      </c>
      <c r="C301" s="154">
        <v>171016</v>
      </c>
      <c r="D301" s="154">
        <v>748988</v>
      </c>
      <c r="E301" s="154">
        <v>273268</v>
      </c>
      <c r="F301" s="251">
        <v>280452</v>
      </c>
      <c r="G301" s="250">
        <f t="shared" si="24"/>
        <v>577972</v>
      </c>
      <c r="H301" s="250">
        <f t="shared" si="25"/>
        <v>437.9636993029892</v>
      </c>
      <c r="I301" s="250">
        <f t="shared" si="26"/>
        <v>7184</v>
      </c>
      <c r="J301" s="250">
        <f t="shared" si="27"/>
        <v>37.444124605467643</v>
      </c>
    </row>
    <row r="302" spans="1:10" ht="12.75" x14ac:dyDescent="0.35">
      <c r="A302" s="251" t="s">
        <v>1230</v>
      </c>
      <c r="B302" s="154">
        <v>1000</v>
      </c>
      <c r="C302" s="154">
        <v>1361</v>
      </c>
      <c r="D302" s="154">
        <v>1000</v>
      </c>
      <c r="E302" s="154">
        <v>1000</v>
      </c>
      <c r="F302" s="251">
        <v>1611</v>
      </c>
      <c r="G302" s="250">
        <f t="shared" si="24"/>
        <v>0</v>
      </c>
      <c r="H302" s="250">
        <f t="shared" si="25"/>
        <v>100</v>
      </c>
      <c r="I302" s="250">
        <f t="shared" si="26"/>
        <v>611</v>
      </c>
      <c r="J302" s="250">
        <f t="shared" si="27"/>
        <v>161.1</v>
      </c>
    </row>
    <row r="303" spans="1:10" ht="12.75" x14ac:dyDescent="0.35">
      <c r="A303" s="251" t="s">
        <v>1231</v>
      </c>
      <c r="B303" s="154">
        <v>14400</v>
      </c>
      <c r="C303" s="154">
        <v>65306</v>
      </c>
      <c r="D303" s="154">
        <v>14400</v>
      </c>
      <c r="E303" s="154">
        <v>9530</v>
      </c>
      <c r="F303" s="251">
        <v>50452</v>
      </c>
      <c r="G303" s="250">
        <f t="shared" si="24"/>
        <v>0</v>
      </c>
      <c r="H303" s="250">
        <f t="shared" si="25"/>
        <v>100</v>
      </c>
      <c r="I303" s="250">
        <f t="shared" si="26"/>
        <v>40922</v>
      </c>
      <c r="J303" s="250">
        <f t="shared" si="27"/>
        <v>350.36111111111114</v>
      </c>
    </row>
    <row r="304" spans="1:10" ht="12.75" x14ac:dyDescent="0.35">
      <c r="A304" s="251" t="s">
        <v>1232</v>
      </c>
      <c r="B304" s="154">
        <v>0</v>
      </c>
      <c r="C304" s="154">
        <v>169</v>
      </c>
      <c r="D304" s="154">
        <v>0</v>
      </c>
      <c r="E304" s="154">
        <v>2416</v>
      </c>
      <c r="F304" s="251">
        <v>773</v>
      </c>
      <c r="G304" s="250">
        <f t="shared" si="24"/>
        <v>0</v>
      </c>
      <c r="H304" s="250">
        <v>0</v>
      </c>
      <c r="I304" s="250">
        <f t="shared" si="26"/>
        <v>-1643</v>
      </c>
      <c r="J304" s="250">
        <v>0</v>
      </c>
    </row>
    <row r="305" spans="1:10" ht="12.75" x14ac:dyDescent="0.35">
      <c r="A305" s="251" t="s">
        <v>1233</v>
      </c>
      <c r="B305" s="154"/>
      <c r="C305" s="154"/>
      <c r="D305" s="154">
        <v>0</v>
      </c>
      <c r="E305" s="154">
        <v>149</v>
      </c>
      <c r="F305" s="251">
        <v>520</v>
      </c>
      <c r="G305" s="250">
        <f t="shared" si="24"/>
        <v>0</v>
      </c>
      <c r="H305" s="250">
        <v>0</v>
      </c>
      <c r="I305" s="250">
        <f t="shared" si="26"/>
        <v>371</v>
      </c>
      <c r="J305" s="250">
        <v>0</v>
      </c>
    </row>
    <row r="306" spans="1:10" ht="12.75" x14ac:dyDescent="0.35">
      <c r="A306" s="251" t="s">
        <v>1234</v>
      </c>
      <c r="B306" s="154">
        <v>1739</v>
      </c>
      <c r="C306" s="154">
        <v>561533</v>
      </c>
      <c r="D306" s="154">
        <v>1613</v>
      </c>
      <c r="E306" s="154">
        <v>218859</v>
      </c>
      <c r="F306" s="251">
        <v>616247.75</v>
      </c>
      <c r="G306" s="250">
        <f t="shared" si="24"/>
        <v>-126</v>
      </c>
      <c r="H306" s="250">
        <f t="shared" si="25"/>
        <v>92.754456584243812</v>
      </c>
      <c r="I306" s="250">
        <f t="shared" si="26"/>
        <v>397388.75</v>
      </c>
      <c r="J306" s="250">
        <f t="shared" si="27"/>
        <v>38205.068195908243</v>
      </c>
    </row>
    <row r="307" spans="1:10" ht="12.75" x14ac:dyDescent="0.35">
      <c r="A307" s="251" t="s">
        <v>270</v>
      </c>
      <c r="B307" s="154">
        <v>87588</v>
      </c>
      <c r="C307" s="154">
        <v>30762</v>
      </c>
      <c r="D307" s="154">
        <v>233111</v>
      </c>
      <c r="E307" s="154">
        <v>178138</v>
      </c>
      <c r="F307" s="251">
        <v>75296.5</v>
      </c>
      <c r="G307" s="250">
        <f t="shared" si="24"/>
        <v>145523</v>
      </c>
      <c r="H307" s="250">
        <f t="shared" si="25"/>
        <v>266.14490569484406</v>
      </c>
      <c r="I307" s="250">
        <f t="shared" si="26"/>
        <v>-102841.5</v>
      </c>
      <c r="J307" s="250">
        <f t="shared" si="27"/>
        <v>32.30070653036536</v>
      </c>
    </row>
    <row r="308" spans="1:10" ht="12.75" x14ac:dyDescent="0.35">
      <c r="A308" s="251" t="s">
        <v>1235</v>
      </c>
      <c r="B308" s="154">
        <v>5064</v>
      </c>
      <c r="C308" s="154">
        <v>8409</v>
      </c>
      <c r="D308" s="154">
        <v>0</v>
      </c>
      <c r="E308" s="154">
        <v>3970</v>
      </c>
      <c r="F308" s="251">
        <v>9401.5</v>
      </c>
      <c r="G308" s="250">
        <f t="shared" si="24"/>
        <v>-5064</v>
      </c>
      <c r="H308" s="250">
        <f t="shared" si="25"/>
        <v>0</v>
      </c>
      <c r="I308" s="250">
        <f t="shared" si="26"/>
        <v>5431.5</v>
      </c>
      <c r="J308" s="250">
        <v>0</v>
      </c>
    </row>
    <row r="309" spans="1:10" ht="12.75" x14ac:dyDescent="0.35">
      <c r="A309" s="251" t="s">
        <v>1236</v>
      </c>
      <c r="B309" s="154">
        <v>6300</v>
      </c>
      <c r="C309" s="154">
        <v>3300</v>
      </c>
      <c r="D309" s="154">
        <v>0</v>
      </c>
      <c r="E309" s="154">
        <v>1150</v>
      </c>
      <c r="F309" s="251">
        <v>5000</v>
      </c>
      <c r="G309" s="250">
        <f t="shared" si="24"/>
        <v>-6300</v>
      </c>
      <c r="H309" s="250">
        <f t="shared" si="25"/>
        <v>0</v>
      </c>
      <c r="I309" s="250">
        <f t="shared" si="26"/>
        <v>3850</v>
      </c>
      <c r="J309" s="250">
        <v>0</v>
      </c>
    </row>
    <row r="310" spans="1:10" ht="12.75" x14ac:dyDescent="0.35">
      <c r="A310" s="251" t="s">
        <v>1237</v>
      </c>
      <c r="B310" s="154">
        <v>3500</v>
      </c>
      <c r="C310" s="154">
        <v>2815</v>
      </c>
      <c r="D310" s="154">
        <v>0</v>
      </c>
      <c r="E310" s="154">
        <v>3028</v>
      </c>
      <c r="F310" s="251">
        <v>3572</v>
      </c>
      <c r="G310" s="250">
        <f t="shared" si="24"/>
        <v>-3500</v>
      </c>
      <c r="H310" s="250">
        <f t="shared" si="25"/>
        <v>0</v>
      </c>
      <c r="I310" s="250">
        <f t="shared" si="26"/>
        <v>544</v>
      </c>
      <c r="J310" s="250">
        <v>0</v>
      </c>
    </row>
    <row r="311" spans="1:10" ht="12.75" x14ac:dyDescent="0.35">
      <c r="A311" s="251" t="s">
        <v>1238</v>
      </c>
      <c r="B311" s="154">
        <v>12500</v>
      </c>
      <c r="C311" s="154">
        <v>12500</v>
      </c>
      <c r="D311" s="154">
        <v>12500</v>
      </c>
      <c r="E311" s="154">
        <v>610</v>
      </c>
      <c r="F311" s="251">
        <v>13020</v>
      </c>
      <c r="G311" s="250">
        <f t="shared" si="24"/>
        <v>0</v>
      </c>
      <c r="H311" s="250">
        <f t="shared" si="25"/>
        <v>100</v>
      </c>
      <c r="I311" s="250">
        <f t="shared" si="26"/>
        <v>12410</v>
      </c>
      <c r="J311" s="250">
        <f t="shared" si="27"/>
        <v>104.16000000000001</v>
      </c>
    </row>
    <row r="312" spans="1:10" ht="12.75" x14ac:dyDescent="0.35">
      <c r="A312" s="251" t="s">
        <v>1239</v>
      </c>
      <c r="B312" s="154">
        <v>0</v>
      </c>
      <c r="C312" s="154">
        <v>45615</v>
      </c>
      <c r="D312" s="154">
        <v>85</v>
      </c>
      <c r="E312" s="154">
        <v>35600</v>
      </c>
      <c r="F312" s="251">
        <v>54515</v>
      </c>
      <c r="G312" s="250">
        <f t="shared" si="24"/>
        <v>85</v>
      </c>
      <c r="H312" s="250">
        <v>0</v>
      </c>
      <c r="I312" s="250">
        <f t="shared" si="26"/>
        <v>18915</v>
      </c>
      <c r="J312" s="250">
        <f t="shared" si="27"/>
        <v>64135.294117647063</v>
      </c>
    </row>
    <row r="313" spans="1:10" ht="12.75" x14ac:dyDescent="0.35">
      <c r="A313" s="251" t="s">
        <v>1240</v>
      </c>
      <c r="B313" s="154">
        <v>129826</v>
      </c>
      <c r="C313" s="154">
        <v>159428</v>
      </c>
      <c r="D313" s="154">
        <v>115573</v>
      </c>
      <c r="E313" s="154">
        <v>168581</v>
      </c>
      <c r="F313" s="251">
        <v>170152</v>
      </c>
      <c r="G313" s="250">
        <f t="shared" si="24"/>
        <v>-14253</v>
      </c>
      <c r="H313" s="250">
        <f t="shared" si="25"/>
        <v>89.02145949193536</v>
      </c>
      <c r="I313" s="250">
        <f t="shared" si="26"/>
        <v>1571</v>
      </c>
      <c r="J313" s="250">
        <f t="shared" si="27"/>
        <v>147.22469781004216</v>
      </c>
    </row>
    <row r="314" spans="1:10" ht="12.75" x14ac:dyDescent="0.35">
      <c r="A314" s="251" t="s">
        <v>1241</v>
      </c>
      <c r="B314" s="154">
        <v>120200</v>
      </c>
      <c r="C314" s="154">
        <v>22129</v>
      </c>
      <c r="D314" s="154">
        <v>120892</v>
      </c>
      <c r="E314" s="154">
        <v>119525</v>
      </c>
      <c r="F314" s="251">
        <v>120452</v>
      </c>
      <c r="G314" s="250">
        <f t="shared" si="24"/>
        <v>692</v>
      </c>
      <c r="H314" s="250">
        <f t="shared" si="25"/>
        <v>100.57570715474209</v>
      </c>
      <c r="I314" s="250">
        <f t="shared" si="26"/>
        <v>927</v>
      </c>
      <c r="J314" s="250">
        <f t="shared" si="27"/>
        <v>99.636038778413791</v>
      </c>
    </row>
    <row r="315" spans="1:10" ht="12.75" x14ac:dyDescent="0.35">
      <c r="A315" s="251" t="s">
        <v>1242</v>
      </c>
      <c r="B315" s="154">
        <v>0</v>
      </c>
      <c r="C315" s="154">
        <v>280</v>
      </c>
      <c r="D315" s="154">
        <v>0</v>
      </c>
      <c r="E315" s="154">
        <v>42</v>
      </c>
      <c r="F315" s="251">
        <v>380</v>
      </c>
      <c r="G315" s="250">
        <f t="shared" si="24"/>
        <v>0</v>
      </c>
      <c r="H315" s="250">
        <v>0</v>
      </c>
      <c r="I315" s="250">
        <f t="shared" si="26"/>
        <v>338</v>
      </c>
      <c r="J315" s="250">
        <v>0</v>
      </c>
    </row>
    <row r="316" spans="1:10" ht="12.75" x14ac:dyDescent="0.35">
      <c r="A316" s="251" t="s">
        <v>1243</v>
      </c>
      <c r="B316" s="154">
        <v>2350</v>
      </c>
      <c r="C316" s="154">
        <v>7000</v>
      </c>
      <c r="D316" s="154">
        <v>1850</v>
      </c>
      <c r="E316" s="154">
        <v>3350</v>
      </c>
      <c r="F316" s="251">
        <v>7837.5</v>
      </c>
      <c r="G316" s="250">
        <f t="shared" si="24"/>
        <v>-500</v>
      </c>
      <c r="H316" s="250">
        <f t="shared" si="25"/>
        <v>78.723404255319153</v>
      </c>
      <c r="I316" s="250">
        <f t="shared" si="26"/>
        <v>4487.5</v>
      </c>
      <c r="J316" s="250">
        <f t="shared" si="27"/>
        <v>423.6486486486487</v>
      </c>
    </row>
    <row r="317" spans="1:10" ht="12.75" x14ac:dyDescent="0.35">
      <c r="A317" s="251" t="s">
        <v>1244</v>
      </c>
      <c r="B317" s="154">
        <v>1000</v>
      </c>
      <c r="C317" s="154">
        <v>275</v>
      </c>
      <c r="D317" s="154">
        <v>0</v>
      </c>
      <c r="E317" s="154">
        <v>874</v>
      </c>
      <c r="F317" s="251">
        <v>493.5</v>
      </c>
      <c r="G317" s="250">
        <f t="shared" si="24"/>
        <v>-1000</v>
      </c>
      <c r="H317" s="250">
        <f t="shared" si="25"/>
        <v>0</v>
      </c>
      <c r="I317" s="250">
        <f t="shared" si="26"/>
        <v>-380.5</v>
      </c>
      <c r="J317" s="250">
        <v>0</v>
      </c>
    </row>
    <row r="318" spans="1:10" ht="12.75" x14ac:dyDescent="0.35">
      <c r="A318" s="251" t="s">
        <v>1245</v>
      </c>
      <c r="B318" s="154"/>
      <c r="C318" s="154"/>
      <c r="D318" s="154">
        <v>0</v>
      </c>
      <c r="E318" s="154">
        <v>26</v>
      </c>
      <c r="F318" s="251">
        <v>500</v>
      </c>
      <c r="G318" s="250">
        <f t="shared" si="24"/>
        <v>0</v>
      </c>
      <c r="H318" s="250">
        <v>0</v>
      </c>
      <c r="I318" s="250">
        <f t="shared" si="26"/>
        <v>474</v>
      </c>
      <c r="J318" s="250">
        <v>0</v>
      </c>
    </row>
    <row r="319" spans="1:10" ht="12.75" x14ac:dyDescent="0.35">
      <c r="A319" s="251" t="s">
        <v>1246</v>
      </c>
      <c r="B319" s="154">
        <v>60600</v>
      </c>
      <c r="C319" s="154">
        <v>64960</v>
      </c>
      <c r="D319" s="154">
        <v>60600</v>
      </c>
      <c r="E319" s="154">
        <v>448210</v>
      </c>
      <c r="F319" s="251">
        <v>177012.5</v>
      </c>
      <c r="G319" s="250">
        <f t="shared" si="24"/>
        <v>0</v>
      </c>
      <c r="H319" s="250">
        <f t="shared" si="25"/>
        <v>100</v>
      </c>
      <c r="I319" s="250">
        <f t="shared" si="26"/>
        <v>-271197.5</v>
      </c>
      <c r="J319" s="250">
        <f t="shared" si="27"/>
        <v>292.09983498349834</v>
      </c>
    </row>
    <row r="320" spans="1:10" ht="12.75" x14ac:dyDescent="0.35">
      <c r="A320" s="251" t="s">
        <v>1247</v>
      </c>
      <c r="B320" s="154">
        <v>203600</v>
      </c>
      <c r="C320" s="154">
        <v>508734</v>
      </c>
      <c r="D320" s="154">
        <v>151682</v>
      </c>
      <c r="E320" s="154">
        <v>511000</v>
      </c>
      <c r="F320" s="251">
        <v>636484</v>
      </c>
      <c r="G320" s="250">
        <f t="shared" si="24"/>
        <v>-51918</v>
      </c>
      <c r="H320" s="250">
        <f t="shared" si="25"/>
        <v>74.5</v>
      </c>
      <c r="I320" s="250">
        <f t="shared" si="26"/>
        <v>125484</v>
      </c>
      <c r="J320" s="250">
        <f t="shared" si="27"/>
        <v>419.61735736606852</v>
      </c>
    </row>
    <row r="321" spans="1:10" ht="12.75" x14ac:dyDescent="0.35">
      <c r="A321" s="251" t="s">
        <v>1248</v>
      </c>
      <c r="B321" s="154">
        <v>0</v>
      </c>
      <c r="C321" s="154">
        <v>956</v>
      </c>
      <c r="D321" s="154">
        <v>0</v>
      </c>
      <c r="E321" s="154">
        <v>1513</v>
      </c>
      <c r="F321" s="251">
        <v>1334.25</v>
      </c>
      <c r="G321" s="250">
        <f t="shared" si="24"/>
        <v>0</v>
      </c>
      <c r="H321" s="250">
        <v>0</v>
      </c>
      <c r="I321" s="250">
        <f t="shared" si="26"/>
        <v>-178.75</v>
      </c>
      <c r="J321" s="250">
        <v>0</v>
      </c>
    </row>
    <row r="322" spans="1:10" ht="12.75" x14ac:dyDescent="0.35">
      <c r="A322" s="251" t="s">
        <v>1249</v>
      </c>
      <c r="B322" s="154">
        <v>500</v>
      </c>
      <c r="C322" s="154">
        <v>5150</v>
      </c>
      <c r="D322" s="154">
        <v>500</v>
      </c>
      <c r="E322" s="154">
        <v>7172</v>
      </c>
      <c r="F322" s="251">
        <v>6943</v>
      </c>
      <c r="G322" s="250">
        <f t="shared" si="24"/>
        <v>0</v>
      </c>
      <c r="H322" s="250">
        <f t="shared" si="25"/>
        <v>100</v>
      </c>
      <c r="I322" s="250">
        <f t="shared" si="26"/>
        <v>-229</v>
      </c>
      <c r="J322" s="250">
        <f t="shared" si="27"/>
        <v>1388.6</v>
      </c>
    </row>
    <row r="323" spans="1:10" ht="12.75" x14ac:dyDescent="0.35">
      <c r="A323" s="251" t="s">
        <v>1250</v>
      </c>
      <c r="B323" s="154">
        <v>450</v>
      </c>
      <c r="C323" s="154">
        <v>450</v>
      </c>
      <c r="D323" s="154">
        <v>0</v>
      </c>
      <c r="E323" s="154">
        <v>9</v>
      </c>
      <c r="F323" s="251">
        <v>950</v>
      </c>
      <c r="G323" s="250">
        <f t="shared" si="24"/>
        <v>-450</v>
      </c>
      <c r="H323" s="250">
        <f t="shared" si="25"/>
        <v>0</v>
      </c>
      <c r="I323" s="250">
        <f t="shared" si="26"/>
        <v>941</v>
      </c>
      <c r="J323" s="250">
        <v>0</v>
      </c>
    </row>
    <row r="324" spans="1:10" ht="12.75" x14ac:dyDescent="0.35">
      <c r="A324" s="251" t="s">
        <v>1251</v>
      </c>
      <c r="B324" s="154">
        <v>0</v>
      </c>
      <c r="C324" s="154">
        <v>9519</v>
      </c>
      <c r="D324" s="154">
        <v>0</v>
      </c>
      <c r="E324" s="154">
        <v>15820</v>
      </c>
      <c r="F324" s="251">
        <v>16850</v>
      </c>
      <c r="G324" s="250">
        <f t="shared" si="24"/>
        <v>0</v>
      </c>
      <c r="H324" s="250">
        <v>0</v>
      </c>
      <c r="I324" s="250">
        <f t="shared" si="26"/>
        <v>1030</v>
      </c>
      <c r="J324" s="250">
        <v>0</v>
      </c>
    </row>
    <row r="325" spans="1:10" ht="12.75" x14ac:dyDescent="0.35">
      <c r="A325" s="251" t="s">
        <v>1252</v>
      </c>
      <c r="B325" s="154"/>
      <c r="C325" s="154"/>
      <c r="D325" s="154">
        <v>0</v>
      </c>
      <c r="E325" s="154">
        <v>4</v>
      </c>
      <c r="F325" s="251">
        <v>852</v>
      </c>
      <c r="G325" s="250">
        <f t="shared" si="24"/>
        <v>0</v>
      </c>
      <c r="H325" s="250">
        <v>0</v>
      </c>
      <c r="I325" s="250">
        <f t="shared" si="26"/>
        <v>848</v>
      </c>
      <c r="J325" s="250">
        <v>0</v>
      </c>
    </row>
    <row r="326" spans="1:10" ht="12.75" x14ac:dyDescent="0.35">
      <c r="A326" s="251" t="s">
        <v>1253</v>
      </c>
      <c r="B326" s="154">
        <v>51593</v>
      </c>
      <c r="C326" s="154">
        <v>52486</v>
      </c>
      <c r="D326" s="154">
        <v>27205</v>
      </c>
      <c r="E326" s="154">
        <v>11624</v>
      </c>
      <c r="F326" s="251">
        <v>55392</v>
      </c>
      <c r="G326" s="250">
        <f t="shared" si="24"/>
        <v>-24388</v>
      </c>
      <c r="H326" s="250">
        <f t="shared" si="25"/>
        <v>52.730021514546543</v>
      </c>
      <c r="I326" s="250">
        <f t="shared" si="26"/>
        <v>43768</v>
      </c>
      <c r="J326" s="250">
        <f t="shared" si="27"/>
        <v>203.60963058261348</v>
      </c>
    </row>
    <row r="327" spans="1:10" ht="12.75" x14ac:dyDescent="0.35">
      <c r="A327" s="251" t="s">
        <v>181</v>
      </c>
      <c r="B327" s="154">
        <v>0</v>
      </c>
      <c r="C327" s="154">
        <v>1050</v>
      </c>
      <c r="D327" s="154">
        <v>180</v>
      </c>
      <c r="E327" s="154">
        <v>0</v>
      </c>
      <c r="F327" s="251">
        <v>1902</v>
      </c>
      <c r="G327" s="250">
        <f t="shared" si="24"/>
        <v>180</v>
      </c>
      <c r="H327" s="250">
        <v>0</v>
      </c>
      <c r="I327" s="250">
        <f t="shared" si="26"/>
        <v>1902</v>
      </c>
      <c r="J327" s="250">
        <f t="shared" si="27"/>
        <v>1056.6666666666667</v>
      </c>
    </row>
    <row r="328" spans="1:10" ht="12.75" x14ac:dyDescent="0.35">
      <c r="A328" s="251" t="s">
        <v>1254</v>
      </c>
      <c r="B328" s="154">
        <v>0</v>
      </c>
      <c r="C328" s="154">
        <v>685</v>
      </c>
      <c r="D328" s="154">
        <v>0</v>
      </c>
      <c r="E328" s="154">
        <v>1450</v>
      </c>
      <c r="F328" s="251">
        <v>1047.5</v>
      </c>
      <c r="G328" s="250">
        <f t="shared" si="24"/>
        <v>0</v>
      </c>
      <c r="H328" s="250">
        <v>0</v>
      </c>
      <c r="I328" s="250">
        <f t="shared" si="26"/>
        <v>-402.5</v>
      </c>
      <c r="J328" s="250">
        <v>0</v>
      </c>
    </row>
    <row r="329" spans="1:10" ht="12.75" x14ac:dyDescent="0.35">
      <c r="A329" s="251" t="s">
        <v>1255</v>
      </c>
      <c r="B329" s="154">
        <v>19200</v>
      </c>
      <c r="C329" s="154">
        <v>18610</v>
      </c>
      <c r="D329" s="154">
        <v>0</v>
      </c>
      <c r="E329" s="154">
        <v>13979</v>
      </c>
      <c r="F329" s="251">
        <v>22104.75</v>
      </c>
      <c r="G329" s="250">
        <f t="shared" si="24"/>
        <v>-19200</v>
      </c>
      <c r="H329" s="250">
        <f t="shared" si="25"/>
        <v>0</v>
      </c>
      <c r="I329" s="250">
        <f t="shared" si="26"/>
        <v>8125.75</v>
      </c>
      <c r="J329" s="250">
        <v>0</v>
      </c>
    </row>
    <row r="330" spans="1:10" ht="12.75" x14ac:dyDescent="0.35">
      <c r="A330" s="251" t="s">
        <v>65</v>
      </c>
      <c r="B330" s="154">
        <v>29175</v>
      </c>
      <c r="C330" s="154">
        <v>9314</v>
      </c>
      <c r="D330" s="154">
        <v>329881</v>
      </c>
      <c r="E330" s="154">
        <v>84159</v>
      </c>
      <c r="F330" s="251">
        <v>30353.75</v>
      </c>
      <c r="G330" s="250">
        <f t="shared" si="24"/>
        <v>300706</v>
      </c>
      <c r="H330" s="250">
        <f t="shared" si="25"/>
        <v>1130.6975149957157</v>
      </c>
      <c r="I330" s="250">
        <f t="shared" si="26"/>
        <v>-53805.25</v>
      </c>
      <c r="J330" s="250">
        <f t="shared" si="27"/>
        <v>9.2014241499207277</v>
      </c>
    </row>
    <row r="331" spans="1:10" ht="12.75" x14ac:dyDescent="0.35">
      <c r="A331" s="251" t="s">
        <v>1256</v>
      </c>
      <c r="B331" s="154">
        <v>0</v>
      </c>
      <c r="C331" s="154">
        <v>38436</v>
      </c>
      <c r="D331" s="154">
        <v>0</v>
      </c>
      <c r="E331" s="154">
        <v>2323</v>
      </c>
      <c r="F331" s="251">
        <v>39016.75</v>
      </c>
      <c r="G331" s="250">
        <f t="shared" si="24"/>
        <v>0</v>
      </c>
      <c r="H331" s="250">
        <v>0</v>
      </c>
      <c r="I331" s="250">
        <f t="shared" si="26"/>
        <v>36693.75</v>
      </c>
      <c r="J331" s="250">
        <v>0</v>
      </c>
    </row>
    <row r="332" spans="1:10" ht="12.75" x14ac:dyDescent="0.35">
      <c r="A332" s="251" t="s">
        <v>1257</v>
      </c>
      <c r="B332" s="154"/>
      <c r="C332" s="154"/>
      <c r="D332" s="154">
        <v>0</v>
      </c>
      <c r="E332" s="154">
        <v>6241</v>
      </c>
      <c r="F332" s="251">
        <v>1560.25</v>
      </c>
      <c r="G332" s="250">
        <f t="shared" si="24"/>
        <v>0</v>
      </c>
      <c r="H332" s="250">
        <v>0</v>
      </c>
      <c r="I332" s="250">
        <f t="shared" si="26"/>
        <v>-4680.75</v>
      </c>
      <c r="J332" s="250">
        <v>0</v>
      </c>
    </row>
    <row r="333" spans="1:10" ht="12.75" x14ac:dyDescent="0.35">
      <c r="A333" s="251" t="s">
        <v>1258</v>
      </c>
      <c r="B333" s="154">
        <v>0</v>
      </c>
      <c r="C333" s="154">
        <v>4900</v>
      </c>
      <c r="D333" s="154">
        <v>1000</v>
      </c>
      <c r="E333" s="154">
        <v>1000</v>
      </c>
      <c r="F333" s="251">
        <v>5150</v>
      </c>
      <c r="G333" s="250">
        <f t="shared" si="24"/>
        <v>1000</v>
      </c>
      <c r="H333" s="250">
        <v>0</v>
      </c>
      <c r="I333" s="250">
        <f t="shared" si="26"/>
        <v>4150</v>
      </c>
      <c r="J333" s="250">
        <f t="shared" si="27"/>
        <v>515</v>
      </c>
    </row>
    <row r="334" spans="1:10" ht="12.75" x14ac:dyDescent="0.35">
      <c r="A334" s="251" t="s">
        <v>1259</v>
      </c>
      <c r="B334" s="154">
        <v>68960</v>
      </c>
      <c r="C334" s="154">
        <v>66998</v>
      </c>
      <c r="D334" s="154">
        <v>45507</v>
      </c>
      <c r="E334" s="154">
        <v>91670</v>
      </c>
      <c r="F334" s="251">
        <v>104852</v>
      </c>
      <c r="G334" s="250">
        <f t="shared" si="24"/>
        <v>-23453</v>
      </c>
      <c r="H334" s="250">
        <f t="shared" si="25"/>
        <v>65.990429234338748</v>
      </c>
      <c r="I334" s="250">
        <f t="shared" si="26"/>
        <v>13182</v>
      </c>
      <c r="J334" s="250">
        <f t="shared" si="27"/>
        <v>230.40850858109741</v>
      </c>
    </row>
    <row r="335" spans="1:10" ht="12.75" x14ac:dyDescent="0.35">
      <c r="A335" s="251" t="s">
        <v>1260</v>
      </c>
      <c r="B335" s="154">
        <v>0</v>
      </c>
      <c r="C335" s="154">
        <v>12095</v>
      </c>
      <c r="D335" s="250"/>
      <c r="E335" s="250"/>
      <c r="F335" s="251">
        <v>13595</v>
      </c>
      <c r="G335" s="250">
        <f t="shared" si="24"/>
        <v>0</v>
      </c>
      <c r="H335" s="250">
        <v>0</v>
      </c>
      <c r="I335" s="250">
        <f t="shared" si="26"/>
        <v>13595</v>
      </c>
      <c r="J335" s="250">
        <v>0</v>
      </c>
    </row>
    <row r="336" spans="1:10" ht="12.75" x14ac:dyDescent="0.35">
      <c r="A336" s="251" t="s">
        <v>1261</v>
      </c>
      <c r="B336" s="154">
        <v>0</v>
      </c>
      <c r="C336" s="154">
        <v>800</v>
      </c>
      <c r="D336" s="250"/>
      <c r="E336" s="250"/>
      <c r="F336" s="251">
        <v>952</v>
      </c>
      <c r="G336" s="250">
        <f t="shared" si="24"/>
        <v>0</v>
      </c>
      <c r="H336" s="250">
        <v>0</v>
      </c>
      <c r="I336" s="250">
        <f t="shared" si="26"/>
        <v>952</v>
      </c>
      <c r="J336" s="250">
        <v>0</v>
      </c>
    </row>
    <row r="337" spans="1:10" ht="12.75" x14ac:dyDescent="0.35">
      <c r="A337" s="251" t="s">
        <v>1262</v>
      </c>
      <c r="B337" s="154">
        <v>0</v>
      </c>
      <c r="C337" s="154">
        <v>2700</v>
      </c>
      <c r="D337" s="250"/>
      <c r="E337" s="250"/>
      <c r="F337" s="251">
        <v>5263</v>
      </c>
      <c r="G337" s="250">
        <f t="shared" si="24"/>
        <v>0</v>
      </c>
      <c r="H337" s="250">
        <v>0</v>
      </c>
      <c r="I337" s="250">
        <f t="shared" si="26"/>
        <v>5263</v>
      </c>
      <c r="J337" s="250">
        <v>0</v>
      </c>
    </row>
    <row r="338" spans="1:10" ht="12.75" x14ac:dyDescent="0.35">
      <c r="A338" s="251" t="s">
        <v>1263</v>
      </c>
      <c r="B338" s="154">
        <v>0</v>
      </c>
      <c r="C338" s="154">
        <v>3700</v>
      </c>
      <c r="D338" s="250"/>
      <c r="E338" s="250"/>
      <c r="F338" s="251">
        <v>8934</v>
      </c>
      <c r="G338" s="250">
        <f t="shared" si="24"/>
        <v>0</v>
      </c>
      <c r="H338" s="250">
        <v>0</v>
      </c>
      <c r="I338" s="250">
        <f t="shared" si="26"/>
        <v>8934</v>
      </c>
      <c r="J338" s="250">
        <v>0</v>
      </c>
    </row>
    <row r="339" spans="1:10" ht="12.75" x14ac:dyDescent="0.35">
      <c r="A339" s="251" t="s">
        <v>1264</v>
      </c>
      <c r="B339" s="154">
        <v>0</v>
      </c>
      <c r="C339" s="154">
        <v>11863</v>
      </c>
      <c r="D339" s="250"/>
      <c r="E339" s="250"/>
      <c r="F339" s="251">
        <v>17099</v>
      </c>
      <c r="G339" s="250">
        <f t="shared" si="24"/>
        <v>0</v>
      </c>
      <c r="H339" s="250">
        <v>0</v>
      </c>
      <c r="I339" s="250">
        <f t="shared" si="26"/>
        <v>17099</v>
      </c>
      <c r="J339" s="250">
        <v>0</v>
      </c>
    </row>
    <row r="340" spans="1:10" ht="12.75" x14ac:dyDescent="0.35">
      <c r="A340" s="251" t="s">
        <v>1265</v>
      </c>
      <c r="B340" s="154">
        <v>0</v>
      </c>
      <c r="C340" s="154">
        <v>33500</v>
      </c>
      <c r="D340" s="250"/>
      <c r="E340" s="250"/>
      <c r="F340" s="251">
        <v>33500</v>
      </c>
      <c r="G340" s="250">
        <f t="shared" si="24"/>
        <v>0</v>
      </c>
      <c r="H340" s="250">
        <v>0</v>
      </c>
      <c r="I340" s="250">
        <f t="shared" si="26"/>
        <v>33500</v>
      </c>
      <c r="J340" s="250">
        <v>0</v>
      </c>
    </row>
    <row r="341" spans="1:10" ht="13.15" thickBot="1" x14ac:dyDescent="0.4">
      <c r="A341" s="237" t="s">
        <v>11</v>
      </c>
      <c r="B341" s="257">
        <f t="shared" ref="B341:G341" si="28">SUM(B284:B340)</f>
        <v>1368213</v>
      </c>
      <c r="C341" s="257">
        <f t="shared" si="28"/>
        <v>2463448</v>
      </c>
      <c r="D341" s="257">
        <f t="shared" si="28"/>
        <v>2737134</v>
      </c>
      <c r="E341" s="257">
        <f t="shared" si="28"/>
        <v>3504895</v>
      </c>
      <c r="F341" s="257">
        <f t="shared" si="28"/>
        <v>3995094.25</v>
      </c>
      <c r="G341" s="257">
        <f t="shared" si="28"/>
        <v>1368921</v>
      </c>
      <c r="H341" s="257">
        <v>0</v>
      </c>
      <c r="I341" s="257">
        <f>SUM(I284:I340)</f>
        <v>490199.25</v>
      </c>
      <c r="J341" s="257">
        <v>0</v>
      </c>
    </row>
    <row r="342" spans="1:10" ht="12.75" x14ac:dyDescent="0.35">
      <c r="A342" s="72"/>
      <c r="B342" s="72"/>
      <c r="C342" s="72"/>
      <c r="D342" s="72"/>
      <c r="E342" s="72"/>
      <c r="F342" s="72"/>
      <c r="G342" s="72"/>
      <c r="H342" s="72"/>
      <c r="I342" s="72"/>
      <c r="J342" s="72"/>
    </row>
    <row r="343" spans="1:10" ht="12.75" x14ac:dyDescent="0.35">
      <c r="A343" s="988" t="s">
        <v>258</v>
      </c>
      <c r="B343" s="988"/>
      <c r="C343" s="988"/>
      <c r="D343" s="988"/>
      <c r="E343" s="988"/>
      <c r="F343" s="988"/>
      <c r="G343" s="988"/>
      <c r="H343" s="988"/>
      <c r="I343" s="988"/>
      <c r="J343" s="988"/>
    </row>
    <row r="344" spans="1:10" ht="12.75" x14ac:dyDescent="0.35">
      <c r="A344" s="78" t="s">
        <v>6</v>
      </c>
      <c r="B344" s="1010" t="s">
        <v>266</v>
      </c>
      <c r="C344" s="1011"/>
      <c r="D344" s="1011"/>
      <c r="E344" s="1011"/>
      <c r="F344" s="1011"/>
      <c r="G344" s="1011"/>
      <c r="H344" s="1011"/>
      <c r="I344" s="1011"/>
      <c r="J344" s="1012"/>
    </row>
    <row r="345" spans="1:10" ht="12.75" x14ac:dyDescent="0.35">
      <c r="A345" s="137" t="s">
        <v>1268</v>
      </c>
      <c r="B345" s="1013"/>
      <c r="C345" s="1014"/>
      <c r="D345" s="1014"/>
      <c r="E345" s="1014"/>
      <c r="F345" s="1014"/>
      <c r="G345" s="1014"/>
      <c r="H345" s="1014"/>
      <c r="I345" s="1014"/>
      <c r="J345" s="1015"/>
    </row>
    <row r="346" spans="1:10" x14ac:dyDescent="0.35">
      <c r="A346" s="1008" t="s">
        <v>265</v>
      </c>
      <c r="B346" s="1008" t="s">
        <v>200</v>
      </c>
      <c r="C346" s="1008" t="s">
        <v>119</v>
      </c>
      <c r="D346" s="1008" t="s">
        <v>201</v>
      </c>
      <c r="E346" s="1008" t="s">
        <v>203</v>
      </c>
      <c r="F346" s="1008" t="s">
        <v>202</v>
      </c>
      <c r="G346" s="1008" t="s">
        <v>204</v>
      </c>
      <c r="H346" s="1008" t="s">
        <v>206</v>
      </c>
      <c r="I346" s="1008" t="s">
        <v>205</v>
      </c>
      <c r="J346" s="1008" t="s">
        <v>207</v>
      </c>
    </row>
    <row r="347" spans="1:10" x14ac:dyDescent="0.35">
      <c r="A347" s="1009"/>
      <c r="B347" s="1009"/>
      <c r="C347" s="1009"/>
      <c r="D347" s="1009"/>
      <c r="E347" s="1009"/>
      <c r="F347" s="1009"/>
      <c r="G347" s="1009"/>
      <c r="H347" s="1009"/>
      <c r="I347" s="1009"/>
      <c r="J347" s="1009"/>
    </row>
    <row r="348" spans="1:10" s="110" customFormat="1" x14ac:dyDescent="0.35">
      <c r="A348" s="231" t="s">
        <v>1398</v>
      </c>
      <c r="B348" s="643">
        <v>19499</v>
      </c>
      <c r="C348" s="643">
        <v>5966</v>
      </c>
      <c r="D348" s="643">
        <v>0</v>
      </c>
      <c r="E348" s="643">
        <v>60</v>
      </c>
      <c r="F348" s="643"/>
      <c r="G348" s="643">
        <f>D348-B348</f>
        <v>-19499</v>
      </c>
      <c r="H348" s="643">
        <f>D348/B348*100</f>
        <v>0</v>
      </c>
      <c r="I348" s="643">
        <f>F348-D348</f>
        <v>0</v>
      </c>
      <c r="J348" s="643">
        <v>0</v>
      </c>
    </row>
    <row r="349" spans="1:10" s="110" customFormat="1" x14ac:dyDescent="0.35">
      <c r="A349" s="231" t="s">
        <v>1405</v>
      </c>
      <c r="B349" s="643">
        <v>101528</v>
      </c>
      <c r="C349" s="643">
        <v>31306</v>
      </c>
      <c r="D349" s="643">
        <v>446186</v>
      </c>
      <c r="E349" s="643">
        <v>462953</v>
      </c>
      <c r="F349" s="643"/>
      <c r="G349" s="643">
        <f t="shared" ref="G349:G366" si="29">D349-B349</f>
        <v>344658</v>
      </c>
      <c r="H349" s="643">
        <f t="shared" ref="H349:H366" si="30">D349/B349*100</f>
        <v>439.47088487904813</v>
      </c>
      <c r="I349" s="643">
        <f t="shared" ref="I349:I366" si="31">F349-D349</f>
        <v>-446186</v>
      </c>
      <c r="J349" s="643">
        <f t="shared" ref="J349:J366" si="32">F349/D349</f>
        <v>0</v>
      </c>
    </row>
    <row r="350" spans="1:10" s="110" customFormat="1" x14ac:dyDescent="0.35">
      <c r="A350" s="231" t="s">
        <v>1406</v>
      </c>
      <c r="B350" s="643">
        <v>1209711</v>
      </c>
      <c r="C350" s="643">
        <v>1012766</v>
      </c>
      <c r="D350" s="643">
        <v>1208792</v>
      </c>
      <c r="E350" s="643">
        <v>1314961</v>
      </c>
      <c r="F350" s="643">
        <v>1283924</v>
      </c>
      <c r="G350" s="643">
        <f t="shared" si="29"/>
        <v>-919</v>
      </c>
      <c r="H350" s="643">
        <f t="shared" si="30"/>
        <v>99.924031442220496</v>
      </c>
      <c r="I350" s="643">
        <f t="shared" si="31"/>
        <v>75132</v>
      </c>
      <c r="J350" s="643">
        <f t="shared" si="32"/>
        <v>1.0621546138624345</v>
      </c>
    </row>
    <row r="351" spans="1:10" s="110" customFormat="1" x14ac:dyDescent="0.35">
      <c r="A351" s="231" t="s">
        <v>1083</v>
      </c>
      <c r="B351" s="643">
        <v>0</v>
      </c>
      <c r="C351" s="643">
        <v>3710</v>
      </c>
      <c r="D351" s="643">
        <v>85</v>
      </c>
      <c r="E351" s="643">
        <v>264</v>
      </c>
      <c r="F351" s="643">
        <v>124220</v>
      </c>
      <c r="G351" s="643">
        <f t="shared" si="29"/>
        <v>85</v>
      </c>
      <c r="H351" s="643">
        <v>0</v>
      </c>
      <c r="I351" s="643">
        <f t="shared" si="31"/>
        <v>124135</v>
      </c>
      <c r="J351" s="643">
        <f t="shared" si="32"/>
        <v>1461.4117647058824</v>
      </c>
    </row>
    <row r="352" spans="1:10" s="110" customFormat="1" x14ac:dyDescent="0.35">
      <c r="A352" s="231" t="s">
        <v>1399</v>
      </c>
      <c r="B352" s="643">
        <v>11202</v>
      </c>
      <c r="C352" s="643">
        <v>4260</v>
      </c>
      <c r="D352" s="643">
        <v>16004</v>
      </c>
      <c r="E352" s="643">
        <v>26857</v>
      </c>
      <c r="F352" s="643">
        <v>27600</v>
      </c>
      <c r="G352" s="643">
        <f t="shared" si="29"/>
        <v>4802</v>
      </c>
      <c r="H352" s="643">
        <f t="shared" si="30"/>
        <v>142.8673451169434</v>
      </c>
      <c r="I352" s="643">
        <f t="shared" si="31"/>
        <v>11596</v>
      </c>
      <c r="J352" s="643">
        <f t="shared" si="32"/>
        <v>1.7245688577855536</v>
      </c>
    </row>
    <row r="353" spans="1:10" s="110" customFormat="1" x14ac:dyDescent="0.35">
      <c r="A353" s="231" t="s">
        <v>1407</v>
      </c>
      <c r="B353" s="643"/>
      <c r="C353" s="643"/>
      <c r="D353" s="643">
        <v>0</v>
      </c>
      <c r="E353" s="643">
        <v>9877</v>
      </c>
      <c r="F353" s="643"/>
      <c r="G353" s="643">
        <f t="shared" si="29"/>
        <v>0</v>
      </c>
      <c r="H353" s="643">
        <v>0</v>
      </c>
      <c r="I353" s="643">
        <f t="shared" si="31"/>
        <v>0</v>
      </c>
      <c r="J353" s="643">
        <v>0</v>
      </c>
    </row>
    <row r="354" spans="1:10" s="110" customFormat="1" x14ac:dyDescent="0.35">
      <c r="A354" s="231" t="s">
        <v>4686</v>
      </c>
      <c r="B354" s="643">
        <v>0</v>
      </c>
      <c r="C354" s="643">
        <v>85073</v>
      </c>
      <c r="D354" s="643">
        <v>6570</v>
      </c>
      <c r="E354" s="643">
        <v>170323</v>
      </c>
      <c r="F354" s="643">
        <v>1790</v>
      </c>
      <c r="G354" s="643">
        <f t="shared" si="29"/>
        <v>6570</v>
      </c>
      <c r="H354" s="643">
        <v>0</v>
      </c>
      <c r="I354" s="643">
        <f t="shared" si="31"/>
        <v>-4780</v>
      </c>
      <c r="J354" s="643">
        <f t="shared" si="32"/>
        <v>0.27245053272450531</v>
      </c>
    </row>
    <row r="355" spans="1:10" s="110" customFormat="1" x14ac:dyDescent="0.35">
      <c r="A355" s="231" t="s">
        <v>1409</v>
      </c>
      <c r="B355" s="643">
        <v>0</v>
      </c>
      <c r="C355" s="643">
        <v>6735</v>
      </c>
      <c r="D355" s="643">
        <v>0</v>
      </c>
      <c r="E355" s="643">
        <v>18893</v>
      </c>
      <c r="F355" s="643"/>
      <c r="G355" s="643">
        <f t="shared" si="29"/>
        <v>0</v>
      </c>
      <c r="H355" s="643">
        <v>0</v>
      </c>
      <c r="I355" s="643">
        <f t="shared" si="31"/>
        <v>0</v>
      </c>
      <c r="J355" s="643">
        <v>0</v>
      </c>
    </row>
    <row r="356" spans="1:10" s="110" customFormat="1" x14ac:dyDescent="0.35">
      <c r="A356" s="231" t="s">
        <v>1400</v>
      </c>
      <c r="B356" s="643">
        <v>416016</v>
      </c>
      <c r="C356" s="643">
        <v>379986</v>
      </c>
      <c r="D356" s="643">
        <v>402862</v>
      </c>
      <c r="E356" s="643">
        <v>477340</v>
      </c>
      <c r="F356" s="643">
        <v>365905</v>
      </c>
      <c r="G356" s="643">
        <f t="shared" si="29"/>
        <v>-13154</v>
      </c>
      <c r="H356" s="643">
        <f t="shared" si="30"/>
        <v>96.838102380677668</v>
      </c>
      <c r="I356" s="643">
        <f t="shared" si="31"/>
        <v>-36957</v>
      </c>
      <c r="J356" s="643">
        <f t="shared" si="32"/>
        <v>0.90826387199586955</v>
      </c>
    </row>
    <row r="357" spans="1:10" s="110" customFormat="1" x14ac:dyDescent="0.35">
      <c r="A357" s="231" t="s">
        <v>125</v>
      </c>
      <c r="B357" s="643">
        <v>4398</v>
      </c>
      <c r="C357" s="643">
        <v>58542</v>
      </c>
      <c r="D357" s="643">
        <v>8153</v>
      </c>
      <c r="E357" s="643">
        <v>24596</v>
      </c>
      <c r="F357" s="643">
        <v>5420</v>
      </c>
      <c r="G357" s="643">
        <f t="shared" si="29"/>
        <v>3755</v>
      </c>
      <c r="H357" s="643">
        <f t="shared" si="30"/>
        <v>185.37971805366075</v>
      </c>
      <c r="I357" s="643">
        <f t="shared" si="31"/>
        <v>-2733</v>
      </c>
      <c r="J357" s="643">
        <f t="shared" si="32"/>
        <v>0.66478596835520665</v>
      </c>
    </row>
    <row r="358" spans="1:10" s="110" customFormat="1" x14ac:dyDescent="0.35">
      <c r="A358" s="231" t="s">
        <v>128</v>
      </c>
      <c r="B358" s="643">
        <v>600</v>
      </c>
      <c r="C358" s="643">
        <v>0</v>
      </c>
      <c r="D358" s="643">
        <v>600</v>
      </c>
      <c r="E358" s="643">
        <v>2000</v>
      </c>
      <c r="F358" s="643"/>
      <c r="G358" s="643">
        <f t="shared" si="29"/>
        <v>0</v>
      </c>
      <c r="H358" s="643">
        <f t="shared" si="30"/>
        <v>100</v>
      </c>
      <c r="I358" s="643">
        <f t="shared" si="31"/>
        <v>-600</v>
      </c>
      <c r="J358" s="643">
        <f t="shared" si="32"/>
        <v>0</v>
      </c>
    </row>
    <row r="359" spans="1:10" s="110" customFormat="1" x14ac:dyDescent="0.35">
      <c r="A359" s="231" t="s">
        <v>4687</v>
      </c>
      <c r="B359" s="643">
        <v>0</v>
      </c>
      <c r="C359" s="643">
        <v>180</v>
      </c>
      <c r="D359" s="643">
        <v>0</v>
      </c>
      <c r="E359" s="643">
        <v>923</v>
      </c>
      <c r="F359" s="643">
        <v>460</v>
      </c>
      <c r="G359" s="643">
        <f t="shared" si="29"/>
        <v>0</v>
      </c>
      <c r="H359" s="643">
        <v>0</v>
      </c>
      <c r="I359" s="643">
        <f t="shared" si="31"/>
        <v>460</v>
      </c>
      <c r="J359" s="643">
        <v>0</v>
      </c>
    </row>
    <row r="360" spans="1:10" s="110" customFormat="1" x14ac:dyDescent="0.35">
      <c r="A360" s="231" t="s">
        <v>1410</v>
      </c>
      <c r="B360" s="643">
        <v>1068741</v>
      </c>
      <c r="C360" s="643">
        <v>1832208</v>
      </c>
      <c r="D360" s="643">
        <v>1163015</v>
      </c>
      <c r="E360" s="643">
        <v>1864329</v>
      </c>
      <c r="F360" s="643">
        <v>402640</v>
      </c>
      <c r="G360" s="643">
        <f t="shared" si="29"/>
        <v>94274</v>
      </c>
      <c r="H360" s="643">
        <f t="shared" si="30"/>
        <v>108.82103334671356</v>
      </c>
      <c r="I360" s="643">
        <f t="shared" si="31"/>
        <v>-760375</v>
      </c>
      <c r="J360" s="643">
        <f t="shared" si="32"/>
        <v>0.34620361732221855</v>
      </c>
    </row>
    <row r="361" spans="1:10" s="110" customFormat="1" x14ac:dyDescent="0.35">
      <c r="A361" s="231" t="s">
        <v>4688</v>
      </c>
      <c r="B361" s="643">
        <v>1763366</v>
      </c>
      <c r="C361" s="643">
        <v>2429773</v>
      </c>
      <c r="D361" s="643">
        <v>1442930</v>
      </c>
      <c r="E361" s="643">
        <v>2652224</v>
      </c>
      <c r="F361" s="643">
        <v>621845</v>
      </c>
      <c r="G361" s="643">
        <f t="shared" si="29"/>
        <v>-320436</v>
      </c>
      <c r="H361" s="643">
        <f t="shared" si="30"/>
        <v>81.828162729688557</v>
      </c>
      <c r="I361" s="643">
        <f t="shared" si="31"/>
        <v>-821085</v>
      </c>
      <c r="J361" s="643">
        <f t="shared" si="32"/>
        <v>0.43095992182572962</v>
      </c>
    </row>
    <row r="362" spans="1:10" s="110" customFormat="1" x14ac:dyDescent="0.35">
      <c r="A362" s="231" t="s">
        <v>129</v>
      </c>
      <c r="B362" s="643">
        <v>1968</v>
      </c>
      <c r="C362" s="643">
        <v>480099</v>
      </c>
      <c r="D362" s="643">
        <v>697711</v>
      </c>
      <c r="E362" s="643">
        <v>783088</v>
      </c>
      <c r="F362" s="643">
        <v>1800</v>
      </c>
      <c r="G362" s="643">
        <f t="shared" si="29"/>
        <v>695743</v>
      </c>
      <c r="H362" s="643">
        <f t="shared" si="30"/>
        <v>35452.794715447155</v>
      </c>
      <c r="I362" s="643">
        <f t="shared" si="31"/>
        <v>-695911</v>
      </c>
      <c r="J362" s="643">
        <f t="shared" si="32"/>
        <v>2.5798647290927045E-3</v>
      </c>
    </row>
    <row r="363" spans="1:10" s="110" customFormat="1" x14ac:dyDescent="0.35">
      <c r="A363" s="231" t="s">
        <v>4689</v>
      </c>
      <c r="B363" s="643">
        <v>1000</v>
      </c>
      <c r="C363" s="643">
        <v>1000</v>
      </c>
      <c r="D363" s="643">
        <v>281392</v>
      </c>
      <c r="E363" s="643">
        <v>310968</v>
      </c>
      <c r="F363" s="643">
        <v>486392</v>
      </c>
      <c r="G363" s="643">
        <f t="shared" si="29"/>
        <v>280392</v>
      </c>
      <c r="H363" s="643">
        <f t="shared" si="30"/>
        <v>28139.200000000001</v>
      </c>
      <c r="I363" s="643">
        <f t="shared" si="31"/>
        <v>205000</v>
      </c>
      <c r="J363" s="643">
        <f t="shared" si="32"/>
        <v>1.7285210666969921</v>
      </c>
    </row>
    <row r="364" spans="1:10" s="110" customFormat="1" x14ac:dyDescent="0.35">
      <c r="A364" s="231" t="s">
        <v>1402</v>
      </c>
      <c r="B364" s="643">
        <v>240646</v>
      </c>
      <c r="C364" s="643">
        <v>680180</v>
      </c>
      <c r="D364" s="643">
        <v>260783</v>
      </c>
      <c r="E364" s="643">
        <v>423168</v>
      </c>
      <c r="F364" s="643">
        <v>264853</v>
      </c>
      <c r="G364" s="643">
        <f t="shared" si="29"/>
        <v>20137</v>
      </c>
      <c r="H364" s="643">
        <f t="shared" si="30"/>
        <v>108.36789308777209</v>
      </c>
      <c r="I364" s="643">
        <f t="shared" si="31"/>
        <v>4070</v>
      </c>
      <c r="J364" s="643">
        <f t="shared" si="32"/>
        <v>1.0156068455382445</v>
      </c>
    </row>
    <row r="365" spans="1:10" s="110" customFormat="1" x14ac:dyDescent="0.35">
      <c r="A365" s="231" t="s">
        <v>1084</v>
      </c>
      <c r="B365" s="643">
        <v>0</v>
      </c>
      <c r="C365" s="643">
        <v>5964</v>
      </c>
      <c r="D365" s="643">
        <v>50</v>
      </c>
      <c r="E365" s="643">
        <v>8590</v>
      </c>
      <c r="F365" s="643">
        <v>7232</v>
      </c>
      <c r="G365" s="643">
        <f t="shared" si="29"/>
        <v>50</v>
      </c>
      <c r="H365" s="643">
        <v>0</v>
      </c>
      <c r="I365" s="643">
        <f t="shared" si="31"/>
        <v>7182</v>
      </c>
      <c r="J365" s="643">
        <f t="shared" si="32"/>
        <v>144.63999999999999</v>
      </c>
    </row>
    <row r="366" spans="1:10" s="110" customFormat="1" x14ac:dyDescent="0.35">
      <c r="A366" s="231" t="s">
        <v>1088</v>
      </c>
      <c r="B366" s="643">
        <v>400</v>
      </c>
      <c r="C366" s="643">
        <v>1280</v>
      </c>
      <c r="D366" s="643">
        <v>1074</v>
      </c>
      <c r="E366" s="643">
        <v>35754</v>
      </c>
      <c r="F366" s="643"/>
      <c r="G366" s="643">
        <f t="shared" si="29"/>
        <v>674</v>
      </c>
      <c r="H366" s="643">
        <f t="shared" si="30"/>
        <v>268.5</v>
      </c>
      <c r="I366" s="643">
        <f t="shared" si="31"/>
        <v>-1074</v>
      </c>
      <c r="J366" s="643">
        <f t="shared" si="32"/>
        <v>0</v>
      </c>
    </row>
    <row r="367" spans="1:10" s="110" customFormat="1" x14ac:dyDescent="0.35">
      <c r="A367" s="512" t="s">
        <v>1083</v>
      </c>
      <c r="B367" s="643"/>
      <c r="C367" s="643"/>
      <c r="D367" s="643"/>
      <c r="E367" s="643"/>
      <c r="F367" s="643">
        <v>85</v>
      </c>
      <c r="G367" s="643"/>
      <c r="H367" s="643"/>
      <c r="I367" s="643"/>
      <c r="J367" s="643"/>
    </row>
    <row r="368" spans="1:10" s="110" customFormat="1" ht="12" thickBot="1" x14ac:dyDescent="0.4">
      <c r="A368" s="719" t="s">
        <v>11</v>
      </c>
      <c r="B368" s="720">
        <f>SUM(B348:B367)</f>
        <v>4839075</v>
      </c>
      <c r="C368" s="720">
        <f>SUM(C348:C367)</f>
        <v>7019028</v>
      </c>
      <c r="D368" s="720">
        <f>SUM(D348:D367)</f>
        <v>5936207</v>
      </c>
      <c r="E368" s="720">
        <f>SUM(E348:E367)</f>
        <v>8587168</v>
      </c>
      <c r="F368" s="720">
        <f t="shared" ref="F368:J368" si="33">SUM(F348:F367)</f>
        <v>3594166</v>
      </c>
      <c r="G368" s="720">
        <f t="shared" si="33"/>
        <v>1097132</v>
      </c>
      <c r="H368" s="720">
        <f t="shared" si="33"/>
        <v>65223.991886483876</v>
      </c>
      <c r="I368" s="720">
        <f t="shared" si="33"/>
        <v>-2342126</v>
      </c>
      <c r="J368" s="720">
        <f t="shared" si="33"/>
        <v>1614.2078598667181</v>
      </c>
    </row>
    <row r="369" spans="1:10" ht="12.75" x14ac:dyDescent="0.35">
      <c r="A369" s="72"/>
      <c r="B369" s="72"/>
      <c r="C369" s="72"/>
      <c r="D369" s="72"/>
      <c r="E369" s="72"/>
      <c r="F369" s="72"/>
      <c r="G369" s="72"/>
      <c r="H369" s="72"/>
      <c r="I369" s="72"/>
      <c r="J369" s="72"/>
    </row>
    <row r="370" spans="1:10" ht="12.75" x14ac:dyDescent="0.35">
      <c r="A370" s="988" t="s">
        <v>258</v>
      </c>
      <c r="B370" s="988"/>
      <c r="C370" s="988"/>
      <c r="D370" s="988"/>
      <c r="E370" s="988"/>
      <c r="F370" s="988"/>
      <c r="G370" s="988"/>
      <c r="H370" s="988"/>
      <c r="I370" s="988"/>
      <c r="J370" s="988"/>
    </row>
    <row r="371" spans="1:10" ht="12.75" x14ac:dyDescent="0.35">
      <c r="A371" s="78" t="s">
        <v>6</v>
      </c>
      <c r="B371" s="1010" t="s">
        <v>266</v>
      </c>
      <c r="C371" s="1011"/>
      <c r="D371" s="1011"/>
      <c r="E371" s="1011"/>
      <c r="F371" s="1011"/>
      <c r="G371" s="1011"/>
      <c r="H371" s="1011"/>
      <c r="I371" s="1011"/>
      <c r="J371" s="1012"/>
    </row>
    <row r="372" spans="1:10" ht="12.75" x14ac:dyDescent="0.35">
      <c r="A372" s="137" t="s">
        <v>1349</v>
      </c>
      <c r="B372" s="1013"/>
      <c r="C372" s="1014"/>
      <c r="D372" s="1014"/>
      <c r="E372" s="1014"/>
      <c r="F372" s="1014"/>
      <c r="G372" s="1014"/>
      <c r="H372" s="1014"/>
      <c r="I372" s="1014"/>
      <c r="J372" s="1015"/>
    </row>
    <row r="373" spans="1:10" x14ac:dyDescent="0.35">
      <c r="A373" s="1008" t="s">
        <v>265</v>
      </c>
      <c r="B373" s="1008" t="s">
        <v>200</v>
      </c>
      <c r="C373" s="1008" t="s">
        <v>119</v>
      </c>
      <c r="D373" s="1008" t="s">
        <v>201</v>
      </c>
      <c r="E373" s="1008" t="s">
        <v>203</v>
      </c>
      <c r="F373" s="1008" t="s">
        <v>202</v>
      </c>
      <c r="G373" s="1008" t="s">
        <v>204</v>
      </c>
      <c r="H373" s="1008" t="s">
        <v>206</v>
      </c>
      <c r="I373" s="1008" t="s">
        <v>205</v>
      </c>
      <c r="J373" s="1008" t="s">
        <v>207</v>
      </c>
    </row>
    <row r="374" spans="1:10" x14ac:dyDescent="0.35">
      <c r="A374" s="1009"/>
      <c r="B374" s="1009"/>
      <c r="C374" s="1009"/>
      <c r="D374" s="1009"/>
      <c r="E374" s="1009"/>
      <c r="F374" s="1009"/>
      <c r="G374" s="1009"/>
      <c r="H374" s="1009"/>
      <c r="I374" s="1009"/>
      <c r="J374" s="1009"/>
    </row>
    <row r="375" spans="1:10" ht="12.75" x14ac:dyDescent="0.35">
      <c r="A375" s="234" t="s">
        <v>120</v>
      </c>
      <c r="B375" s="30"/>
      <c r="C375" s="30"/>
      <c r="D375" s="30"/>
      <c r="E375" s="30"/>
      <c r="F375" s="30"/>
      <c r="G375" s="30"/>
      <c r="H375" s="30"/>
      <c r="I375" s="30"/>
      <c r="J375" s="30"/>
    </row>
    <row r="376" spans="1:10" ht="12.75" x14ac:dyDescent="0.35">
      <c r="A376" s="234" t="s">
        <v>272</v>
      </c>
      <c r="B376" s="30"/>
      <c r="C376" s="30"/>
      <c r="D376" s="30"/>
      <c r="E376" s="30"/>
      <c r="F376" s="30"/>
      <c r="G376" s="30"/>
      <c r="H376" s="30"/>
      <c r="I376" s="30"/>
      <c r="J376" s="30"/>
    </row>
    <row r="377" spans="1:10" ht="12.75" x14ac:dyDescent="0.35">
      <c r="A377" s="234" t="s">
        <v>270</v>
      </c>
      <c r="B377" s="30"/>
      <c r="C377" s="30"/>
      <c r="D377" s="30"/>
      <c r="E377" s="30"/>
      <c r="F377" s="30"/>
      <c r="G377" s="30"/>
      <c r="H377" s="30"/>
      <c r="I377" s="30"/>
      <c r="J377" s="30"/>
    </row>
    <row r="378" spans="1:10" ht="12.75" x14ac:dyDescent="0.35">
      <c r="A378" s="234" t="s">
        <v>121</v>
      </c>
      <c r="B378" s="30"/>
      <c r="C378" s="30"/>
      <c r="D378" s="30"/>
      <c r="E378" s="30"/>
      <c r="F378" s="30"/>
      <c r="G378" s="30"/>
      <c r="H378" s="30"/>
      <c r="I378" s="30"/>
      <c r="J378" s="30"/>
    </row>
    <row r="379" spans="1:10" ht="12.75" x14ac:dyDescent="0.35">
      <c r="A379" s="234" t="s">
        <v>271</v>
      </c>
      <c r="B379" s="30"/>
      <c r="C379" s="30"/>
      <c r="D379" s="30"/>
      <c r="E379" s="30"/>
      <c r="F379" s="30"/>
      <c r="G379" s="30"/>
      <c r="H379" s="30"/>
      <c r="I379" s="30"/>
      <c r="J379" s="30"/>
    </row>
    <row r="380" spans="1:10" ht="12.75" x14ac:dyDescent="0.35">
      <c r="A380" s="234" t="s">
        <v>278</v>
      </c>
      <c r="B380" s="30"/>
      <c r="C380" s="30"/>
      <c r="D380" s="30"/>
      <c r="E380" s="30"/>
      <c r="F380" s="30"/>
      <c r="G380" s="30"/>
      <c r="H380" s="30"/>
      <c r="I380" s="30"/>
      <c r="J380" s="30"/>
    </row>
    <row r="381" spans="1:10" ht="12.75" x14ac:dyDescent="0.35">
      <c r="A381" s="234" t="s">
        <v>122</v>
      </c>
      <c r="B381" s="30"/>
      <c r="C381" s="30"/>
      <c r="D381" s="30"/>
      <c r="E381" s="30"/>
      <c r="F381" s="30"/>
      <c r="G381" s="30"/>
      <c r="H381" s="30"/>
      <c r="I381" s="30"/>
      <c r="J381" s="30"/>
    </row>
    <row r="382" spans="1:10" ht="12.75" x14ac:dyDescent="0.35">
      <c r="A382" s="234" t="s">
        <v>123</v>
      </c>
      <c r="B382" s="30"/>
      <c r="C382" s="30"/>
      <c r="D382" s="30"/>
      <c r="E382" s="30"/>
      <c r="F382" s="30"/>
      <c r="G382" s="30"/>
      <c r="H382" s="30"/>
      <c r="I382" s="30"/>
      <c r="J382" s="30"/>
    </row>
    <row r="383" spans="1:10" ht="12.75" x14ac:dyDescent="0.35">
      <c r="A383" s="234" t="s">
        <v>124</v>
      </c>
      <c r="B383" s="30"/>
      <c r="C383" s="30"/>
      <c r="D383" s="30"/>
      <c r="E383" s="30"/>
      <c r="F383" s="30"/>
      <c r="G383" s="30"/>
      <c r="H383" s="30"/>
      <c r="I383" s="30"/>
      <c r="J383" s="30"/>
    </row>
    <row r="384" spans="1:10" ht="12.75" x14ac:dyDescent="0.35">
      <c r="A384" s="234" t="s">
        <v>279</v>
      </c>
      <c r="B384" s="30"/>
      <c r="C384" s="30"/>
      <c r="D384" s="30"/>
      <c r="E384" s="30"/>
      <c r="F384" s="30"/>
      <c r="G384" s="30"/>
      <c r="H384" s="30"/>
      <c r="I384" s="30"/>
      <c r="J384" s="30"/>
    </row>
    <row r="385" spans="1:10" ht="12.75" x14ac:dyDescent="0.35">
      <c r="A385" s="234" t="s">
        <v>125</v>
      </c>
      <c r="B385" s="30"/>
      <c r="C385" s="30"/>
      <c r="D385" s="30"/>
      <c r="E385" s="30"/>
      <c r="F385" s="30"/>
      <c r="G385" s="30"/>
      <c r="H385" s="30"/>
      <c r="I385" s="30"/>
      <c r="J385" s="30"/>
    </row>
    <row r="386" spans="1:10" ht="12.75" x14ac:dyDescent="0.35">
      <c r="A386" s="234" t="s">
        <v>268</v>
      </c>
      <c r="B386" s="30"/>
      <c r="C386" s="30"/>
      <c r="D386" s="30"/>
      <c r="E386" s="30"/>
      <c r="F386" s="30"/>
      <c r="G386" s="30"/>
      <c r="H386" s="30"/>
      <c r="I386" s="30"/>
      <c r="J386" s="30"/>
    </row>
    <row r="387" spans="1:10" ht="12.75" x14ac:dyDescent="0.35">
      <c r="A387" s="234" t="s">
        <v>269</v>
      </c>
      <c r="B387" s="30"/>
      <c r="C387" s="30"/>
      <c r="D387" s="30"/>
      <c r="E387" s="30"/>
      <c r="F387" s="30"/>
      <c r="G387" s="30"/>
      <c r="H387" s="30"/>
      <c r="I387" s="30"/>
      <c r="J387" s="30"/>
    </row>
    <row r="388" spans="1:10" ht="12.75" x14ac:dyDescent="0.35">
      <c r="A388" s="234" t="s">
        <v>127</v>
      </c>
      <c r="B388" s="30"/>
      <c r="C388" s="30"/>
      <c r="D388" s="30"/>
      <c r="E388" s="30"/>
      <c r="F388" s="30"/>
      <c r="G388" s="30"/>
      <c r="H388" s="30"/>
      <c r="I388" s="30"/>
      <c r="J388" s="30"/>
    </row>
    <row r="389" spans="1:10" ht="12.75" x14ac:dyDescent="0.35">
      <c r="A389" s="235" t="s">
        <v>128</v>
      </c>
      <c r="B389" s="30"/>
      <c r="C389" s="30"/>
      <c r="D389" s="30"/>
      <c r="E389" s="30"/>
      <c r="F389" s="30"/>
      <c r="G389" s="30"/>
      <c r="H389" s="30"/>
      <c r="I389" s="30"/>
      <c r="J389" s="30"/>
    </row>
    <row r="390" spans="1:10" ht="12.75" x14ac:dyDescent="0.35">
      <c r="A390" s="234" t="s">
        <v>126</v>
      </c>
      <c r="B390" s="30"/>
      <c r="C390" s="30"/>
      <c r="D390" s="30"/>
      <c r="E390" s="30"/>
      <c r="F390" s="30"/>
      <c r="G390" s="30"/>
      <c r="H390" s="30"/>
      <c r="I390" s="30"/>
      <c r="J390" s="30"/>
    </row>
    <row r="391" spans="1:10" ht="12.75" x14ac:dyDescent="0.35">
      <c r="A391" s="234" t="s">
        <v>280</v>
      </c>
      <c r="B391" s="30"/>
      <c r="C391" s="30"/>
      <c r="D391" s="30"/>
      <c r="E391" s="30"/>
      <c r="F391" s="30"/>
      <c r="G391" s="30"/>
      <c r="H391" s="30"/>
      <c r="I391" s="30"/>
      <c r="J391" s="30"/>
    </row>
    <row r="392" spans="1:10" ht="12.75" x14ac:dyDescent="0.35">
      <c r="A392" s="234" t="s">
        <v>281</v>
      </c>
      <c r="B392" s="30"/>
      <c r="C392" s="30"/>
      <c r="D392" s="30"/>
      <c r="E392" s="30"/>
      <c r="F392" s="30"/>
      <c r="G392" s="30"/>
      <c r="H392" s="30"/>
      <c r="I392" s="30"/>
      <c r="J392" s="30"/>
    </row>
    <row r="393" spans="1:10" ht="12.75" x14ac:dyDescent="0.35">
      <c r="A393" s="234" t="s">
        <v>267</v>
      </c>
      <c r="B393" s="30"/>
      <c r="C393" s="30"/>
      <c r="D393" s="30"/>
      <c r="E393" s="30"/>
      <c r="F393" s="30"/>
      <c r="G393" s="30"/>
      <c r="H393" s="30"/>
      <c r="I393" s="30"/>
      <c r="J393" s="30"/>
    </row>
    <row r="394" spans="1:10" ht="12.75" x14ac:dyDescent="0.35">
      <c r="A394" s="234" t="s">
        <v>282</v>
      </c>
      <c r="B394" s="30"/>
      <c r="C394" s="30"/>
      <c r="D394" s="30"/>
      <c r="E394" s="30"/>
      <c r="F394" s="30"/>
      <c r="G394" s="30"/>
      <c r="H394" s="30"/>
      <c r="I394" s="30"/>
      <c r="J394" s="30"/>
    </row>
    <row r="395" spans="1:10" ht="12.75" x14ac:dyDescent="0.35">
      <c r="A395" s="234" t="s">
        <v>283</v>
      </c>
      <c r="B395" s="30"/>
      <c r="C395" s="30"/>
      <c r="D395" s="30"/>
      <c r="E395" s="30"/>
      <c r="F395" s="30"/>
      <c r="G395" s="30"/>
      <c r="H395" s="30"/>
      <c r="I395" s="30"/>
      <c r="J395" s="30"/>
    </row>
    <row r="396" spans="1:10" ht="12.75" x14ac:dyDescent="0.35">
      <c r="A396" s="234" t="s">
        <v>284</v>
      </c>
      <c r="B396" s="30"/>
      <c r="C396" s="30"/>
      <c r="D396" s="30"/>
      <c r="E396" s="30"/>
      <c r="F396" s="30"/>
      <c r="G396" s="30"/>
      <c r="H396" s="30"/>
      <c r="I396" s="30"/>
      <c r="J396" s="30"/>
    </row>
    <row r="397" spans="1:10" ht="12.75" x14ac:dyDescent="0.35">
      <c r="A397" s="234" t="s">
        <v>129</v>
      </c>
      <c r="B397" s="30"/>
      <c r="C397" s="30"/>
      <c r="D397" s="30"/>
      <c r="E397" s="30"/>
      <c r="F397" s="30"/>
      <c r="G397" s="30"/>
      <c r="H397" s="30"/>
      <c r="I397" s="30"/>
      <c r="J397" s="30"/>
    </row>
    <row r="398" spans="1:10" ht="12.75" x14ac:dyDescent="0.35">
      <c r="A398" s="234" t="s">
        <v>285</v>
      </c>
      <c r="B398" s="30"/>
      <c r="C398" s="30"/>
      <c r="D398" s="30"/>
      <c r="E398" s="30"/>
      <c r="F398" s="30"/>
      <c r="G398" s="30"/>
      <c r="H398" s="30"/>
      <c r="I398" s="30"/>
      <c r="J398" s="30"/>
    </row>
    <row r="399" spans="1:10" ht="12.75" x14ac:dyDescent="0.35">
      <c r="A399" s="234" t="s">
        <v>130</v>
      </c>
      <c r="B399" s="30"/>
      <c r="C399" s="30"/>
      <c r="D399" s="30"/>
      <c r="E399" s="30"/>
      <c r="F399" s="30"/>
      <c r="G399" s="30"/>
      <c r="H399" s="30"/>
      <c r="I399" s="30"/>
      <c r="J399" s="30"/>
    </row>
    <row r="400" spans="1:10" ht="12.75" x14ac:dyDescent="0.35">
      <c r="A400" s="234" t="s">
        <v>286</v>
      </c>
      <c r="B400" s="30"/>
      <c r="C400" s="30"/>
      <c r="D400" s="30"/>
      <c r="E400" s="30"/>
      <c r="F400" s="30"/>
      <c r="G400" s="30"/>
      <c r="H400" s="30"/>
      <c r="I400" s="30"/>
      <c r="J400" s="30"/>
    </row>
    <row r="401" spans="1:10" ht="12.75" x14ac:dyDescent="0.35">
      <c r="A401" s="234" t="s">
        <v>287</v>
      </c>
      <c r="B401" s="30"/>
      <c r="C401" s="30"/>
      <c r="D401" s="30"/>
      <c r="E401" s="30"/>
      <c r="F401" s="30"/>
      <c r="G401" s="30"/>
      <c r="H401" s="30"/>
      <c r="I401" s="30"/>
      <c r="J401" s="30"/>
    </row>
    <row r="402" spans="1:10" ht="12.75" x14ac:dyDescent="0.35">
      <c r="A402" s="234" t="s">
        <v>288</v>
      </c>
      <c r="B402" s="236"/>
      <c r="C402" s="236"/>
      <c r="D402" s="236"/>
      <c r="E402" s="236"/>
      <c r="F402" s="236"/>
      <c r="G402" s="236"/>
      <c r="H402" s="236"/>
      <c r="I402" s="236"/>
      <c r="J402" s="236"/>
    </row>
    <row r="403" spans="1:10" ht="13.15" thickBot="1" x14ac:dyDescent="0.4">
      <c r="A403" s="237" t="s">
        <v>11</v>
      </c>
      <c r="B403" s="238"/>
      <c r="C403" s="239"/>
      <c r="D403" s="240"/>
      <c r="E403" s="241"/>
      <c r="F403" s="242"/>
      <c r="G403" s="238"/>
      <c r="H403" s="243"/>
      <c r="I403" s="244"/>
      <c r="J403" s="245"/>
    </row>
    <row r="404" spans="1:10" ht="12.75" x14ac:dyDescent="0.35">
      <c r="A404" s="72"/>
      <c r="B404" s="72"/>
      <c r="C404" s="72"/>
      <c r="D404" s="72"/>
      <c r="E404" s="72"/>
      <c r="F404" s="72"/>
      <c r="G404" s="72"/>
      <c r="H404" s="72"/>
      <c r="I404" s="72"/>
      <c r="J404" s="72"/>
    </row>
    <row r="405" spans="1:10" ht="12.75" x14ac:dyDescent="0.35">
      <c r="A405" s="988" t="s">
        <v>258</v>
      </c>
      <c r="B405" s="988"/>
      <c r="C405" s="988"/>
      <c r="D405" s="988"/>
      <c r="E405" s="988"/>
      <c r="F405" s="988"/>
      <c r="G405" s="988"/>
      <c r="H405" s="988"/>
      <c r="I405" s="988"/>
      <c r="J405" s="988"/>
    </row>
    <row r="406" spans="1:10" ht="12.75" x14ac:dyDescent="0.35">
      <c r="A406" s="78" t="s">
        <v>1397</v>
      </c>
      <c r="B406" s="1010" t="s">
        <v>266</v>
      </c>
      <c r="C406" s="1011"/>
      <c r="D406" s="1011"/>
      <c r="E406" s="1011"/>
      <c r="F406" s="1011"/>
      <c r="G406" s="1011"/>
      <c r="H406" s="1011"/>
      <c r="I406" s="1011"/>
      <c r="J406" s="1012"/>
    </row>
    <row r="407" spans="1:10" ht="12.75" x14ac:dyDescent="0.35">
      <c r="A407" s="137" t="s">
        <v>1396</v>
      </c>
      <c r="B407" s="1013"/>
      <c r="C407" s="1014"/>
      <c r="D407" s="1014"/>
      <c r="E407" s="1014"/>
      <c r="F407" s="1014"/>
      <c r="G407" s="1014"/>
      <c r="H407" s="1014"/>
      <c r="I407" s="1014"/>
      <c r="J407" s="1015"/>
    </row>
    <row r="408" spans="1:10" x14ac:dyDescent="0.35">
      <c r="A408" s="1008" t="s">
        <v>265</v>
      </c>
      <c r="B408" s="1008" t="s">
        <v>200</v>
      </c>
      <c r="C408" s="1008" t="s">
        <v>119</v>
      </c>
      <c r="D408" s="1008" t="s">
        <v>201</v>
      </c>
      <c r="E408" s="1008" t="s">
        <v>203</v>
      </c>
      <c r="F408" s="1008" t="s">
        <v>202</v>
      </c>
      <c r="G408" s="1008" t="s">
        <v>204</v>
      </c>
      <c r="H408" s="1008" t="s">
        <v>206</v>
      </c>
      <c r="I408" s="1008" t="s">
        <v>205</v>
      </c>
      <c r="J408" s="1008" t="s">
        <v>207</v>
      </c>
    </row>
    <row r="409" spans="1:10" x14ac:dyDescent="0.35">
      <c r="A409" s="1009"/>
      <c r="B409" s="1009"/>
      <c r="C409" s="1009"/>
      <c r="D409" s="1009"/>
      <c r="E409" s="1009"/>
      <c r="F409" s="1009"/>
      <c r="G409" s="1009"/>
      <c r="H409" s="1009"/>
      <c r="I409" s="1009"/>
      <c r="J409" s="1009"/>
    </row>
    <row r="410" spans="1:10" ht="12.75" x14ac:dyDescent="0.35">
      <c r="A410" s="234" t="s">
        <v>1398</v>
      </c>
      <c r="B410" s="236">
        <v>95198</v>
      </c>
      <c r="C410" s="236">
        <v>140982</v>
      </c>
      <c r="D410" s="236">
        <v>66117</v>
      </c>
      <c r="E410" s="236">
        <v>129557</v>
      </c>
      <c r="F410" s="236">
        <v>274292</v>
      </c>
      <c r="G410" s="236">
        <f>+D410-B410</f>
        <v>-29081</v>
      </c>
      <c r="H410" s="236">
        <f>+G410%</f>
        <v>-290.81</v>
      </c>
      <c r="I410" s="236">
        <f>+F410-D410</f>
        <v>208175</v>
      </c>
      <c r="J410" s="236">
        <f>+I410%</f>
        <v>2081.75</v>
      </c>
    </row>
    <row r="411" spans="1:10" ht="12.75" x14ac:dyDescent="0.35">
      <c r="A411" s="234" t="s">
        <v>1083</v>
      </c>
      <c r="B411" s="236">
        <v>289233</v>
      </c>
      <c r="C411" s="236">
        <v>307690</v>
      </c>
      <c r="D411" s="236">
        <v>213952</v>
      </c>
      <c r="E411" s="236">
        <v>220381</v>
      </c>
      <c r="F411" s="236">
        <f>152885+5966</f>
        <v>158851</v>
      </c>
      <c r="G411" s="236">
        <f t="shared" ref="G411:G434" si="34">+D411-B411</f>
        <v>-75281</v>
      </c>
      <c r="H411" s="236">
        <f t="shared" ref="H411:J434" si="35">+G411%</f>
        <v>-752.81</v>
      </c>
      <c r="I411" s="236">
        <f t="shared" ref="I411:I434" si="36">+F411-D411</f>
        <v>-55101</v>
      </c>
      <c r="J411" s="236">
        <f t="shared" si="35"/>
        <v>-551.01</v>
      </c>
    </row>
    <row r="412" spans="1:10" ht="12.75" x14ac:dyDescent="0.35">
      <c r="A412" s="234" t="s">
        <v>1399</v>
      </c>
      <c r="B412" s="236">
        <v>141850</v>
      </c>
      <c r="C412" s="236">
        <v>273974</v>
      </c>
      <c r="D412" s="236">
        <v>87178</v>
      </c>
      <c r="E412" s="236">
        <v>338934</v>
      </c>
      <c r="F412" s="236">
        <f>157625+2500</f>
        <v>160125</v>
      </c>
      <c r="G412" s="236">
        <f t="shared" si="34"/>
        <v>-54672</v>
      </c>
      <c r="H412" s="236">
        <f t="shared" si="35"/>
        <v>-546.72</v>
      </c>
      <c r="I412" s="236">
        <f t="shared" si="36"/>
        <v>72947</v>
      </c>
      <c r="J412" s="236">
        <f t="shared" si="35"/>
        <v>729.47</v>
      </c>
    </row>
    <row r="413" spans="1:10" ht="12.75" x14ac:dyDescent="0.35">
      <c r="A413" s="234" t="s">
        <v>1400</v>
      </c>
      <c r="B413" s="236">
        <v>931661</v>
      </c>
      <c r="C413" s="236">
        <v>1051786</v>
      </c>
      <c r="D413" s="236">
        <v>588304</v>
      </c>
      <c r="E413" s="236">
        <v>838237</v>
      </c>
      <c r="F413" s="236">
        <f>459176+22150</f>
        <v>481326</v>
      </c>
      <c r="G413" s="236">
        <f t="shared" si="34"/>
        <v>-343357</v>
      </c>
      <c r="H413" s="236">
        <f t="shared" si="35"/>
        <v>-3433.57</v>
      </c>
      <c r="I413" s="236">
        <f t="shared" si="36"/>
        <v>-106978</v>
      </c>
      <c r="J413" s="236">
        <f t="shared" si="35"/>
        <v>-1069.78</v>
      </c>
    </row>
    <row r="414" spans="1:10" ht="12.75" x14ac:dyDescent="0.35">
      <c r="A414" s="234" t="s">
        <v>125</v>
      </c>
      <c r="B414" s="236">
        <v>58474</v>
      </c>
      <c r="C414" s="236">
        <v>152669</v>
      </c>
      <c r="D414" s="236">
        <v>41985</v>
      </c>
      <c r="E414" s="236">
        <v>74389</v>
      </c>
      <c r="F414" s="236">
        <v>40800</v>
      </c>
      <c r="G414" s="236">
        <f t="shared" si="34"/>
        <v>-16489</v>
      </c>
      <c r="H414" s="236">
        <f t="shared" si="35"/>
        <v>-164.89</v>
      </c>
      <c r="I414" s="236">
        <f t="shared" si="36"/>
        <v>-1185</v>
      </c>
      <c r="J414" s="236">
        <f t="shared" si="35"/>
        <v>-11.85</v>
      </c>
    </row>
    <row r="415" spans="1:10" ht="12.75" x14ac:dyDescent="0.35">
      <c r="A415" s="234" t="s">
        <v>1401</v>
      </c>
      <c r="B415" s="236">
        <v>40095</v>
      </c>
      <c r="C415" s="236">
        <v>48832</v>
      </c>
      <c r="D415" s="236">
        <v>11552</v>
      </c>
      <c r="E415" s="236">
        <v>20076</v>
      </c>
      <c r="F415" s="236">
        <v>800</v>
      </c>
      <c r="G415" s="236">
        <f t="shared" si="34"/>
        <v>-28543</v>
      </c>
      <c r="H415" s="236">
        <f t="shared" si="35"/>
        <v>-285.43</v>
      </c>
      <c r="I415" s="236">
        <f t="shared" si="36"/>
        <v>-10752</v>
      </c>
      <c r="J415" s="236">
        <f t="shared" si="35"/>
        <v>-107.52</v>
      </c>
    </row>
    <row r="416" spans="1:10" ht="12.75" x14ac:dyDescent="0.35">
      <c r="A416" s="234" t="s">
        <v>129</v>
      </c>
      <c r="B416" s="236">
        <v>1038339</v>
      </c>
      <c r="C416" s="236">
        <v>3699912</v>
      </c>
      <c r="D416" s="236">
        <v>388116</v>
      </c>
      <c r="E416" s="236">
        <v>4171452</v>
      </c>
      <c r="F416" s="236">
        <f>229375+60900</f>
        <v>290275</v>
      </c>
      <c r="G416" s="236">
        <f t="shared" si="34"/>
        <v>-650223</v>
      </c>
      <c r="H416" s="236">
        <f t="shared" si="35"/>
        <v>-6502.23</v>
      </c>
      <c r="I416" s="236">
        <f t="shared" si="36"/>
        <v>-97841</v>
      </c>
      <c r="J416" s="236">
        <f t="shared" si="35"/>
        <v>-978.41</v>
      </c>
    </row>
    <row r="417" spans="1:10" ht="12.75" x14ac:dyDescent="0.35">
      <c r="A417" s="234" t="s">
        <v>1402</v>
      </c>
      <c r="B417" s="236">
        <v>75888</v>
      </c>
      <c r="C417" s="236">
        <v>30263</v>
      </c>
      <c r="D417" s="236">
        <v>32345</v>
      </c>
      <c r="E417" s="236">
        <v>44436</v>
      </c>
      <c r="F417" s="236">
        <v>16892</v>
      </c>
      <c r="G417" s="236">
        <f t="shared" si="34"/>
        <v>-43543</v>
      </c>
      <c r="H417" s="236">
        <f t="shared" si="35"/>
        <v>-435.43</v>
      </c>
      <c r="I417" s="236">
        <f t="shared" si="36"/>
        <v>-15453</v>
      </c>
      <c r="J417" s="236">
        <f t="shared" si="35"/>
        <v>-154.53</v>
      </c>
    </row>
    <row r="418" spans="1:10" ht="12.75" x14ac:dyDescent="0.35">
      <c r="A418" s="234" t="s">
        <v>1403</v>
      </c>
      <c r="B418" s="236">
        <v>3072</v>
      </c>
      <c r="C418" s="236">
        <v>3412</v>
      </c>
      <c r="D418" s="236">
        <v>3412</v>
      </c>
      <c r="E418" s="236">
        <v>4032</v>
      </c>
      <c r="F418" s="236">
        <v>3412</v>
      </c>
      <c r="G418" s="236">
        <f t="shared" si="34"/>
        <v>340</v>
      </c>
      <c r="H418" s="236">
        <f t="shared" si="35"/>
        <v>3.4</v>
      </c>
      <c r="I418" s="236">
        <f t="shared" si="36"/>
        <v>0</v>
      </c>
      <c r="J418" s="236">
        <f t="shared" si="35"/>
        <v>0</v>
      </c>
    </row>
    <row r="419" spans="1:10" ht="12.75" x14ac:dyDescent="0.35">
      <c r="A419" s="234" t="s">
        <v>1084</v>
      </c>
      <c r="B419" s="236" t="s">
        <v>1404</v>
      </c>
      <c r="C419" s="236">
        <v>50250</v>
      </c>
      <c r="D419" s="236" t="s">
        <v>1404</v>
      </c>
      <c r="E419" s="236">
        <v>22000</v>
      </c>
      <c r="F419" s="236">
        <v>450</v>
      </c>
      <c r="G419" s="236">
        <f>SUM(G410:G411)</f>
        <v>-104362</v>
      </c>
      <c r="H419" s="236">
        <f t="shared" si="35"/>
        <v>-1043.6199999999999</v>
      </c>
      <c r="I419" s="236"/>
      <c r="J419" s="236">
        <f t="shared" si="35"/>
        <v>0</v>
      </c>
    </row>
    <row r="420" spans="1:10" ht="12.75" x14ac:dyDescent="0.35">
      <c r="A420" s="234" t="s">
        <v>1088</v>
      </c>
      <c r="B420" s="236">
        <v>299856</v>
      </c>
      <c r="C420" s="236">
        <v>218194</v>
      </c>
      <c r="D420" s="236">
        <v>147633</v>
      </c>
      <c r="E420" s="236">
        <v>74397</v>
      </c>
      <c r="F420" s="236">
        <f>74427+12012</f>
        <v>86439</v>
      </c>
      <c r="G420" s="236">
        <f t="shared" si="34"/>
        <v>-152223</v>
      </c>
      <c r="H420" s="236">
        <f t="shared" si="35"/>
        <v>-1522.23</v>
      </c>
      <c r="I420" s="236">
        <f t="shared" si="36"/>
        <v>-61194</v>
      </c>
      <c r="J420" s="236">
        <f t="shared" si="35"/>
        <v>-611.94000000000005</v>
      </c>
    </row>
    <row r="421" spans="1:10" ht="12.75" x14ac:dyDescent="0.35">
      <c r="A421" s="234" t="s">
        <v>1405</v>
      </c>
      <c r="B421" s="236">
        <v>578244</v>
      </c>
      <c r="C421" s="236">
        <v>424665</v>
      </c>
      <c r="D421" s="236">
        <v>757101</v>
      </c>
      <c r="E421" s="236">
        <v>525760</v>
      </c>
      <c r="F421" s="236">
        <f>419667+44872</f>
        <v>464539</v>
      </c>
      <c r="G421" s="236">
        <f t="shared" si="34"/>
        <v>178857</v>
      </c>
      <c r="H421" s="236">
        <f t="shared" si="35"/>
        <v>1788.57</v>
      </c>
      <c r="I421" s="236">
        <f t="shared" si="36"/>
        <v>-292562</v>
      </c>
      <c r="J421" s="236">
        <f t="shared" si="35"/>
        <v>-2925.62</v>
      </c>
    </row>
    <row r="422" spans="1:10" ht="12.75" x14ac:dyDescent="0.35">
      <c r="A422" s="234" t="s">
        <v>1406</v>
      </c>
      <c r="B422" s="236">
        <v>614599</v>
      </c>
      <c r="C422" s="236">
        <v>766466</v>
      </c>
      <c r="D422" s="236">
        <v>624769</v>
      </c>
      <c r="E422" s="236">
        <v>744743</v>
      </c>
      <c r="F422" s="236">
        <f>835272+11600</f>
        <v>846872</v>
      </c>
      <c r="G422" s="236">
        <f t="shared" si="34"/>
        <v>10170</v>
      </c>
      <c r="H422" s="236">
        <f t="shared" si="35"/>
        <v>101.7</v>
      </c>
      <c r="I422" s="236">
        <f t="shared" si="36"/>
        <v>222103</v>
      </c>
      <c r="J422" s="236">
        <f t="shared" si="35"/>
        <v>2221.0300000000002</v>
      </c>
    </row>
    <row r="423" spans="1:10" ht="12.75" x14ac:dyDescent="0.35">
      <c r="A423" s="234" t="s">
        <v>1407</v>
      </c>
      <c r="B423" s="236">
        <v>3600</v>
      </c>
      <c r="C423" s="236">
        <v>12400</v>
      </c>
      <c r="D423" s="236">
        <v>134790</v>
      </c>
      <c r="E423" s="236">
        <v>317544</v>
      </c>
      <c r="F423" s="236">
        <v>11200</v>
      </c>
      <c r="G423" s="236">
        <f t="shared" si="34"/>
        <v>131190</v>
      </c>
      <c r="H423" s="236">
        <f t="shared" si="35"/>
        <v>1311.9</v>
      </c>
      <c r="I423" s="236">
        <f t="shared" si="36"/>
        <v>-123590</v>
      </c>
      <c r="J423" s="236">
        <f t="shared" si="35"/>
        <v>-1235.9000000000001</v>
      </c>
    </row>
    <row r="424" spans="1:10" ht="12.75" x14ac:dyDescent="0.35">
      <c r="A424" s="235" t="s">
        <v>1408</v>
      </c>
      <c r="B424" s="236">
        <v>111434</v>
      </c>
      <c r="C424" s="236">
        <v>286562</v>
      </c>
      <c r="D424" s="72"/>
      <c r="E424" s="72"/>
      <c r="F424" s="236">
        <v>95321</v>
      </c>
      <c r="G424" s="236">
        <f t="shared" si="34"/>
        <v>-111434</v>
      </c>
      <c r="H424" s="236">
        <f t="shared" si="35"/>
        <v>-1114.3399999999999</v>
      </c>
      <c r="I424" s="236">
        <f t="shared" si="36"/>
        <v>95321</v>
      </c>
      <c r="J424" s="236">
        <f t="shared" si="35"/>
        <v>953.21</v>
      </c>
    </row>
    <row r="425" spans="1:10" ht="12.75" x14ac:dyDescent="0.35">
      <c r="A425" s="234" t="s">
        <v>1409</v>
      </c>
      <c r="B425" s="236">
        <v>133816</v>
      </c>
      <c r="C425" s="236">
        <v>224400</v>
      </c>
      <c r="D425" s="236">
        <v>98000</v>
      </c>
      <c r="E425" s="236">
        <v>262536</v>
      </c>
      <c r="F425" s="236">
        <v>62416</v>
      </c>
      <c r="G425" s="236">
        <f t="shared" si="34"/>
        <v>-35816</v>
      </c>
      <c r="H425" s="236">
        <f t="shared" si="35"/>
        <v>-358.16</v>
      </c>
      <c r="I425" s="236">
        <f t="shared" si="36"/>
        <v>-35584</v>
      </c>
      <c r="J425" s="236">
        <f t="shared" si="35"/>
        <v>-355.84</v>
      </c>
    </row>
    <row r="426" spans="1:10" ht="12.75" x14ac:dyDescent="0.35">
      <c r="A426" s="234" t="s">
        <v>128</v>
      </c>
      <c r="B426" s="236">
        <v>11700</v>
      </c>
      <c r="C426" s="236">
        <v>118468</v>
      </c>
      <c r="D426" s="236">
        <v>166317</v>
      </c>
      <c r="E426" s="236">
        <v>503617</v>
      </c>
      <c r="F426" s="236">
        <v>81651</v>
      </c>
      <c r="G426" s="236">
        <f t="shared" si="34"/>
        <v>154617</v>
      </c>
      <c r="H426" s="236">
        <f t="shared" si="35"/>
        <v>1546.17</v>
      </c>
      <c r="I426" s="236">
        <f t="shared" si="36"/>
        <v>-84666</v>
      </c>
      <c r="J426" s="236">
        <f t="shared" si="35"/>
        <v>-846.66</v>
      </c>
    </row>
    <row r="427" spans="1:10" ht="12.75" x14ac:dyDescent="0.35">
      <c r="A427" s="234" t="s">
        <v>1410</v>
      </c>
      <c r="B427" s="236">
        <v>769159</v>
      </c>
      <c r="C427" s="236">
        <v>3565540</v>
      </c>
      <c r="D427" s="236">
        <v>704195</v>
      </c>
      <c r="E427" s="236">
        <v>1999148</v>
      </c>
      <c r="F427" s="236">
        <v>313314</v>
      </c>
      <c r="G427" s="236">
        <f t="shared" si="34"/>
        <v>-64964</v>
      </c>
      <c r="H427" s="236">
        <f t="shared" si="35"/>
        <v>-649.64</v>
      </c>
      <c r="I427" s="236">
        <f t="shared" si="36"/>
        <v>-390881</v>
      </c>
      <c r="J427" s="236">
        <f t="shared" si="35"/>
        <v>-3908.81</v>
      </c>
    </row>
    <row r="428" spans="1:10" ht="12.75" x14ac:dyDescent="0.35">
      <c r="A428" s="234" t="s">
        <v>124</v>
      </c>
      <c r="B428" s="236">
        <v>4066647</v>
      </c>
      <c r="C428" s="236">
        <v>17881751</v>
      </c>
      <c r="D428" s="236">
        <v>8442855</v>
      </c>
      <c r="E428" s="236">
        <v>18378515</v>
      </c>
      <c r="F428" s="236">
        <v>2865806</v>
      </c>
      <c r="G428" s="236">
        <f t="shared" si="34"/>
        <v>4376208</v>
      </c>
      <c r="H428" s="236">
        <f t="shared" si="35"/>
        <v>43762.080000000002</v>
      </c>
      <c r="I428" s="236">
        <f t="shared" si="36"/>
        <v>-5577049</v>
      </c>
      <c r="J428" s="236">
        <f t="shared" si="35"/>
        <v>-55770.49</v>
      </c>
    </row>
    <row r="429" spans="1:10" ht="12.75" x14ac:dyDescent="0.35">
      <c r="A429" s="234" t="s">
        <v>287</v>
      </c>
      <c r="B429" s="30"/>
      <c r="C429" s="236">
        <v>744230</v>
      </c>
      <c r="D429" s="236">
        <v>76752</v>
      </c>
      <c r="E429" s="236">
        <v>1022666</v>
      </c>
      <c r="F429" s="236">
        <v>287665</v>
      </c>
      <c r="G429" s="236">
        <f t="shared" si="34"/>
        <v>76752</v>
      </c>
      <c r="H429" s="236">
        <f t="shared" si="35"/>
        <v>767.52</v>
      </c>
      <c r="I429" s="236">
        <f t="shared" si="36"/>
        <v>210913</v>
      </c>
      <c r="J429" s="236">
        <f t="shared" si="35"/>
        <v>2109.13</v>
      </c>
    </row>
    <row r="430" spans="1:10" ht="12.75" x14ac:dyDescent="0.35">
      <c r="A430" s="234" t="s">
        <v>1411</v>
      </c>
      <c r="B430" s="30"/>
      <c r="C430" s="236">
        <v>5000</v>
      </c>
      <c r="D430" s="30"/>
      <c r="E430" s="236">
        <v>5000</v>
      </c>
      <c r="F430" s="30"/>
      <c r="G430" s="236">
        <f t="shared" si="34"/>
        <v>0</v>
      </c>
      <c r="H430" s="236">
        <f t="shared" si="35"/>
        <v>0</v>
      </c>
      <c r="I430" s="236">
        <f t="shared" si="36"/>
        <v>0</v>
      </c>
      <c r="J430" s="236">
        <f t="shared" si="35"/>
        <v>0</v>
      </c>
    </row>
    <row r="431" spans="1:10" ht="12.75" x14ac:dyDescent="0.35">
      <c r="A431" s="234" t="s">
        <v>1412</v>
      </c>
      <c r="B431" s="30"/>
      <c r="C431" s="236"/>
      <c r="D431" s="30"/>
      <c r="E431" s="236">
        <v>1840</v>
      </c>
      <c r="F431" s="30"/>
      <c r="G431" s="236">
        <f t="shared" si="34"/>
        <v>0</v>
      </c>
      <c r="H431" s="236">
        <f t="shared" si="35"/>
        <v>0</v>
      </c>
      <c r="I431" s="236">
        <f t="shared" si="36"/>
        <v>0</v>
      </c>
      <c r="J431" s="236">
        <f t="shared" si="35"/>
        <v>0</v>
      </c>
    </row>
    <row r="432" spans="1:10" ht="12.75" x14ac:dyDescent="0.35">
      <c r="A432" s="234" t="s">
        <v>1413</v>
      </c>
      <c r="B432" s="30"/>
      <c r="C432" s="236">
        <v>19477</v>
      </c>
      <c r="D432" s="30"/>
      <c r="E432" s="236">
        <v>8766</v>
      </c>
      <c r="F432" s="30"/>
      <c r="G432" s="236">
        <f t="shared" si="34"/>
        <v>0</v>
      </c>
      <c r="H432" s="236">
        <f t="shared" si="35"/>
        <v>0</v>
      </c>
      <c r="I432" s="236">
        <f t="shared" si="36"/>
        <v>0</v>
      </c>
      <c r="J432" s="236">
        <f t="shared" si="35"/>
        <v>0</v>
      </c>
    </row>
    <row r="433" spans="1:12" ht="12.75" x14ac:dyDescent="0.35">
      <c r="A433" s="234" t="s">
        <v>1414</v>
      </c>
      <c r="B433" s="236">
        <v>22400</v>
      </c>
      <c r="C433" s="236">
        <v>1115493</v>
      </c>
      <c r="D433" s="236">
        <v>1326000</v>
      </c>
      <c r="E433" s="236">
        <v>12764</v>
      </c>
      <c r="F433" s="30"/>
      <c r="G433" s="236">
        <f t="shared" si="34"/>
        <v>1303600</v>
      </c>
      <c r="H433" s="236">
        <f t="shared" si="35"/>
        <v>13036</v>
      </c>
      <c r="I433" s="236">
        <f t="shared" si="36"/>
        <v>-1326000</v>
      </c>
      <c r="J433" s="236">
        <f t="shared" si="35"/>
        <v>-13260</v>
      </c>
    </row>
    <row r="434" spans="1:12" ht="12.75" x14ac:dyDescent="0.35">
      <c r="A434" s="234" t="s">
        <v>1415</v>
      </c>
      <c r="B434" s="30"/>
      <c r="C434" s="236">
        <v>27258</v>
      </c>
      <c r="D434" s="30"/>
      <c r="E434" s="236">
        <v>1923050</v>
      </c>
      <c r="F434" s="30"/>
      <c r="G434" s="236">
        <f t="shared" si="34"/>
        <v>0</v>
      </c>
      <c r="H434" s="236">
        <f t="shared" si="35"/>
        <v>0</v>
      </c>
      <c r="I434" s="236">
        <f t="shared" si="36"/>
        <v>0</v>
      </c>
      <c r="J434" s="236">
        <f t="shared" si="35"/>
        <v>0</v>
      </c>
    </row>
    <row r="435" spans="1:12" ht="13.15" thickBot="1" x14ac:dyDescent="0.4">
      <c r="A435" s="237" t="s">
        <v>11</v>
      </c>
      <c r="B435" s="238">
        <f>SUM(B410:B434)</f>
        <v>9285265</v>
      </c>
      <c r="C435" s="238">
        <f>SUM(C410:C434)</f>
        <v>31169674</v>
      </c>
      <c r="D435" s="238">
        <f t="shared" ref="D435:F435" si="37">SUM(D410:D434)</f>
        <v>13911373</v>
      </c>
      <c r="E435" s="238">
        <f t="shared" si="37"/>
        <v>31643840</v>
      </c>
      <c r="F435" s="238">
        <f t="shared" si="37"/>
        <v>6542446</v>
      </c>
      <c r="G435" s="238">
        <f>SUM(G410:G434)</f>
        <v>4521746</v>
      </c>
      <c r="H435" s="238">
        <f>SUM(H410:H434)</f>
        <v>45217.460000000006</v>
      </c>
      <c r="I435" s="238">
        <f>SUM(I410:I434)</f>
        <v>-7369377</v>
      </c>
      <c r="J435" s="238">
        <f>SUM(J410:J434)</f>
        <v>-73693.76999999999</v>
      </c>
    </row>
    <row r="436" spans="1:12" ht="12.75" x14ac:dyDescent="0.35">
      <c r="A436" s="72"/>
      <c r="B436" s="72"/>
      <c r="C436" s="72"/>
      <c r="D436" s="72"/>
      <c r="E436" s="72"/>
      <c r="F436" s="72"/>
      <c r="G436" s="72"/>
      <c r="H436" s="72"/>
      <c r="I436" s="72"/>
      <c r="J436" s="72"/>
    </row>
    <row r="437" spans="1:12" ht="12.75" x14ac:dyDescent="0.35">
      <c r="A437" s="988" t="s">
        <v>258</v>
      </c>
      <c r="B437" s="988"/>
      <c r="C437" s="988"/>
      <c r="D437" s="988"/>
      <c r="E437" s="988"/>
      <c r="F437" s="988"/>
      <c r="G437" s="988"/>
      <c r="H437" s="988"/>
      <c r="I437" s="988"/>
      <c r="J437" s="988"/>
    </row>
    <row r="438" spans="1:12" ht="12.75" x14ac:dyDescent="0.35">
      <c r="A438" s="78" t="s">
        <v>6</v>
      </c>
      <c r="B438" s="1010" t="s">
        <v>266</v>
      </c>
      <c r="C438" s="1011"/>
      <c r="D438" s="1011"/>
      <c r="E438" s="1011"/>
      <c r="F438" s="1011"/>
      <c r="G438" s="1011"/>
      <c r="H438" s="1011"/>
      <c r="I438" s="1011"/>
      <c r="J438" s="1012"/>
    </row>
    <row r="439" spans="1:12" ht="12.75" x14ac:dyDescent="0.35">
      <c r="A439" s="137" t="s">
        <v>1418</v>
      </c>
      <c r="B439" s="1013"/>
      <c r="C439" s="1014"/>
      <c r="D439" s="1014"/>
      <c r="E439" s="1014"/>
      <c r="F439" s="1014"/>
      <c r="G439" s="1014"/>
      <c r="H439" s="1014"/>
      <c r="I439" s="1014"/>
      <c r="J439" s="1015"/>
    </row>
    <row r="440" spans="1:12" x14ac:dyDescent="0.35">
      <c r="A440" s="1008" t="s">
        <v>265</v>
      </c>
      <c r="B440" s="1008" t="s">
        <v>200</v>
      </c>
      <c r="C440" s="1008" t="s">
        <v>119</v>
      </c>
      <c r="D440" s="1008" t="s">
        <v>201</v>
      </c>
      <c r="E440" s="1008" t="s">
        <v>203</v>
      </c>
      <c r="F440" s="1008" t="s">
        <v>202</v>
      </c>
      <c r="G440" s="1008" t="s">
        <v>204</v>
      </c>
      <c r="H440" s="1008" t="s">
        <v>206</v>
      </c>
      <c r="I440" s="1008" t="s">
        <v>205</v>
      </c>
      <c r="J440" s="1008" t="s">
        <v>207</v>
      </c>
    </row>
    <row r="441" spans="1:12" x14ac:dyDescent="0.35">
      <c r="A441" s="1009"/>
      <c r="B441" s="1009"/>
      <c r="C441" s="1009"/>
      <c r="D441" s="1009"/>
      <c r="E441" s="1009"/>
      <c r="F441" s="1009"/>
      <c r="G441" s="1009"/>
      <c r="H441" s="1009"/>
      <c r="I441" s="1009"/>
      <c r="J441" s="1009"/>
    </row>
    <row r="442" spans="1:12" s="5" customFormat="1" ht="30.4" x14ac:dyDescent="0.3">
      <c r="A442" s="760" t="s">
        <v>5165</v>
      </c>
      <c r="B442" s="761">
        <v>206693</v>
      </c>
      <c r="C442" s="761">
        <v>170818</v>
      </c>
      <c r="D442" s="760" t="s">
        <v>5165</v>
      </c>
      <c r="E442" s="761">
        <v>367804</v>
      </c>
      <c r="F442" s="761">
        <v>233034</v>
      </c>
      <c r="G442" s="760" t="s">
        <v>5165</v>
      </c>
      <c r="H442" s="761">
        <v>367804</v>
      </c>
      <c r="I442" s="761">
        <f>E442-B442</f>
        <v>161111</v>
      </c>
      <c r="J442" s="761">
        <f>I442/100</f>
        <v>1611.11</v>
      </c>
      <c r="K442" s="761">
        <f>H442-F442</f>
        <v>134770</v>
      </c>
      <c r="L442" s="761">
        <f>K442/100</f>
        <v>1347.7</v>
      </c>
    </row>
    <row r="443" spans="1:12" s="5" customFormat="1" ht="30.4" x14ac:dyDescent="0.3">
      <c r="A443" s="760" t="s">
        <v>5166</v>
      </c>
      <c r="B443" s="761">
        <v>54368</v>
      </c>
      <c r="C443" s="761">
        <v>21126</v>
      </c>
      <c r="D443" s="760" t="s">
        <v>5166</v>
      </c>
      <c r="E443" s="761">
        <v>19126</v>
      </c>
      <c r="F443" s="761">
        <v>21076</v>
      </c>
      <c r="G443" s="760" t="s">
        <v>5166</v>
      </c>
      <c r="H443" s="761">
        <v>19126</v>
      </c>
      <c r="I443" s="761">
        <f t="shared" ref="I443:I506" si="38">E443-B443</f>
        <v>-35242</v>
      </c>
      <c r="J443" s="761">
        <f t="shared" ref="J443:J506" si="39">I443/100</f>
        <v>-352.42</v>
      </c>
      <c r="K443" s="761">
        <f t="shared" ref="K443:K506" si="40">H443-F443</f>
        <v>-1950</v>
      </c>
      <c r="L443" s="761">
        <f t="shared" ref="L443:L506" si="41">K443/100</f>
        <v>-19.5</v>
      </c>
    </row>
    <row r="444" spans="1:12" s="5" customFormat="1" ht="30.4" x14ac:dyDescent="0.3">
      <c r="A444" s="760" t="s">
        <v>5167</v>
      </c>
      <c r="B444" s="761">
        <v>566880</v>
      </c>
      <c r="C444" s="761">
        <v>566880</v>
      </c>
      <c r="D444" s="760" t="s">
        <v>5167</v>
      </c>
      <c r="E444" s="761">
        <v>413828</v>
      </c>
      <c r="F444" s="761">
        <v>630640</v>
      </c>
      <c r="G444" s="760" t="s">
        <v>5167</v>
      </c>
      <c r="H444" s="761">
        <v>413828</v>
      </c>
      <c r="I444" s="761">
        <f t="shared" si="38"/>
        <v>-153052</v>
      </c>
      <c r="J444" s="761">
        <f t="shared" si="39"/>
        <v>-1530.52</v>
      </c>
      <c r="K444" s="761">
        <f t="shared" si="40"/>
        <v>-216812</v>
      </c>
      <c r="L444" s="761">
        <f t="shared" si="41"/>
        <v>-2168.12</v>
      </c>
    </row>
    <row r="445" spans="1:12" s="5" customFormat="1" ht="20.25" x14ac:dyDescent="0.3">
      <c r="A445" s="760" t="s">
        <v>5168</v>
      </c>
      <c r="B445" s="761">
        <v>4261416</v>
      </c>
      <c r="C445" s="761">
        <v>3657753</v>
      </c>
      <c r="D445" s="760" t="s">
        <v>5168</v>
      </c>
      <c r="E445" s="761">
        <v>4251416</v>
      </c>
      <c r="F445" s="761">
        <v>4717309</v>
      </c>
      <c r="G445" s="760" t="s">
        <v>5168</v>
      </c>
      <c r="H445" s="761">
        <v>4251416</v>
      </c>
      <c r="I445" s="761">
        <f t="shared" si="38"/>
        <v>-10000</v>
      </c>
      <c r="J445" s="761">
        <f t="shared" si="39"/>
        <v>-100</v>
      </c>
      <c r="K445" s="761">
        <f t="shared" si="40"/>
        <v>-465893</v>
      </c>
      <c r="L445" s="761">
        <f t="shared" si="41"/>
        <v>-4658.93</v>
      </c>
    </row>
    <row r="446" spans="1:12" s="5" customFormat="1" ht="20.25" x14ac:dyDescent="0.3">
      <c r="A446" s="760" t="s">
        <v>5169</v>
      </c>
      <c r="B446" s="761">
        <v>412176</v>
      </c>
      <c r="C446" s="761">
        <v>384540</v>
      </c>
      <c r="D446" s="760" t="s">
        <v>5169</v>
      </c>
      <c r="E446" s="761">
        <v>412176</v>
      </c>
      <c r="F446" s="761">
        <v>498411</v>
      </c>
      <c r="G446" s="760" t="s">
        <v>5169</v>
      </c>
      <c r="H446" s="761">
        <v>412176</v>
      </c>
      <c r="I446" s="761">
        <f t="shared" si="38"/>
        <v>0</v>
      </c>
      <c r="J446" s="761">
        <f t="shared" si="39"/>
        <v>0</v>
      </c>
      <c r="K446" s="761">
        <f t="shared" si="40"/>
        <v>-86235</v>
      </c>
      <c r="L446" s="761">
        <f t="shared" si="41"/>
        <v>-862.35</v>
      </c>
    </row>
    <row r="447" spans="1:12" s="5" customFormat="1" ht="20.25" x14ac:dyDescent="0.3">
      <c r="A447" s="760" t="s">
        <v>5170</v>
      </c>
      <c r="B447" s="761">
        <v>0</v>
      </c>
      <c r="C447" s="761">
        <v>940386</v>
      </c>
      <c r="D447" s="760" t="s">
        <v>5168</v>
      </c>
      <c r="E447" s="761">
        <v>2249432</v>
      </c>
      <c r="F447" s="761">
        <v>2410999</v>
      </c>
      <c r="G447" s="760" t="s">
        <v>5168</v>
      </c>
      <c r="H447" s="761">
        <v>2249432</v>
      </c>
      <c r="I447" s="761">
        <f t="shared" si="38"/>
        <v>2249432</v>
      </c>
      <c r="J447" s="761">
        <f t="shared" si="39"/>
        <v>22494.32</v>
      </c>
      <c r="K447" s="761">
        <f t="shared" si="40"/>
        <v>-161567</v>
      </c>
      <c r="L447" s="761">
        <f t="shared" si="41"/>
        <v>-1615.67</v>
      </c>
    </row>
    <row r="448" spans="1:12" s="5" customFormat="1" ht="20.25" x14ac:dyDescent="0.3">
      <c r="A448" s="760" t="s">
        <v>5171</v>
      </c>
      <c r="B448" s="761">
        <v>0</v>
      </c>
      <c r="C448" s="761">
        <v>153216</v>
      </c>
      <c r="D448" s="760" t="s">
        <v>5169</v>
      </c>
      <c r="E448" s="761">
        <v>446280</v>
      </c>
      <c r="F448" s="761">
        <v>450637</v>
      </c>
      <c r="G448" s="760" t="s">
        <v>5169</v>
      </c>
      <c r="H448" s="761">
        <v>446280</v>
      </c>
      <c r="I448" s="761">
        <f t="shared" si="38"/>
        <v>446280</v>
      </c>
      <c r="J448" s="761">
        <f t="shared" si="39"/>
        <v>4462.8</v>
      </c>
      <c r="K448" s="761">
        <f t="shared" si="40"/>
        <v>-4357</v>
      </c>
      <c r="L448" s="761">
        <f t="shared" si="41"/>
        <v>-43.57</v>
      </c>
    </row>
    <row r="449" spans="1:12" s="5" customFormat="1" ht="20.25" x14ac:dyDescent="0.3">
      <c r="A449" s="760" t="s">
        <v>5168</v>
      </c>
      <c r="B449" s="761">
        <v>2259432</v>
      </c>
      <c r="C449" s="761">
        <v>1999527</v>
      </c>
      <c r="D449" s="760" t="s">
        <v>5172</v>
      </c>
      <c r="E449" s="761">
        <v>1793944</v>
      </c>
      <c r="F449" s="761">
        <v>1710894</v>
      </c>
      <c r="G449" s="760" t="s">
        <v>5172</v>
      </c>
      <c r="H449" s="761">
        <v>1793944</v>
      </c>
      <c r="I449" s="761">
        <f t="shared" si="38"/>
        <v>-465488</v>
      </c>
      <c r="J449" s="761">
        <f t="shared" si="39"/>
        <v>-4654.88</v>
      </c>
      <c r="K449" s="761">
        <f t="shared" si="40"/>
        <v>83050</v>
      </c>
      <c r="L449" s="761">
        <f t="shared" si="41"/>
        <v>830.5</v>
      </c>
    </row>
    <row r="450" spans="1:12" s="5" customFormat="1" ht="30.4" x14ac:dyDescent="0.3">
      <c r="A450" s="760" t="s">
        <v>5169</v>
      </c>
      <c r="B450" s="761">
        <v>455280</v>
      </c>
      <c r="C450" s="761">
        <v>406284</v>
      </c>
      <c r="D450" s="760" t="s">
        <v>5173</v>
      </c>
      <c r="E450" s="761">
        <v>427200</v>
      </c>
      <c r="F450" s="761">
        <v>455753</v>
      </c>
      <c r="G450" s="760" t="s">
        <v>5173</v>
      </c>
      <c r="H450" s="761">
        <v>427200</v>
      </c>
      <c r="I450" s="761">
        <f t="shared" si="38"/>
        <v>-28080</v>
      </c>
      <c r="J450" s="761">
        <f t="shared" si="39"/>
        <v>-280.8</v>
      </c>
      <c r="K450" s="761">
        <f t="shared" si="40"/>
        <v>-28553</v>
      </c>
      <c r="L450" s="761">
        <f t="shared" si="41"/>
        <v>-285.52999999999997</v>
      </c>
    </row>
    <row r="451" spans="1:12" s="5" customFormat="1" ht="30.4" x14ac:dyDescent="0.3">
      <c r="A451" s="760" t="s">
        <v>5172</v>
      </c>
      <c r="B451" s="761">
        <v>1807944</v>
      </c>
      <c r="C451" s="761">
        <v>1321575</v>
      </c>
      <c r="D451" s="760" t="s">
        <v>5174</v>
      </c>
      <c r="E451" s="761">
        <v>208542</v>
      </c>
      <c r="F451" s="761">
        <v>213107</v>
      </c>
      <c r="G451" s="760" t="s">
        <v>5174</v>
      </c>
      <c r="H451" s="761">
        <v>208542</v>
      </c>
      <c r="I451" s="761">
        <f t="shared" si="38"/>
        <v>-1599402</v>
      </c>
      <c r="J451" s="761">
        <f t="shared" si="39"/>
        <v>-15994.02</v>
      </c>
      <c r="K451" s="761">
        <f t="shared" si="40"/>
        <v>-4565</v>
      </c>
      <c r="L451" s="761">
        <f t="shared" si="41"/>
        <v>-45.65</v>
      </c>
    </row>
    <row r="452" spans="1:12" s="5" customFormat="1" ht="10.15" x14ac:dyDescent="0.3">
      <c r="A452" s="760" t="s">
        <v>5173</v>
      </c>
      <c r="B452" s="761">
        <v>427200</v>
      </c>
      <c r="C452" s="761">
        <v>403837</v>
      </c>
      <c r="D452" s="760" t="s">
        <v>5175</v>
      </c>
      <c r="E452" s="761">
        <v>133100</v>
      </c>
      <c r="F452" s="761">
        <v>140400</v>
      </c>
      <c r="G452" s="760" t="s">
        <v>5175</v>
      </c>
      <c r="H452" s="761">
        <v>133100</v>
      </c>
      <c r="I452" s="761">
        <f t="shared" si="38"/>
        <v>-294100</v>
      </c>
      <c r="J452" s="761">
        <f t="shared" si="39"/>
        <v>-2941</v>
      </c>
      <c r="K452" s="761">
        <f t="shared" si="40"/>
        <v>-7300</v>
      </c>
      <c r="L452" s="761">
        <f t="shared" si="41"/>
        <v>-73</v>
      </c>
    </row>
    <row r="453" spans="1:12" s="5" customFormat="1" ht="20.25" x14ac:dyDescent="0.3">
      <c r="A453" s="760" t="s">
        <v>5174</v>
      </c>
      <c r="B453" s="761">
        <v>209496</v>
      </c>
      <c r="C453" s="761">
        <v>176592</v>
      </c>
      <c r="D453" s="760" t="s">
        <v>5176</v>
      </c>
      <c r="E453" s="761">
        <v>87900</v>
      </c>
      <c r="F453" s="761">
        <v>86900</v>
      </c>
      <c r="G453" s="760" t="s">
        <v>5176</v>
      </c>
      <c r="H453" s="761">
        <v>87900</v>
      </c>
      <c r="I453" s="761">
        <f t="shared" si="38"/>
        <v>-121596</v>
      </c>
      <c r="J453" s="761">
        <f t="shared" si="39"/>
        <v>-1215.96</v>
      </c>
      <c r="K453" s="761">
        <f t="shared" si="40"/>
        <v>1000</v>
      </c>
      <c r="L453" s="761">
        <f t="shared" si="41"/>
        <v>10</v>
      </c>
    </row>
    <row r="454" spans="1:12" s="5" customFormat="1" ht="30.4" x14ac:dyDescent="0.3">
      <c r="A454" s="760" t="s">
        <v>5177</v>
      </c>
      <c r="B454" s="761">
        <v>0</v>
      </c>
      <c r="C454" s="761">
        <v>23760</v>
      </c>
      <c r="D454" s="760" t="s">
        <v>5178</v>
      </c>
      <c r="E454" s="761">
        <v>5626</v>
      </c>
      <c r="F454" s="761">
        <v>5626</v>
      </c>
      <c r="G454" s="760" t="s">
        <v>5178</v>
      </c>
      <c r="H454" s="761">
        <v>5626</v>
      </c>
      <c r="I454" s="761">
        <f t="shared" si="38"/>
        <v>5626</v>
      </c>
      <c r="J454" s="761">
        <f t="shared" si="39"/>
        <v>56.26</v>
      </c>
      <c r="K454" s="761">
        <f t="shared" si="40"/>
        <v>0</v>
      </c>
      <c r="L454" s="761">
        <f t="shared" si="41"/>
        <v>0</v>
      </c>
    </row>
    <row r="455" spans="1:12" s="5" customFormat="1" ht="20.25" x14ac:dyDescent="0.3">
      <c r="A455" s="760" t="s">
        <v>5175</v>
      </c>
      <c r="B455" s="761">
        <v>135600</v>
      </c>
      <c r="C455" s="761">
        <v>119100</v>
      </c>
      <c r="D455" s="760" t="s">
        <v>5179</v>
      </c>
      <c r="E455" s="761">
        <v>459985</v>
      </c>
      <c r="F455" s="761">
        <v>507182</v>
      </c>
      <c r="G455" s="760" t="s">
        <v>5179</v>
      </c>
      <c r="H455" s="761">
        <v>459985</v>
      </c>
      <c r="I455" s="761">
        <f t="shared" si="38"/>
        <v>324385</v>
      </c>
      <c r="J455" s="761">
        <f t="shared" si="39"/>
        <v>3243.85</v>
      </c>
      <c r="K455" s="761">
        <f t="shared" si="40"/>
        <v>-47197</v>
      </c>
      <c r="L455" s="761">
        <f t="shared" si="41"/>
        <v>-471.97</v>
      </c>
    </row>
    <row r="456" spans="1:12" s="5" customFormat="1" ht="30.4" x14ac:dyDescent="0.3">
      <c r="A456" s="760" t="s">
        <v>5176</v>
      </c>
      <c r="B456" s="761">
        <v>90400</v>
      </c>
      <c r="C456" s="761">
        <v>81600</v>
      </c>
      <c r="D456" s="760" t="s">
        <v>5180</v>
      </c>
      <c r="E456" s="761">
        <v>230530</v>
      </c>
      <c r="F456" s="761">
        <v>264930</v>
      </c>
      <c r="G456" s="760" t="s">
        <v>5180</v>
      </c>
      <c r="H456" s="761">
        <v>230530</v>
      </c>
      <c r="I456" s="761">
        <f t="shared" si="38"/>
        <v>140130</v>
      </c>
      <c r="J456" s="761">
        <f t="shared" si="39"/>
        <v>1401.3</v>
      </c>
      <c r="K456" s="761">
        <f t="shared" si="40"/>
        <v>-34400</v>
      </c>
      <c r="L456" s="761">
        <f t="shared" si="41"/>
        <v>-344</v>
      </c>
    </row>
    <row r="457" spans="1:12" s="5" customFormat="1" ht="30.4" x14ac:dyDescent="0.3">
      <c r="A457" s="760" t="s">
        <v>5181</v>
      </c>
      <c r="B457" s="761">
        <v>0</v>
      </c>
      <c r="C457" s="761">
        <v>258880</v>
      </c>
      <c r="D457" s="760" t="s">
        <v>5182</v>
      </c>
      <c r="E457" s="761">
        <v>0</v>
      </c>
      <c r="F457" s="761">
        <v>17500</v>
      </c>
      <c r="G457" s="760" t="s">
        <v>5183</v>
      </c>
      <c r="H457" s="761">
        <v>5000</v>
      </c>
      <c r="I457" s="761">
        <f t="shared" si="38"/>
        <v>0</v>
      </c>
      <c r="J457" s="761">
        <f t="shared" si="39"/>
        <v>0</v>
      </c>
      <c r="K457" s="761">
        <f t="shared" si="40"/>
        <v>-12500</v>
      </c>
      <c r="L457" s="761">
        <f t="shared" si="41"/>
        <v>-125</v>
      </c>
    </row>
    <row r="458" spans="1:12" s="5" customFormat="1" ht="30.4" x14ac:dyDescent="0.3">
      <c r="A458" s="760" t="s">
        <v>5184</v>
      </c>
      <c r="B458" s="761">
        <v>0</v>
      </c>
      <c r="C458" s="761">
        <v>33423</v>
      </c>
      <c r="D458" s="760" t="s">
        <v>5183</v>
      </c>
      <c r="E458" s="761">
        <v>5000</v>
      </c>
      <c r="F458" s="761">
        <v>5000</v>
      </c>
      <c r="G458" s="760" t="s">
        <v>1213</v>
      </c>
      <c r="H458" s="761">
        <v>4039774</v>
      </c>
      <c r="I458" s="761">
        <f t="shared" si="38"/>
        <v>5000</v>
      </c>
      <c r="J458" s="761">
        <f t="shared" si="39"/>
        <v>50</v>
      </c>
      <c r="K458" s="761">
        <f t="shared" si="40"/>
        <v>4034774</v>
      </c>
      <c r="L458" s="761">
        <f t="shared" si="41"/>
        <v>40347.74</v>
      </c>
    </row>
    <row r="459" spans="1:12" s="5" customFormat="1" ht="30.4" x14ac:dyDescent="0.3">
      <c r="A459" s="760" t="s">
        <v>5178</v>
      </c>
      <c r="B459" s="761">
        <v>5626</v>
      </c>
      <c r="C459" s="761">
        <v>5626</v>
      </c>
      <c r="D459" s="760" t="s">
        <v>1213</v>
      </c>
      <c r="E459" s="761">
        <v>4039774</v>
      </c>
      <c r="F459" s="761">
        <v>193215</v>
      </c>
      <c r="G459" s="760" t="s">
        <v>1231</v>
      </c>
      <c r="H459" s="761">
        <v>154386</v>
      </c>
      <c r="I459" s="761">
        <f t="shared" si="38"/>
        <v>4034148</v>
      </c>
      <c r="J459" s="761">
        <f t="shared" si="39"/>
        <v>40341.480000000003</v>
      </c>
      <c r="K459" s="761">
        <f t="shared" si="40"/>
        <v>-38829</v>
      </c>
      <c r="L459" s="761">
        <f t="shared" si="41"/>
        <v>-388.29</v>
      </c>
    </row>
    <row r="460" spans="1:12" s="5" customFormat="1" ht="30.4" x14ac:dyDescent="0.3">
      <c r="A460" s="760" t="s">
        <v>5179</v>
      </c>
      <c r="B460" s="761">
        <v>443853</v>
      </c>
      <c r="C460" s="761">
        <v>443853</v>
      </c>
      <c r="D460" s="760" t="s">
        <v>1231</v>
      </c>
      <c r="E460" s="761">
        <v>154386</v>
      </c>
      <c r="F460" s="761">
        <v>407522</v>
      </c>
      <c r="G460" s="760" t="s">
        <v>1239</v>
      </c>
      <c r="H460" s="761">
        <v>1006513</v>
      </c>
      <c r="I460" s="761">
        <f t="shared" si="38"/>
        <v>-289467</v>
      </c>
      <c r="J460" s="761">
        <f t="shared" si="39"/>
        <v>-2894.67</v>
      </c>
      <c r="K460" s="761">
        <f t="shared" si="40"/>
        <v>598991</v>
      </c>
      <c r="L460" s="761">
        <f t="shared" si="41"/>
        <v>5989.91</v>
      </c>
    </row>
    <row r="461" spans="1:12" s="5" customFormat="1" ht="20.25" x14ac:dyDescent="0.3">
      <c r="A461" s="760" t="s">
        <v>5180</v>
      </c>
      <c r="B461" s="761">
        <v>209550</v>
      </c>
      <c r="C461" s="761">
        <v>267083</v>
      </c>
      <c r="D461" s="760" t="s">
        <v>1239</v>
      </c>
      <c r="E461" s="761">
        <v>1006513</v>
      </c>
      <c r="F461" s="761">
        <v>38788</v>
      </c>
      <c r="G461" s="760" t="s">
        <v>3477</v>
      </c>
      <c r="H461" s="761">
        <v>500</v>
      </c>
      <c r="I461" s="761">
        <f t="shared" si="38"/>
        <v>796963</v>
      </c>
      <c r="J461" s="761">
        <f t="shared" si="39"/>
        <v>7969.63</v>
      </c>
      <c r="K461" s="761">
        <f t="shared" si="40"/>
        <v>-38288</v>
      </c>
      <c r="L461" s="761">
        <f t="shared" si="41"/>
        <v>-382.88</v>
      </c>
    </row>
    <row r="462" spans="1:12" s="5" customFormat="1" ht="20.25" x14ac:dyDescent="0.3">
      <c r="A462" s="760" t="s">
        <v>5182</v>
      </c>
      <c r="B462" s="761">
        <v>14500</v>
      </c>
      <c r="C462" s="761">
        <v>20000</v>
      </c>
      <c r="D462" s="760" t="s">
        <v>3477</v>
      </c>
      <c r="E462" s="761">
        <v>500</v>
      </c>
      <c r="F462" s="761">
        <v>0</v>
      </c>
      <c r="G462" s="760" t="s">
        <v>1215</v>
      </c>
      <c r="H462" s="761">
        <v>295796</v>
      </c>
      <c r="I462" s="761">
        <f t="shared" si="38"/>
        <v>-14000</v>
      </c>
      <c r="J462" s="761">
        <f t="shared" si="39"/>
        <v>-140</v>
      </c>
      <c r="K462" s="761">
        <f t="shared" si="40"/>
        <v>295796</v>
      </c>
      <c r="L462" s="761">
        <f t="shared" si="41"/>
        <v>2957.96</v>
      </c>
    </row>
    <row r="463" spans="1:12" s="5" customFormat="1" ht="20.25" x14ac:dyDescent="0.3">
      <c r="A463" s="760" t="s">
        <v>5185</v>
      </c>
      <c r="B463" s="761">
        <v>0</v>
      </c>
      <c r="C463" s="761">
        <v>63617</v>
      </c>
      <c r="D463" s="760" t="s">
        <v>1215</v>
      </c>
      <c r="E463" s="761">
        <v>295796</v>
      </c>
      <c r="F463" s="761">
        <v>332692</v>
      </c>
      <c r="G463" s="760" t="s">
        <v>1233</v>
      </c>
      <c r="H463" s="761">
        <v>3524443</v>
      </c>
      <c r="I463" s="761">
        <f t="shared" si="38"/>
        <v>295796</v>
      </c>
      <c r="J463" s="761">
        <f t="shared" si="39"/>
        <v>2957.96</v>
      </c>
      <c r="K463" s="761">
        <f t="shared" si="40"/>
        <v>3191751</v>
      </c>
      <c r="L463" s="761">
        <f t="shared" si="41"/>
        <v>31917.51</v>
      </c>
    </row>
    <row r="464" spans="1:12" s="5" customFormat="1" ht="20.25" x14ac:dyDescent="0.3">
      <c r="A464" s="760" t="s">
        <v>5185</v>
      </c>
      <c r="B464" s="761">
        <v>5000</v>
      </c>
      <c r="C464" s="761">
        <v>0</v>
      </c>
      <c r="D464" s="760" t="s">
        <v>1233</v>
      </c>
      <c r="E464" s="761">
        <v>3524443</v>
      </c>
      <c r="F464" s="761">
        <v>1447193</v>
      </c>
      <c r="G464" s="760" t="s">
        <v>1244</v>
      </c>
      <c r="H464" s="761">
        <v>2000</v>
      </c>
      <c r="I464" s="761">
        <f t="shared" si="38"/>
        <v>3519443</v>
      </c>
      <c r="J464" s="761">
        <f t="shared" si="39"/>
        <v>35194.43</v>
      </c>
      <c r="K464" s="761">
        <f t="shared" si="40"/>
        <v>-1445193</v>
      </c>
      <c r="L464" s="761">
        <f t="shared" si="41"/>
        <v>-14451.93</v>
      </c>
    </row>
    <row r="465" spans="1:12" s="5" customFormat="1" ht="20.25" x14ac:dyDescent="0.3">
      <c r="A465" s="760" t="s">
        <v>1213</v>
      </c>
      <c r="B465" s="761">
        <v>167340</v>
      </c>
      <c r="C465" s="761">
        <v>477925</v>
      </c>
      <c r="D465" s="760" t="s">
        <v>1244</v>
      </c>
      <c r="E465" s="761">
        <v>2000</v>
      </c>
      <c r="F465" s="761">
        <v>0</v>
      </c>
      <c r="G465" s="760" t="s">
        <v>125</v>
      </c>
      <c r="H465" s="761">
        <v>510798</v>
      </c>
      <c r="I465" s="761">
        <f t="shared" si="38"/>
        <v>-165340</v>
      </c>
      <c r="J465" s="761">
        <f t="shared" si="39"/>
        <v>-1653.4</v>
      </c>
      <c r="K465" s="761">
        <f t="shared" si="40"/>
        <v>510798</v>
      </c>
      <c r="L465" s="761">
        <f t="shared" si="41"/>
        <v>5107.9799999999996</v>
      </c>
    </row>
    <row r="466" spans="1:12" s="5" customFormat="1" ht="30.4" x14ac:dyDescent="0.3">
      <c r="A466" s="760" t="s">
        <v>1231</v>
      </c>
      <c r="B466" s="761">
        <v>7696</v>
      </c>
      <c r="C466" s="761">
        <v>24893</v>
      </c>
      <c r="D466" s="760" t="s">
        <v>125</v>
      </c>
      <c r="E466" s="761">
        <v>510798</v>
      </c>
      <c r="F466" s="761">
        <v>125577</v>
      </c>
      <c r="G466" s="760" t="s">
        <v>5186</v>
      </c>
      <c r="H466" s="761">
        <v>189232</v>
      </c>
      <c r="I466" s="761">
        <f t="shared" si="38"/>
        <v>503102</v>
      </c>
      <c r="J466" s="761">
        <f t="shared" si="39"/>
        <v>5031.0200000000004</v>
      </c>
      <c r="K466" s="761">
        <f t="shared" si="40"/>
        <v>63655</v>
      </c>
      <c r="L466" s="761">
        <f t="shared" si="41"/>
        <v>636.54999999999995</v>
      </c>
    </row>
    <row r="467" spans="1:12" s="5" customFormat="1" ht="30.4" x14ac:dyDescent="0.3">
      <c r="A467" s="760" t="s">
        <v>1239</v>
      </c>
      <c r="B467" s="761">
        <v>1720901</v>
      </c>
      <c r="C467" s="761">
        <v>38920</v>
      </c>
      <c r="D467" s="760" t="s">
        <v>5186</v>
      </c>
      <c r="E467" s="761">
        <v>189232</v>
      </c>
      <c r="F467" s="761">
        <v>354027</v>
      </c>
      <c r="G467" s="760" t="s">
        <v>1214</v>
      </c>
      <c r="H467" s="761">
        <v>116970</v>
      </c>
      <c r="I467" s="761">
        <f t="shared" si="38"/>
        <v>-1531669</v>
      </c>
      <c r="J467" s="761">
        <f t="shared" si="39"/>
        <v>-15316.69</v>
      </c>
      <c r="K467" s="761">
        <f t="shared" si="40"/>
        <v>-237057</v>
      </c>
      <c r="L467" s="761">
        <f t="shared" si="41"/>
        <v>-2370.5700000000002</v>
      </c>
    </row>
    <row r="468" spans="1:12" s="5" customFormat="1" ht="30.4" x14ac:dyDescent="0.3">
      <c r="A468" s="760" t="s">
        <v>3477</v>
      </c>
      <c r="B468" s="761">
        <v>500</v>
      </c>
      <c r="C468" s="761">
        <v>2306</v>
      </c>
      <c r="D468" s="760" t="s">
        <v>1214</v>
      </c>
      <c r="E468" s="761">
        <v>116970</v>
      </c>
      <c r="F468" s="761">
        <v>191016</v>
      </c>
      <c r="G468" s="760" t="s">
        <v>1220</v>
      </c>
      <c r="H468" s="761">
        <v>108680</v>
      </c>
      <c r="I468" s="761">
        <f t="shared" si="38"/>
        <v>116470</v>
      </c>
      <c r="J468" s="761">
        <f t="shared" si="39"/>
        <v>1164.7</v>
      </c>
      <c r="K468" s="761">
        <f t="shared" si="40"/>
        <v>-82336</v>
      </c>
      <c r="L468" s="761">
        <f t="shared" si="41"/>
        <v>-823.36</v>
      </c>
    </row>
    <row r="469" spans="1:12" s="5" customFormat="1" ht="30.4" x14ac:dyDescent="0.3">
      <c r="A469" s="760" t="s">
        <v>1215</v>
      </c>
      <c r="B469" s="761">
        <v>178133</v>
      </c>
      <c r="C469" s="761">
        <v>128559</v>
      </c>
      <c r="D469" s="760" t="s">
        <v>3478</v>
      </c>
      <c r="E469" s="761">
        <v>0</v>
      </c>
      <c r="F469" s="761">
        <v>69390</v>
      </c>
      <c r="G469" s="760" t="s">
        <v>1401</v>
      </c>
      <c r="H469" s="761">
        <v>144365</v>
      </c>
      <c r="I469" s="761">
        <f t="shared" si="38"/>
        <v>-178133</v>
      </c>
      <c r="J469" s="761">
        <f t="shared" si="39"/>
        <v>-1781.33</v>
      </c>
      <c r="K469" s="761">
        <f t="shared" si="40"/>
        <v>74975</v>
      </c>
      <c r="L469" s="761">
        <f t="shared" si="41"/>
        <v>749.75</v>
      </c>
    </row>
    <row r="470" spans="1:12" s="5" customFormat="1" ht="30.4" x14ac:dyDescent="0.3">
      <c r="A470" s="760" t="s">
        <v>1233</v>
      </c>
      <c r="B470" s="761">
        <v>4161356</v>
      </c>
      <c r="C470" s="761">
        <v>2044800</v>
      </c>
      <c r="D470" s="760" t="s">
        <v>1220</v>
      </c>
      <c r="E470" s="761">
        <v>108680</v>
      </c>
      <c r="F470" s="761">
        <v>87250</v>
      </c>
      <c r="G470" s="760" t="s">
        <v>3479</v>
      </c>
      <c r="H470" s="761">
        <v>1101554</v>
      </c>
      <c r="I470" s="761">
        <f t="shared" si="38"/>
        <v>-4052676</v>
      </c>
      <c r="J470" s="761">
        <f t="shared" si="39"/>
        <v>-40526.76</v>
      </c>
      <c r="K470" s="761">
        <f t="shared" si="40"/>
        <v>1014304</v>
      </c>
      <c r="L470" s="761">
        <f t="shared" si="41"/>
        <v>10143.040000000001</v>
      </c>
    </row>
    <row r="471" spans="1:12" s="5" customFormat="1" ht="20.25" x14ac:dyDescent="0.3">
      <c r="A471" s="760" t="s">
        <v>1244</v>
      </c>
      <c r="B471" s="761">
        <v>2000</v>
      </c>
      <c r="C471" s="761">
        <v>4200</v>
      </c>
      <c r="D471" s="760" t="s">
        <v>181</v>
      </c>
      <c r="E471" s="761">
        <v>0</v>
      </c>
      <c r="F471" s="761">
        <v>13938</v>
      </c>
      <c r="G471" s="760" t="s">
        <v>5187</v>
      </c>
      <c r="H471" s="761">
        <v>455945</v>
      </c>
      <c r="I471" s="761">
        <f t="shared" si="38"/>
        <v>-2000</v>
      </c>
      <c r="J471" s="761">
        <f t="shared" si="39"/>
        <v>-20</v>
      </c>
      <c r="K471" s="761">
        <f t="shared" si="40"/>
        <v>442007</v>
      </c>
      <c r="L471" s="761">
        <f t="shared" si="41"/>
        <v>4420.07</v>
      </c>
    </row>
    <row r="472" spans="1:12" s="5" customFormat="1" ht="20.25" x14ac:dyDescent="0.3">
      <c r="A472" s="760" t="s">
        <v>125</v>
      </c>
      <c r="B472" s="761">
        <v>510798</v>
      </c>
      <c r="C472" s="761">
        <v>89262</v>
      </c>
      <c r="D472" s="760" t="s">
        <v>1219</v>
      </c>
      <c r="E472" s="761">
        <v>0</v>
      </c>
      <c r="F472" s="761">
        <v>35</v>
      </c>
      <c r="G472" s="760" t="s">
        <v>5188</v>
      </c>
      <c r="H472" s="761">
        <v>500</v>
      </c>
      <c r="I472" s="761">
        <f t="shared" si="38"/>
        <v>-510798</v>
      </c>
      <c r="J472" s="761">
        <f t="shared" si="39"/>
        <v>-5107.9799999999996</v>
      </c>
      <c r="K472" s="761">
        <f t="shared" si="40"/>
        <v>465</v>
      </c>
      <c r="L472" s="761">
        <f t="shared" si="41"/>
        <v>4.6500000000000004</v>
      </c>
    </row>
    <row r="473" spans="1:12" s="5" customFormat="1" ht="40.5" x14ac:dyDescent="0.3">
      <c r="A473" s="760" t="s">
        <v>5186</v>
      </c>
      <c r="B473" s="761">
        <v>183745</v>
      </c>
      <c r="C473" s="761">
        <v>146118</v>
      </c>
      <c r="D473" s="760" t="s">
        <v>1232</v>
      </c>
      <c r="E473" s="761">
        <v>0</v>
      </c>
      <c r="F473" s="761">
        <v>7235</v>
      </c>
      <c r="G473" s="760" t="s">
        <v>5189</v>
      </c>
      <c r="H473" s="761">
        <v>100</v>
      </c>
      <c r="I473" s="761">
        <f t="shared" si="38"/>
        <v>-183745</v>
      </c>
      <c r="J473" s="761">
        <f t="shared" si="39"/>
        <v>-1837.45</v>
      </c>
      <c r="K473" s="761">
        <f t="shared" si="40"/>
        <v>-7135</v>
      </c>
      <c r="L473" s="761">
        <f t="shared" si="41"/>
        <v>-71.349999999999994</v>
      </c>
    </row>
    <row r="474" spans="1:12" s="5" customFormat="1" ht="30.4" x14ac:dyDescent="0.3">
      <c r="A474" s="760" t="s">
        <v>1214</v>
      </c>
      <c r="B474" s="761">
        <v>68297</v>
      </c>
      <c r="C474" s="761">
        <v>111387</v>
      </c>
      <c r="D474" s="760" t="s">
        <v>1242</v>
      </c>
      <c r="E474" s="761">
        <v>0</v>
      </c>
      <c r="F474" s="761">
        <v>1066</v>
      </c>
      <c r="G474" s="760" t="s">
        <v>5190</v>
      </c>
      <c r="H474" s="761">
        <v>10722</v>
      </c>
      <c r="I474" s="761">
        <f t="shared" si="38"/>
        <v>-68297</v>
      </c>
      <c r="J474" s="761">
        <f t="shared" si="39"/>
        <v>-682.97</v>
      </c>
      <c r="K474" s="761">
        <f t="shared" si="40"/>
        <v>9656</v>
      </c>
      <c r="L474" s="761">
        <f t="shared" si="41"/>
        <v>96.56</v>
      </c>
    </row>
    <row r="475" spans="1:12" s="5" customFormat="1" ht="10.15" x14ac:dyDescent="0.3">
      <c r="A475" s="760" t="s">
        <v>3478</v>
      </c>
      <c r="B475" s="761">
        <v>0</v>
      </c>
      <c r="C475" s="761">
        <v>42961</v>
      </c>
      <c r="D475" s="760" t="s">
        <v>1260</v>
      </c>
      <c r="E475" s="761">
        <v>0</v>
      </c>
      <c r="F475" s="761">
        <v>5765</v>
      </c>
      <c r="G475" s="760" t="s">
        <v>1255</v>
      </c>
      <c r="H475" s="761">
        <v>1500</v>
      </c>
      <c r="I475" s="761">
        <f t="shared" si="38"/>
        <v>0</v>
      </c>
      <c r="J475" s="761">
        <f t="shared" si="39"/>
        <v>0</v>
      </c>
      <c r="K475" s="761">
        <f t="shared" si="40"/>
        <v>-4265</v>
      </c>
      <c r="L475" s="761">
        <f t="shared" si="41"/>
        <v>-42.65</v>
      </c>
    </row>
    <row r="476" spans="1:12" s="5" customFormat="1" ht="30.4" x14ac:dyDescent="0.3">
      <c r="A476" s="760" t="s">
        <v>1220</v>
      </c>
      <c r="B476" s="761">
        <v>8680</v>
      </c>
      <c r="C476" s="761">
        <v>41134</v>
      </c>
      <c r="D476" s="760" t="s">
        <v>1254</v>
      </c>
      <c r="E476" s="761">
        <v>0</v>
      </c>
      <c r="F476" s="761">
        <v>35028</v>
      </c>
      <c r="G476" s="760" t="s">
        <v>5191</v>
      </c>
      <c r="H476" s="761">
        <v>74996</v>
      </c>
      <c r="I476" s="761">
        <f t="shared" si="38"/>
        <v>-8680</v>
      </c>
      <c r="J476" s="761">
        <f t="shared" si="39"/>
        <v>-86.8</v>
      </c>
      <c r="K476" s="761">
        <f t="shared" si="40"/>
        <v>39968</v>
      </c>
      <c r="L476" s="761">
        <f t="shared" si="41"/>
        <v>399.68</v>
      </c>
    </row>
    <row r="477" spans="1:12" s="5" customFormat="1" ht="30.4" x14ac:dyDescent="0.3">
      <c r="A477" s="760" t="s">
        <v>1232</v>
      </c>
      <c r="B477" s="761">
        <v>0</v>
      </c>
      <c r="C477" s="761">
        <v>1267</v>
      </c>
      <c r="D477" s="760" t="s">
        <v>1401</v>
      </c>
      <c r="E477" s="761">
        <v>144365</v>
      </c>
      <c r="F477" s="761">
        <v>19570</v>
      </c>
      <c r="G477" s="760" t="s">
        <v>5192</v>
      </c>
      <c r="H477" s="761">
        <v>1731240</v>
      </c>
      <c r="I477" s="761">
        <f t="shared" si="38"/>
        <v>144365</v>
      </c>
      <c r="J477" s="761">
        <f t="shared" si="39"/>
        <v>1443.65</v>
      </c>
      <c r="K477" s="761">
        <f t="shared" si="40"/>
        <v>1711670</v>
      </c>
      <c r="L477" s="761">
        <f t="shared" si="41"/>
        <v>17116.7</v>
      </c>
    </row>
    <row r="478" spans="1:12" s="5" customFormat="1" ht="20.25" x14ac:dyDescent="0.3">
      <c r="A478" s="760" t="s">
        <v>1242</v>
      </c>
      <c r="B478" s="761">
        <v>0</v>
      </c>
      <c r="C478" s="761">
        <v>658</v>
      </c>
      <c r="D478" s="760" t="s">
        <v>3479</v>
      </c>
      <c r="E478" s="761">
        <v>1101554</v>
      </c>
      <c r="F478" s="761">
        <v>900</v>
      </c>
      <c r="G478" s="760" t="s">
        <v>3483</v>
      </c>
      <c r="H478" s="761">
        <v>110000</v>
      </c>
      <c r="I478" s="761">
        <f t="shared" si="38"/>
        <v>1101554</v>
      </c>
      <c r="J478" s="761">
        <f t="shared" si="39"/>
        <v>11015.54</v>
      </c>
      <c r="K478" s="761">
        <f t="shared" si="40"/>
        <v>109100</v>
      </c>
      <c r="L478" s="761">
        <f t="shared" si="41"/>
        <v>1091</v>
      </c>
    </row>
    <row r="479" spans="1:12" s="5" customFormat="1" ht="20.25" x14ac:dyDescent="0.3">
      <c r="A479" s="760" t="s">
        <v>1260</v>
      </c>
      <c r="B479" s="761">
        <v>3253</v>
      </c>
      <c r="C479" s="761">
        <v>38026</v>
      </c>
      <c r="D479" s="760" t="s">
        <v>1264</v>
      </c>
      <c r="E479" s="761">
        <v>0</v>
      </c>
      <c r="F479" s="761">
        <v>510</v>
      </c>
      <c r="G479" s="760" t="s">
        <v>1246</v>
      </c>
      <c r="H479" s="761">
        <v>134000</v>
      </c>
      <c r="I479" s="761">
        <f t="shared" si="38"/>
        <v>-3253</v>
      </c>
      <c r="J479" s="761">
        <f t="shared" si="39"/>
        <v>-32.53</v>
      </c>
      <c r="K479" s="761">
        <f t="shared" si="40"/>
        <v>133490</v>
      </c>
      <c r="L479" s="761">
        <f t="shared" si="41"/>
        <v>1334.9</v>
      </c>
    </row>
    <row r="480" spans="1:12" s="5" customFormat="1" ht="20.25" x14ac:dyDescent="0.3">
      <c r="A480" s="760" t="s">
        <v>1254</v>
      </c>
      <c r="B480" s="761">
        <v>0</v>
      </c>
      <c r="C480" s="761">
        <v>4633</v>
      </c>
      <c r="D480" s="760" t="s">
        <v>5187</v>
      </c>
      <c r="E480" s="761">
        <v>455945</v>
      </c>
      <c r="F480" s="761">
        <v>787281</v>
      </c>
      <c r="G480" s="760" t="s">
        <v>1216</v>
      </c>
      <c r="H480" s="761">
        <v>4210</v>
      </c>
      <c r="I480" s="761">
        <f t="shared" si="38"/>
        <v>455945</v>
      </c>
      <c r="J480" s="761">
        <f t="shared" si="39"/>
        <v>4559.45</v>
      </c>
      <c r="K480" s="761">
        <f t="shared" si="40"/>
        <v>-783071</v>
      </c>
      <c r="L480" s="761">
        <f t="shared" si="41"/>
        <v>-7830.71</v>
      </c>
    </row>
    <row r="481" spans="1:12" s="5" customFormat="1" ht="20.25" x14ac:dyDescent="0.3">
      <c r="A481" s="760" t="s">
        <v>1401</v>
      </c>
      <c r="B481" s="761">
        <v>4365</v>
      </c>
      <c r="C481" s="761">
        <v>1110</v>
      </c>
      <c r="D481" s="760" t="s">
        <v>5188</v>
      </c>
      <c r="E481" s="761">
        <v>500</v>
      </c>
      <c r="F481" s="761">
        <v>500</v>
      </c>
      <c r="G481" s="760" t="s">
        <v>1228</v>
      </c>
      <c r="H481" s="761">
        <v>2048</v>
      </c>
      <c r="I481" s="761">
        <f t="shared" si="38"/>
        <v>-3865</v>
      </c>
      <c r="J481" s="761">
        <f t="shared" si="39"/>
        <v>-38.65</v>
      </c>
      <c r="K481" s="761">
        <f t="shared" si="40"/>
        <v>1548</v>
      </c>
      <c r="L481" s="761">
        <f t="shared" si="41"/>
        <v>15.48</v>
      </c>
    </row>
    <row r="482" spans="1:12" s="5" customFormat="1" ht="40.5" x14ac:dyDescent="0.3">
      <c r="A482" s="760" t="s">
        <v>3479</v>
      </c>
      <c r="B482" s="761">
        <v>1000</v>
      </c>
      <c r="C482" s="761">
        <v>31000</v>
      </c>
      <c r="D482" s="760" t="s">
        <v>5189</v>
      </c>
      <c r="E482" s="761">
        <v>100</v>
      </c>
      <c r="F482" s="761">
        <v>14158</v>
      </c>
      <c r="G482" s="760" t="s">
        <v>3485</v>
      </c>
      <c r="H482" s="761">
        <v>1764393</v>
      </c>
      <c r="I482" s="761">
        <f t="shared" si="38"/>
        <v>-900</v>
      </c>
      <c r="J482" s="761">
        <f t="shared" si="39"/>
        <v>-9</v>
      </c>
      <c r="K482" s="761">
        <f t="shared" si="40"/>
        <v>1750235</v>
      </c>
      <c r="L482" s="761">
        <f t="shared" si="41"/>
        <v>17502.349999999999</v>
      </c>
    </row>
    <row r="483" spans="1:12" s="5" customFormat="1" ht="30.4" x14ac:dyDescent="0.3">
      <c r="A483" s="760" t="s">
        <v>1264</v>
      </c>
      <c r="B483" s="761">
        <v>0</v>
      </c>
      <c r="C483" s="761">
        <v>5650</v>
      </c>
      <c r="D483" s="760" t="s">
        <v>1256</v>
      </c>
      <c r="E483" s="761">
        <v>0</v>
      </c>
      <c r="F483" s="761">
        <v>994</v>
      </c>
      <c r="G483" s="760" t="s">
        <v>282</v>
      </c>
      <c r="H483" s="761">
        <v>1639515</v>
      </c>
      <c r="I483" s="761">
        <f t="shared" si="38"/>
        <v>0</v>
      </c>
      <c r="J483" s="761">
        <f t="shared" si="39"/>
        <v>0</v>
      </c>
      <c r="K483" s="761">
        <f t="shared" si="40"/>
        <v>1638521</v>
      </c>
      <c r="L483" s="761">
        <f t="shared" si="41"/>
        <v>16385.21</v>
      </c>
    </row>
    <row r="484" spans="1:12" s="5" customFormat="1" ht="20.25" x14ac:dyDescent="0.3">
      <c r="A484" s="760" t="s">
        <v>5187</v>
      </c>
      <c r="B484" s="761">
        <v>274045</v>
      </c>
      <c r="C484" s="761">
        <v>680593</v>
      </c>
      <c r="D484" s="760" t="s">
        <v>1225</v>
      </c>
      <c r="E484" s="761">
        <v>0</v>
      </c>
      <c r="F484" s="761">
        <v>5498</v>
      </c>
      <c r="G484" s="760" t="s">
        <v>1219</v>
      </c>
      <c r="H484" s="761">
        <v>164043</v>
      </c>
      <c r="I484" s="761">
        <f t="shared" si="38"/>
        <v>-274045</v>
      </c>
      <c r="J484" s="761">
        <f t="shared" si="39"/>
        <v>-2740.45</v>
      </c>
      <c r="K484" s="761">
        <f t="shared" si="40"/>
        <v>158545</v>
      </c>
      <c r="L484" s="761">
        <f t="shared" si="41"/>
        <v>1585.45</v>
      </c>
    </row>
    <row r="485" spans="1:12" s="5" customFormat="1" ht="20.25" x14ac:dyDescent="0.3">
      <c r="A485" s="760" t="s">
        <v>5188</v>
      </c>
      <c r="B485" s="761">
        <v>500</v>
      </c>
      <c r="C485" s="761">
        <v>1020</v>
      </c>
      <c r="D485" s="760" t="s">
        <v>1235</v>
      </c>
      <c r="E485" s="761">
        <v>0</v>
      </c>
      <c r="F485" s="761">
        <v>5820</v>
      </c>
      <c r="G485" s="760" t="s">
        <v>1218</v>
      </c>
      <c r="H485" s="761">
        <v>1000600</v>
      </c>
      <c r="I485" s="761">
        <f t="shared" si="38"/>
        <v>-500</v>
      </c>
      <c r="J485" s="761">
        <f t="shared" si="39"/>
        <v>-5</v>
      </c>
      <c r="K485" s="761">
        <f t="shared" si="40"/>
        <v>994780</v>
      </c>
      <c r="L485" s="761">
        <f t="shared" si="41"/>
        <v>9947.7999999999993</v>
      </c>
    </row>
    <row r="486" spans="1:12" s="5" customFormat="1" ht="20.25" x14ac:dyDescent="0.3">
      <c r="A486" s="760" t="s">
        <v>5189</v>
      </c>
      <c r="B486" s="761">
        <v>100</v>
      </c>
      <c r="C486" s="761">
        <v>3992</v>
      </c>
      <c r="D486" s="760" t="s">
        <v>1245</v>
      </c>
      <c r="E486" s="761">
        <v>0</v>
      </c>
      <c r="F486" s="761">
        <v>3095</v>
      </c>
      <c r="G486" s="760" t="s">
        <v>1217</v>
      </c>
      <c r="H486" s="761">
        <v>28029</v>
      </c>
      <c r="I486" s="761">
        <f t="shared" si="38"/>
        <v>-100</v>
      </c>
      <c r="J486" s="761">
        <f t="shared" si="39"/>
        <v>-1</v>
      </c>
      <c r="K486" s="761">
        <f t="shared" si="40"/>
        <v>24934</v>
      </c>
      <c r="L486" s="761">
        <f t="shared" si="41"/>
        <v>249.34</v>
      </c>
    </row>
    <row r="487" spans="1:12" s="5" customFormat="1" ht="20.25" x14ac:dyDescent="0.3">
      <c r="A487" s="760" t="s">
        <v>1256</v>
      </c>
      <c r="B487" s="761">
        <v>0</v>
      </c>
      <c r="C487" s="761">
        <v>972</v>
      </c>
      <c r="D487" s="760" t="s">
        <v>1248</v>
      </c>
      <c r="E487" s="761">
        <v>0</v>
      </c>
      <c r="F487" s="761">
        <v>390</v>
      </c>
      <c r="G487" s="760" t="s">
        <v>5193</v>
      </c>
      <c r="H487" s="761">
        <v>29357</v>
      </c>
      <c r="I487" s="761">
        <f t="shared" si="38"/>
        <v>0</v>
      </c>
      <c r="J487" s="761">
        <f t="shared" si="39"/>
        <v>0</v>
      </c>
      <c r="K487" s="761">
        <f t="shared" si="40"/>
        <v>28967</v>
      </c>
      <c r="L487" s="761">
        <f t="shared" si="41"/>
        <v>289.67</v>
      </c>
    </row>
    <row r="488" spans="1:12" s="5" customFormat="1" ht="20.25" x14ac:dyDescent="0.3">
      <c r="A488" s="760" t="s">
        <v>1225</v>
      </c>
      <c r="B488" s="761">
        <v>0</v>
      </c>
      <c r="C488" s="761">
        <v>8019</v>
      </c>
      <c r="D488" s="760" t="s">
        <v>1250</v>
      </c>
      <c r="E488" s="761">
        <v>0</v>
      </c>
      <c r="F488" s="761">
        <v>19054</v>
      </c>
      <c r="G488" s="760" t="s">
        <v>5194</v>
      </c>
      <c r="H488" s="761">
        <v>5000</v>
      </c>
      <c r="I488" s="761">
        <f t="shared" si="38"/>
        <v>0</v>
      </c>
      <c r="J488" s="761">
        <f t="shared" si="39"/>
        <v>0</v>
      </c>
      <c r="K488" s="761">
        <f t="shared" si="40"/>
        <v>-14054</v>
      </c>
      <c r="L488" s="761">
        <f t="shared" si="41"/>
        <v>-140.54</v>
      </c>
    </row>
    <row r="489" spans="1:12" s="5" customFormat="1" ht="20.25" x14ac:dyDescent="0.3">
      <c r="A489" s="760" t="s">
        <v>1248</v>
      </c>
      <c r="B489" s="761">
        <v>0</v>
      </c>
      <c r="C489" s="761">
        <v>130</v>
      </c>
      <c r="D489" s="760" t="s">
        <v>1252</v>
      </c>
      <c r="E489" s="761">
        <v>0</v>
      </c>
      <c r="F489" s="761">
        <v>7591</v>
      </c>
      <c r="G489" s="760" t="s">
        <v>5195</v>
      </c>
      <c r="H489" s="761">
        <v>2000</v>
      </c>
      <c r="I489" s="761">
        <f t="shared" si="38"/>
        <v>0</v>
      </c>
      <c r="J489" s="761">
        <f t="shared" si="39"/>
        <v>0</v>
      </c>
      <c r="K489" s="761">
        <f t="shared" si="40"/>
        <v>-5591</v>
      </c>
      <c r="L489" s="761">
        <f t="shared" si="41"/>
        <v>-55.91</v>
      </c>
    </row>
    <row r="490" spans="1:12" s="5" customFormat="1" ht="20.25" x14ac:dyDescent="0.3">
      <c r="A490" s="760" t="s">
        <v>1250</v>
      </c>
      <c r="B490" s="761">
        <v>0</v>
      </c>
      <c r="C490" s="761">
        <v>3969</v>
      </c>
      <c r="D490" s="760" t="s">
        <v>1221</v>
      </c>
      <c r="E490" s="761">
        <v>0</v>
      </c>
      <c r="F490" s="761">
        <v>37455</v>
      </c>
      <c r="G490" s="760" t="s">
        <v>5196</v>
      </c>
      <c r="H490" s="761">
        <v>4564</v>
      </c>
      <c r="I490" s="761">
        <f t="shared" si="38"/>
        <v>0</v>
      </c>
      <c r="J490" s="761">
        <f t="shared" si="39"/>
        <v>0</v>
      </c>
      <c r="K490" s="761">
        <f t="shared" si="40"/>
        <v>-32891</v>
      </c>
      <c r="L490" s="761">
        <f t="shared" si="41"/>
        <v>-328.91</v>
      </c>
    </row>
    <row r="491" spans="1:12" s="5" customFormat="1" ht="30.4" x14ac:dyDescent="0.3">
      <c r="A491" s="760" t="s">
        <v>1252</v>
      </c>
      <c r="B491" s="761">
        <v>0</v>
      </c>
      <c r="C491" s="761">
        <v>32698</v>
      </c>
      <c r="D491" s="760" t="s">
        <v>5190</v>
      </c>
      <c r="E491" s="761">
        <v>10722</v>
      </c>
      <c r="F491" s="761">
        <v>14434</v>
      </c>
      <c r="G491" s="760" t="s">
        <v>5197</v>
      </c>
      <c r="H491" s="761">
        <v>1000</v>
      </c>
      <c r="I491" s="761">
        <f t="shared" si="38"/>
        <v>10722</v>
      </c>
      <c r="J491" s="761">
        <f t="shared" si="39"/>
        <v>107.22</v>
      </c>
      <c r="K491" s="761">
        <f t="shared" si="40"/>
        <v>-13434</v>
      </c>
      <c r="L491" s="761">
        <f t="shared" si="41"/>
        <v>-134.34</v>
      </c>
    </row>
    <row r="492" spans="1:12" s="5" customFormat="1" ht="30.4" x14ac:dyDescent="0.3">
      <c r="A492" s="760" t="s">
        <v>1221</v>
      </c>
      <c r="B492" s="761">
        <v>0</v>
      </c>
      <c r="C492" s="761">
        <v>3769</v>
      </c>
      <c r="D492" s="760" t="s">
        <v>1249</v>
      </c>
      <c r="E492" s="761">
        <v>0</v>
      </c>
      <c r="F492" s="761">
        <v>2080</v>
      </c>
      <c r="G492" s="760" t="s">
        <v>1259</v>
      </c>
      <c r="H492" s="761">
        <v>4571713</v>
      </c>
      <c r="I492" s="761">
        <f t="shared" si="38"/>
        <v>0</v>
      </c>
      <c r="J492" s="761">
        <f t="shared" si="39"/>
        <v>0</v>
      </c>
      <c r="K492" s="761">
        <f t="shared" si="40"/>
        <v>4569633</v>
      </c>
      <c r="L492" s="761">
        <f t="shared" si="41"/>
        <v>45696.33</v>
      </c>
    </row>
    <row r="493" spans="1:12" s="5" customFormat="1" ht="30.4" x14ac:dyDescent="0.3">
      <c r="A493" s="760" t="s">
        <v>5190</v>
      </c>
      <c r="B493" s="761">
        <v>10722</v>
      </c>
      <c r="C493" s="761">
        <v>34292</v>
      </c>
      <c r="D493" s="760" t="s">
        <v>1255</v>
      </c>
      <c r="E493" s="761">
        <v>1500</v>
      </c>
      <c r="F493" s="761">
        <v>19441</v>
      </c>
      <c r="G493" s="760" t="s">
        <v>124</v>
      </c>
      <c r="H493" s="761">
        <v>1817332</v>
      </c>
      <c r="I493" s="761">
        <f t="shared" si="38"/>
        <v>-9222</v>
      </c>
      <c r="J493" s="761">
        <f t="shared" si="39"/>
        <v>-92.22</v>
      </c>
      <c r="K493" s="761">
        <f t="shared" si="40"/>
        <v>1797891</v>
      </c>
      <c r="L493" s="761">
        <f t="shared" si="41"/>
        <v>17978.91</v>
      </c>
    </row>
    <row r="494" spans="1:12" s="5" customFormat="1" ht="20.25" x14ac:dyDescent="0.3">
      <c r="A494" s="760" t="s">
        <v>1255</v>
      </c>
      <c r="B494" s="761">
        <v>1500</v>
      </c>
      <c r="C494" s="761">
        <v>65673</v>
      </c>
      <c r="D494" s="760" t="s">
        <v>1226</v>
      </c>
      <c r="E494" s="761">
        <v>0</v>
      </c>
      <c r="F494" s="761">
        <v>1700</v>
      </c>
      <c r="G494" s="760" t="s">
        <v>3498</v>
      </c>
      <c r="H494" s="761">
        <v>42862</v>
      </c>
      <c r="I494" s="761">
        <f t="shared" si="38"/>
        <v>-1500</v>
      </c>
      <c r="J494" s="761">
        <f t="shared" si="39"/>
        <v>-15</v>
      </c>
      <c r="K494" s="761">
        <f t="shared" si="40"/>
        <v>41162</v>
      </c>
      <c r="L494" s="761">
        <f t="shared" si="41"/>
        <v>411.62</v>
      </c>
    </row>
    <row r="495" spans="1:12" s="5" customFormat="1" ht="30.4" x14ac:dyDescent="0.3">
      <c r="A495" s="760" t="s">
        <v>5191</v>
      </c>
      <c r="B495" s="761">
        <v>8722</v>
      </c>
      <c r="C495" s="761">
        <v>0</v>
      </c>
      <c r="D495" s="760" t="s">
        <v>5191</v>
      </c>
      <c r="E495" s="761">
        <v>74996</v>
      </c>
      <c r="F495" s="761">
        <v>13871</v>
      </c>
      <c r="G495" s="760" t="s">
        <v>3499</v>
      </c>
      <c r="H495" s="761">
        <v>12600</v>
      </c>
      <c r="I495" s="761">
        <f t="shared" si="38"/>
        <v>66274</v>
      </c>
      <c r="J495" s="761">
        <f t="shared" si="39"/>
        <v>662.74</v>
      </c>
      <c r="K495" s="761">
        <f t="shared" si="40"/>
        <v>-1271</v>
      </c>
      <c r="L495" s="761">
        <f t="shared" si="41"/>
        <v>-12.71</v>
      </c>
    </row>
    <row r="496" spans="1:12" s="5" customFormat="1" ht="30.4" x14ac:dyDescent="0.3">
      <c r="A496" s="760" t="s">
        <v>5192</v>
      </c>
      <c r="B496" s="761">
        <v>1294868</v>
      </c>
      <c r="C496" s="761">
        <v>1374668</v>
      </c>
      <c r="D496" s="760" t="s">
        <v>5192</v>
      </c>
      <c r="E496" s="761">
        <v>1731240</v>
      </c>
      <c r="F496" s="761">
        <v>1277624</v>
      </c>
      <c r="G496" s="760" t="s">
        <v>5198</v>
      </c>
      <c r="H496" s="761">
        <v>18911817</v>
      </c>
      <c r="I496" s="761">
        <f t="shared" si="38"/>
        <v>436372</v>
      </c>
      <c r="J496" s="761">
        <f t="shared" si="39"/>
        <v>4363.72</v>
      </c>
      <c r="K496" s="761">
        <f t="shared" si="40"/>
        <v>17634193</v>
      </c>
      <c r="L496" s="761">
        <f t="shared" si="41"/>
        <v>176341.93</v>
      </c>
    </row>
    <row r="497" spans="1:12" s="5" customFormat="1" ht="30.4" x14ac:dyDescent="0.3">
      <c r="A497" s="760" t="s">
        <v>3483</v>
      </c>
      <c r="B497" s="761">
        <v>170332</v>
      </c>
      <c r="C497" s="761">
        <v>231507</v>
      </c>
      <c r="D497" s="760" t="s">
        <v>3483</v>
      </c>
      <c r="E497" s="761">
        <v>110000</v>
      </c>
      <c r="F497" s="761">
        <v>340000</v>
      </c>
      <c r="G497" s="765" t="s">
        <v>5199</v>
      </c>
      <c r="H497" s="762"/>
      <c r="I497" s="761">
        <f t="shared" si="38"/>
        <v>-60332</v>
      </c>
      <c r="J497" s="761">
        <f t="shared" si="39"/>
        <v>-603.32000000000005</v>
      </c>
      <c r="K497" s="761">
        <f t="shared" si="40"/>
        <v>-340000</v>
      </c>
      <c r="L497" s="761">
        <f t="shared" si="41"/>
        <v>-3400</v>
      </c>
    </row>
    <row r="498" spans="1:12" s="5" customFormat="1" ht="20.25" x14ac:dyDescent="0.3">
      <c r="A498" s="760" t="s">
        <v>5200</v>
      </c>
      <c r="B498" s="761">
        <v>1510163</v>
      </c>
      <c r="C498" s="761">
        <v>0</v>
      </c>
      <c r="D498" s="760" t="s">
        <v>1230</v>
      </c>
      <c r="E498" s="761">
        <v>0</v>
      </c>
      <c r="F498" s="761">
        <v>2070</v>
      </c>
      <c r="G498" s="760" t="s">
        <v>1215</v>
      </c>
      <c r="H498" s="763">
        <v>7500</v>
      </c>
      <c r="I498" s="761">
        <f t="shared" si="38"/>
        <v>-1510163</v>
      </c>
      <c r="J498" s="761">
        <f t="shared" si="39"/>
        <v>-15101.63</v>
      </c>
      <c r="K498" s="761">
        <f t="shared" si="40"/>
        <v>5430</v>
      </c>
      <c r="L498" s="761">
        <f t="shared" si="41"/>
        <v>54.3</v>
      </c>
    </row>
    <row r="499" spans="1:12" s="5" customFormat="1" ht="30.4" x14ac:dyDescent="0.3">
      <c r="A499" s="760" t="s">
        <v>1238</v>
      </c>
      <c r="B499" s="761">
        <v>535</v>
      </c>
      <c r="C499" s="761">
        <v>0</v>
      </c>
      <c r="D499" s="760" t="s">
        <v>1246</v>
      </c>
      <c r="E499" s="761">
        <v>134000</v>
      </c>
      <c r="F499" s="761">
        <v>165546</v>
      </c>
      <c r="G499" s="760" t="s">
        <v>5186</v>
      </c>
      <c r="H499" s="763">
        <v>2000</v>
      </c>
      <c r="I499" s="761">
        <f t="shared" si="38"/>
        <v>133465</v>
      </c>
      <c r="J499" s="761">
        <f t="shared" si="39"/>
        <v>1334.65</v>
      </c>
      <c r="K499" s="761">
        <f t="shared" si="40"/>
        <v>-163546</v>
      </c>
      <c r="L499" s="761">
        <f t="shared" si="41"/>
        <v>-1635.46</v>
      </c>
    </row>
    <row r="500" spans="1:12" s="5" customFormat="1" ht="30.4" x14ac:dyDescent="0.3">
      <c r="A500" s="760" t="s">
        <v>1246</v>
      </c>
      <c r="B500" s="761">
        <v>145035</v>
      </c>
      <c r="C500" s="761">
        <v>141546</v>
      </c>
      <c r="D500" s="760" t="s">
        <v>1216</v>
      </c>
      <c r="E500" s="761">
        <v>4210</v>
      </c>
      <c r="F500" s="761">
        <v>13500</v>
      </c>
      <c r="G500" s="760" t="s">
        <v>1214</v>
      </c>
      <c r="H500" s="763">
        <v>17932</v>
      </c>
      <c r="I500" s="761">
        <f t="shared" si="38"/>
        <v>-140825</v>
      </c>
      <c r="J500" s="761">
        <f t="shared" si="39"/>
        <v>-1408.25</v>
      </c>
      <c r="K500" s="761">
        <f t="shared" si="40"/>
        <v>4432</v>
      </c>
      <c r="L500" s="761">
        <f t="shared" si="41"/>
        <v>44.32</v>
      </c>
    </row>
    <row r="501" spans="1:12" s="5" customFormat="1" ht="30.4" x14ac:dyDescent="0.3">
      <c r="A501" s="760" t="s">
        <v>1216</v>
      </c>
      <c r="B501" s="761">
        <v>4210</v>
      </c>
      <c r="C501" s="761">
        <v>3969</v>
      </c>
      <c r="D501" s="760" t="s">
        <v>1228</v>
      </c>
      <c r="E501" s="761">
        <v>2048</v>
      </c>
      <c r="F501" s="761">
        <v>2048</v>
      </c>
      <c r="G501" s="760" t="s">
        <v>1220</v>
      </c>
      <c r="H501" s="763">
        <v>5000</v>
      </c>
      <c r="I501" s="761">
        <f t="shared" si="38"/>
        <v>-2162</v>
      </c>
      <c r="J501" s="761">
        <f t="shared" si="39"/>
        <v>-21.62</v>
      </c>
      <c r="K501" s="761">
        <f t="shared" si="40"/>
        <v>2952</v>
      </c>
      <c r="L501" s="761">
        <f t="shared" si="41"/>
        <v>29.52</v>
      </c>
    </row>
    <row r="502" spans="1:12" s="5" customFormat="1" ht="20.25" x14ac:dyDescent="0.3">
      <c r="A502" s="760" t="s">
        <v>1228</v>
      </c>
      <c r="B502" s="761">
        <v>2048</v>
      </c>
      <c r="C502" s="761">
        <v>2048</v>
      </c>
      <c r="D502" s="760" t="s">
        <v>3485</v>
      </c>
      <c r="E502" s="761">
        <v>1764393</v>
      </c>
      <c r="F502" s="761">
        <v>2142282</v>
      </c>
      <c r="G502" s="760" t="s">
        <v>3479</v>
      </c>
      <c r="H502" s="763">
        <v>40000</v>
      </c>
      <c r="I502" s="761">
        <f t="shared" si="38"/>
        <v>1762345</v>
      </c>
      <c r="J502" s="761">
        <f t="shared" si="39"/>
        <v>17623.45</v>
      </c>
      <c r="K502" s="761">
        <f t="shared" si="40"/>
        <v>-2102282</v>
      </c>
      <c r="L502" s="761">
        <f t="shared" si="41"/>
        <v>-21022.82</v>
      </c>
    </row>
    <row r="503" spans="1:12" s="5" customFormat="1" ht="30.4" x14ac:dyDescent="0.3">
      <c r="A503" s="760" t="s">
        <v>3485</v>
      </c>
      <c r="B503" s="761">
        <v>1736393</v>
      </c>
      <c r="C503" s="761">
        <v>896261</v>
      </c>
      <c r="D503" s="760" t="s">
        <v>282</v>
      </c>
      <c r="E503" s="761">
        <v>1639515</v>
      </c>
      <c r="F503" s="761">
        <v>1411168</v>
      </c>
      <c r="G503" s="760" t="s">
        <v>1264</v>
      </c>
      <c r="H503" s="763">
        <v>2330</v>
      </c>
      <c r="I503" s="761">
        <f t="shared" si="38"/>
        <v>-96878</v>
      </c>
      <c r="J503" s="761">
        <f t="shared" si="39"/>
        <v>-968.78</v>
      </c>
      <c r="K503" s="761">
        <f t="shared" si="40"/>
        <v>-1408838</v>
      </c>
      <c r="L503" s="761">
        <f t="shared" si="41"/>
        <v>-14088.38</v>
      </c>
    </row>
    <row r="504" spans="1:12" s="5" customFormat="1" ht="30.4" x14ac:dyDescent="0.3">
      <c r="A504" s="760" t="s">
        <v>282</v>
      </c>
      <c r="B504" s="761">
        <v>1736393</v>
      </c>
      <c r="C504" s="761">
        <v>456215</v>
      </c>
      <c r="D504" s="760" t="s">
        <v>3486</v>
      </c>
      <c r="E504" s="761">
        <v>0</v>
      </c>
      <c r="F504" s="761">
        <v>132903</v>
      </c>
      <c r="G504" s="760" t="s">
        <v>5187</v>
      </c>
      <c r="H504" s="763">
        <v>65000</v>
      </c>
      <c r="I504" s="761">
        <f t="shared" si="38"/>
        <v>-1736393</v>
      </c>
      <c r="J504" s="761">
        <f t="shared" si="39"/>
        <v>-17363.93</v>
      </c>
      <c r="K504" s="761">
        <f t="shared" si="40"/>
        <v>-67903</v>
      </c>
      <c r="L504" s="761">
        <f t="shared" si="41"/>
        <v>-679.03</v>
      </c>
    </row>
    <row r="505" spans="1:12" s="5" customFormat="1" ht="30.4" x14ac:dyDescent="0.3">
      <c r="A505" s="760" t="s">
        <v>3486</v>
      </c>
      <c r="B505" s="761">
        <v>0</v>
      </c>
      <c r="C505" s="761">
        <v>232517</v>
      </c>
      <c r="D505" s="760" t="s">
        <v>1219</v>
      </c>
      <c r="E505" s="761">
        <v>164043</v>
      </c>
      <c r="F505" s="761">
        <v>56261</v>
      </c>
      <c r="G505" s="760" t="s">
        <v>5190</v>
      </c>
      <c r="H505" s="763">
        <v>1000</v>
      </c>
      <c r="I505" s="761">
        <f t="shared" si="38"/>
        <v>164043</v>
      </c>
      <c r="J505" s="761">
        <f t="shared" si="39"/>
        <v>1640.43</v>
      </c>
      <c r="K505" s="761">
        <f t="shared" si="40"/>
        <v>-55261</v>
      </c>
      <c r="L505" s="761">
        <f t="shared" si="41"/>
        <v>-552.61</v>
      </c>
    </row>
    <row r="506" spans="1:12" s="5" customFormat="1" ht="20.25" x14ac:dyDescent="0.3">
      <c r="A506" s="760" t="s">
        <v>5201</v>
      </c>
      <c r="B506" s="761">
        <v>0</v>
      </c>
      <c r="C506" s="761">
        <v>118300</v>
      </c>
      <c r="D506" s="760" t="s">
        <v>3487</v>
      </c>
      <c r="E506" s="761">
        <v>0</v>
      </c>
      <c r="F506" s="761">
        <v>78900</v>
      </c>
      <c r="G506" s="760" t="s">
        <v>1255</v>
      </c>
      <c r="H506" s="763">
        <v>1000</v>
      </c>
      <c r="I506" s="761">
        <f t="shared" si="38"/>
        <v>0</v>
      </c>
      <c r="J506" s="761">
        <f t="shared" si="39"/>
        <v>0</v>
      </c>
      <c r="K506" s="761">
        <f t="shared" si="40"/>
        <v>-77900</v>
      </c>
      <c r="L506" s="761">
        <f t="shared" si="41"/>
        <v>-779</v>
      </c>
    </row>
    <row r="507" spans="1:12" s="5" customFormat="1" ht="20.25" x14ac:dyDescent="0.3">
      <c r="A507" s="760" t="s">
        <v>1219</v>
      </c>
      <c r="B507" s="761">
        <v>164043</v>
      </c>
      <c r="C507" s="761">
        <v>142748</v>
      </c>
      <c r="D507" s="760" t="s">
        <v>1218</v>
      </c>
      <c r="E507" s="761">
        <v>1000600</v>
      </c>
      <c r="F507" s="761">
        <v>1781525</v>
      </c>
      <c r="G507" s="760" t="s">
        <v>1226</v>
      </c>
      <c r="H507" s="763">
        <v>3300</v>
      </c>
      <c r="I507" s="761">
        <f t="shared" ref="I507:I570" si="42">E507-B507</f>
        <v>836557</v>
      </c>
      <c r="J507" s="761">
        <f t="shared" ref="J507:J570" si="43">I507/100</f>
        <v>8365.57</v>
      </c>
      <c r="K507" s="761">
        <f t="shared" ref="K507:K570" si="44">H507-F507</f>
        <v>-1778225</v>
      </c>
      <c r="L507" s="761">
        <f t="shared" ref="L507:L570" si="45">K507/100</f>
        <v>-17782.25</v>
      </c>
    </row>
    <row r="508" spans="1:12" s="5" customFormat="1" ht="30.4" x14ac:dyDescent="0.3">
      <c r="A508" s="760" t="s">
        <v>1218</v>
      </c>
      <c r="B508" s="761">
        <v>1900093</v>
      </c>
      <c r="C508" s="761">
        <v>593189</v>
      </c>
      <c r="D508" s="760" t="s">
        <v>1217</v>
      </c>
      <c r="E508" s="761">
        <v>28029</v>
      </c>
      <c r="F508" s="761">
        <v>21521</v>
      </c>
      <c r="G508" s="760" t="s">
        <v>5191</v>
      </c>
      <c r="H508" s="763">
        <v>9500</v>
      </c>
      <c r="I508" s="761">
        <f t="shared" si="42"/>
        <v>-1872064</v>
      </c>
      <c r="J508" s="761">
        <f t="shared" si="43"/>
        <v>-18720.64</v>
      </c>
      <c r="K508" s="761">
        <f t="shared" si="44"/>
        <v>-12021</v>
      </c>
      <c r="L508" s="761">
        <f t="shared" si="45"/>
        <v>-120.21</v>
      </c>
    </row>
    <row r="509" spans="1:12" s="5" customFormat="1" ht="10.15" x14ac:dyDescent="0.3">
      <c r="A509" s="760" t="s">
        <v>5193</v>
      </c>
      <c r="B509" s="761">
        <v>35757</v>
      </c>
      <c r="C509" s="761">
        <v>188609</v>
      </c>
      <c r="D509" s="760" t="s">
        <v>5193</v>
      </c>
      <c r="E509" s="761">
        <v>29357</v>
      </c>
      <c r="F509" s="761">
        <v>217532</v>
      </c>
      <c r="G509" s="760" t="s">
        <v>5193</v>
      </c>
      <c r="H509" s="763">
        <v>2895</v>
      </c>
      <c r="I509" s="761">
        <f t="shared" si="42"/>
        <v>-6400</v>
      </c>
      <c r="J509" s="761">
        <f t="shared" si="43"/>
        <v>-64</v>
      </c>
      <c r="K509" s="761">
        <f t="shared" si="44"/>
        <v>-214637</v>
      </c>
      <c r="L509" s="761">
        <f t="shared" si="45"/>
        <v>-2146.37</v>
      </c>
    </row>
    <row r="510" spans="1:12" s="5" customFormat="1" ht="30.4" x14ac:dyDescent="0.3">
      <c r="A510" s="760" t="s">
        <v>5194</v>
      </c>
      <c r="B510" s="761">
        <v>5000</v>
      </c>
      <c r="C510" s="761">
        <v>0</v>
      </c>
      <c r="D510" s="760" t="s">
        <v>5194</v>
      </c>
      <c r="E510" s="761">
        <v>5000</v>
      </c>
      <c r="F510" s="761">
        <v>1250</v>
      </c>
      <c r="G510" s="760" t="s">
        <v>1259</v>
      </c>
      <c r="H510" s="763">
        <v>31500</v>
      </c>
      <c r="I510" s="761">
        <f t="shared" si="42"/>
        <v>0</v>
      </c>
      <c r="J510" s="761">
        <f t="shared" si="43"/>
        <v>0</v>
      </c>
      <c r="K510" s="761">
        <f t="shared" si="44"/>
        <v>30250</v>
      </c>
      <c r="L510" s="761">
        <f t="shared" si="45"/>
        <v>302.5</v>
      </c>
    </row>
    <row r="511" spans="1:12" s="5" customFormat="1" ht="30.4" x14ac:dyDescent="0.3">
      <c r="A511" s="760" t="s">
        <v>3491</v>
      </c>
      <c r="B511" s="761">
        <v>0</v>
      </c>
      <c r="C511" s="761">
        <v>4806700</v>
      </c>
      <c r="D511" s="760" t="s">
        <v>3491</v>
      </c>
      <c r="E511" s="761">
        <v>0</v>
      </c>
      <c r="F511" s="761">
        <v>8173500</v>
      </c>
      <c r="G511" s="760" t="s">
        <v>124</v>
      </c>
      <c r="H511" s="763">
        <v>214278</v>
      </c>
      <c r="I511" s="761">
        <f t="shared" si="42"/>
        <v>0</v>
      </c>
      <c r="J511" s="761">
        <f t="shared" si="43"/>
        <v>0</v>
      </c>
      <c r="K511" s="761">
        <f t="shared" si="44"/>
        <v>-7959222</v>
      </c>
      <c r="L511" s="761">
        <f t="shared" si="45"/>
        <v>-79592.22</v>
      </c>
    </row>
    <row r="512" spans="1:12" s="5" customFormat="1" ht="30.4" x14ac:dyDescent="0.3">
      <c r="A512" s="760" t="s">
        <v>3492</v>
      </c>
      <c r="B512" s="761">
        <v>0</v>
      </c>
      <c r="C512" s="761">
        <v>100626</v>
      </c>
      <c r="D512" s="760" t="s">
        <v>5195</v>
      </c>
      <c r="E512" s="761">
        <v>2000</v>
      </c>
      <c r="F512" s="761">
        <v>21000</v>
      </c>
      <c r="G512" s="760" t="s">
        <v>3498</v>
      </c>
      <c r="H512" s="763">
        <v>20562</v>
      </c>
      <c r="I512" s="761">
        <f t="shared" si="42"/>
        <v>2000</v>
      </c>
      <c r="J512" s="761">
        <f t="shared" si="43"/>
        <v>20</v>
      </c>
      <c r="K512" s="761">
        <f t="shared" si="44"/>
        <v>-438</v>
      </c>
      <c r="L512" s="761">
        <f t="shared" si="45"/>
        <v>-4.38</v>
      </c>
    </row>
    <row r="513" spans="1:12" s="5" customFormat="1" ht="20.25" x14ac:dyDescent="0.3">
      <c r="A513" s="760" t="s">
        <v>5202</v>
      </c>
      <c r="B513" s="761">
        <v>0</v>
      </c>
      <c r="C513" s="761">
        <v>185472</v>
      </c>
      <c r="D513" s="760" t="s">
        <v>283</v>
      </c>
      <c r="E513" s="761">
        <v>0</v>
      </c>
      <c r="F513" s="761">
        <v>77083</v>
      </c>
      <c r="G513" s="760" t="s">
        <v>3499</v>
      </c>
      <c r="H513" s="763">
        <v>11400</v>
      </c>
      <c r="I513" s="761">
        <f t="shared" si="42"/>
        <v>0</v>
      </c>
      <c r="J513" s="761">
        <f t="shared" si="43"/>
        <v>0</v>
      </c>
      <c r="K513" s="761">
        <f t="shared" si="44"/>
        <v>-65683</v>
      </c>
      <c r="L513" s="761">
        <f t="shared" si="45"/>
        <v>-656.83</v>
      </c>
    </row>
    <row r="514" spans="1:12" s="5" customFormat="1" ht="30.4" x14ac:dyDescent="0.3">
      <c r="A514" s="760" t="s">
        <v>5195</v>
      </c>
      <c r="B514" s="761">
        <v>2000</v>
      </c>
      <c r="C514" s="761">
        <v>0</v>
      </c>
      <c r="D514" s="760" t="s">
        <v>5203</v>
      </c>
      <c r="E514" s="761">
        <v>0</v>
      </c>
      <c r="F514" s="761">
        <v>36501</v>
      </c>
      <c r="G514" s="762" t="s">
        <v>5204</v>
      </c>
      <c r="H514" s="762"/>
      <c r="I514" s="761">
        <f t="shared" si="42"/>
        <v>-2000</v>
      </c>
      <c r="J514" s="761">
        <f t="shared" si="43"/>
        <v>-20</v>
      </c>
      <c r="K514" s="761">
        <f t="shared" si="44"/>
        <v>-36501</v>
      </c>
      <c r="L514" s="761">
        <f t="shared" si="45"/>
        <v>-365.01</v>
      </c>
    </row>
    <row r="515" spans="1:12" s="5" customFormat="1" ht="30.4" x14ac:dyDescent="0.3">
      <c r="A515" s="760" t="s">
        <v>283</v>
      </c>
      <c r="B515" s="761">
        <v>0</v>
      </c>
      <c r="C515" s="761">
        <v>32000</v>
      </c>
      <c r="D515" s="760" t="s">
        <v>5196</v>
      </c>
      <c r="E515" s="761">
        <v>4564</v>
      </c>
      <c r="F515" s="761">
        <v>0</v>
      </c>
      <c r="G515" s="760" t="s">
        <v>3479</v>
      </c>
      <c r="H515" s="763">
        <v>90301</v>
      </c>
      <c r="I515" s="761">
        <f t="shared" si="42"/>
        <v>4564</v>
      </c>
      <c r="J515" s="761">
        <f t="shared" si="43"/>
        <v>45.64</v>
      </c>
      <c r="K515" s="761">
        <f t="shared" si="44"/>
        <v>90301</v>
      </c>
      <c r="L515" s="761">
        <f t="shared" si="45"/>
        <v>903.01</v>
      </c>
    </row>
    <row r="516" spans="1:12" s="5" customFormat="1" ht="30.4" x14ac:dyDescent="0.3">
      <c r="A516" s="760" t="s">
        <v>5203</v>
      </c>
      <c r="B516" s="761">
        <v>0</v>
      </c>
      <c r="C516" s="761">
        <v>8709</v>
      </c>
      <c r="D516" s="760" t="s">
        <v>5205</v>
      </c>
      <c r="E516" s="761">
        <v>0</v>
      </c>
      <c r="F516" s="761">
        <v>900</v>
      </c>
      <c r="G516" s="760"/>
      <c r="H516" s="763"/>
      <c r="I516" s="761">
        <f t="shared" si="42"/>
        <v>0</v>
      </c>
      <c r="J516" s="761">
        <f t="shared" si="43"/>
        <v>0</v>
      </c>
      <c r="K516" s="761">
        <f t="shared" si="44"/>
        <v>-900</v>
      </c>
      <c r="L516" s="761">
        <f t="shared" si="45"/>
        <v>-9</v>
      </c>
    </row>
    <row r="517" spans="1:12" s="5" customFormat="1" ht="30.4" x14ac:dyDescent="0.3">
      <c r="A517" s="760" t="s">
        <v>5196</v>
      </c>
      <c r="B517" s="761">
        <v>4564</v>
      </c>
      <c r="C517" s="761">
        <v>0</v>
      </c>
      <c r="D517" s="760" t="s">
        <v>5197</v>
      </c>
      <c r="E517" s="761">
        <v>1000</v>
      </c>
      <c r="F517" s="761">
        <v>459711</v>
      </c>
      <c r="G517" s="760"/>
      <c r="H517" s="763"/>
      <c r="I517" s="761">
        <f t="shared" si="42"/>
        <v>-3564</v>
      </c>
      <c r="J517" s="761">
        <f t="shared" si="43"/>
        <v>-35.64</v>
      </c>
      <c r="K517" s="761">
        <f t="shared" si="44"/>
        <v>-459711</v>
      </c>
      <c r="L517" s="761">
        <f t="shared" si="45"/>
        <v>-4597.1099999999997</v>
      </c>
    </row>
    <row r="518" spans="1:12" s="5" customFormat="1" ht="30.4" x14ac:dyDescent="0.3">
      <c r="A518" s="760" t="s">
        <v>5197</v>
      </c>
      <c r="B518" s="761">
        <v>1000</v>
      </c>
      <c r="C518" s="761">
        <v>415674</v>
      </c>
      <c r="D518" s="760" t="s">
        <v>5206</v>
      </c>
      <c r="E518" s="761">
        <v>0</v>
      </c>
      <c r="F518" s="761">
        <v>20728</v>
      </c>
      <c r="G518" s="760"/>
      <c r="H518" s="763"/>
      <c r="I518" s="761">
        <f t="shared" si="42"/>
        <v>-1000</v>
      </c>
      <c r="J518" s="761">
        <f t="shared" si="43"/>
        <v>-10</v>
      </c>
      <c r="K518" s="761">
        <f t="shared" si="44"/>
        <v>-20728</v>
      </c>
      <c r="L518" s="761">
        <f t="shared" si="45"/>
        <v>-207.28</v>
      </c>
    </row>
    <row r="519" spans="1:12" s="5" customFormat="1" ht="30.4" x14ac:dyDescent="0.3">
      <c r="A519" s="760" t="s">
        <v>5206</v>
      </c>
      <c r="B519" s="761">
        <v>1500</v>
      </c>
      <c r="C519" s="761">
        <v>5129</v>
      </c>
      <c r="D519" s="760" t="s">
        <v>5207</v>
      </c>
      <c r="E519" s="761">
        <v>0</v>
      </c>
      <c r="F519" s="761">
        <v>65643</v>
      </c>
      <c r="G519" s="760"/>
      <c r="H519" s="763"/>
      <c r="I519" s="761">
        <f t="shared" si="42"/>
        <v>-1500</v>
      </c>
      <c r="J519" s="761">
        <f t="shared" si="43"/>
        <v>-15</v>
      </c>
      <c r="K519" s="761">
        <f t="shared" si="44"/>
        <v>-65643</v>
      </c>
      <c r="L519" s="761">
        <f t="shared" si="45"/>
        <v>-656.43</v>
      </c>
    </row>
    <row r="520" spans="1:12" s="5" customFormat="1" ht="10.15" x14ac:dyDescent="0.3">
      <c r="A520" s="760" t="s">
        <v>5207</v>
      </c>
      <c r="B520" s="761">
        <v>0</v>
      </c>
      <c r="C520" s="761">
        <v>3870</v>
      </c>
      <c r="D520" s="760" t="s">
        <v>1259</v>
      </c>
      <c r="E520" s="761">
        <v>4571713</v>
      </c>
      <c r="F520" s="761">
        <v>3929010</v>
      </c>
      <c r="G520" s="764"/>
      <c r="H520" s="764"/>
      <c r="I520" s="761">
        <f t="shared" si="42"/>
        <v>4571713</v>
      </c>
      <c r="J520" s="761">
        <f t="shared" si="43"/>
        <v>45717.13</v>
      </c>
      <c r="K520" s="761">
        <f t="shared" si="44"/>
        <v>-3929010</v>
      </c>
      <c r="L520" s="761">
        <f t="shared" si="45"/>
        <v>-39290.1</v>
      </c>
    </row>
    <row r="521" spans="1:12" s="5" customFormat="1" ht="30.4" x14ac:dyDescent="0.3">
      <c r="A521" s="760" t="s">
        <v>1259</v>
      </c>
      <c r="B521" s="761">
        <v>7102646</v>
      </c>
      <c r="C521" s="761">
        <v>3247353</v>
      </c>
      <c r="D521" s="760" t="s">
        <v>5208</v>
      </c>
      <c r="E521" s="761">
        <v>0</v>
      </c>
      <c r="F521" s="761">
        <v>938200</v>
      </c>
      <c r="G521" s="760"/>
      <c r="H521" s="761"/>
      <c r="I521" s="761">
        <f t="shared" si="42"/>
        <v>-7102646</v>
      </c>
      <c r="J521" s="761">
        <f t="shared" si="43"/>
        <v>-71026.460000000006</v>
      </c>
      <c r="K521" s="761">
        <f t="shared" si="44"/>
        <v>-938200</v>
      </c>
      <c r="L521" s="761">
        <f t="shared" si="45"/>
        <v>-9382</v>
      </c>
    </row>
    <row r="522" spans="1:12" s="5" customFormat="1" ht="30.4" x14ac:dyDescent="0.3">
      <c r="A522" s="760" t="s">
        <v>124</v>
      </c>
      <c r="B522" s="761">
        <v>10800170</v>
      </c>
      <c r="C522" s="761">
        <v>9264522</v>
      </c>
      <c r="D522" s="760" t="s">
        <v>124</v>
      </c>
      <c r="E522" s="761">
        <v>1817332</v>
      </c>
      <c r="F522" s="761">
        <v>8985615</v>
      </c>
      <c r="G522" s="760"/>
      <c r="H522" s="761"/>
      <c r="I522" s="761">
        <f t="shared" si="42"/>
        <v>-8982838</v>
      </c>
      <c r="J522" s="761">
        <f t="shared" si="43"/>
        <v>-89828.38</v>
      </c>
      <c r="K522" s="761">
        <f t="shared" si="44"/>
        <v>-8985615</v>
      </c>
      <c r="L522" s="761">
        <f t="shared" si="45"/>
        <v>-89856.15</v>
      </c>
    </row>
    <row r="523" spans="1:12" s="5" customFormat="1" ht="20.25" x14ac:dyDescent="0.3">
      <c r="A523" s="760" t="s">
        <v>3498</v>
      </c>
      <c r="B523" s="761">
        <v>463046</v>
      </c>
      <c r="C523" s="761">
        <v>779786</v>
      </c>
      <c r="D523" s="760" t="s">
        <v>3498</v>
      </c>
      <c r="E523" s="761">
        <v>42862</v>
      </c>
      <c r="F523" s="761">
        <v>1460493</v>
      </c>
      <c r="G523" s="760"/>
      <c r="H523" s="761"/>
      <c r="I523" s="761">
        <f t="shared" si="42"/>
        <v>-420184</v>
      </c>
      <c r="J523" s="761">
        <f t="shared" si="43"/>
        <v>-4201.84</v>
      </c>
      <c r="K523" s="761">
        <f t="shared" si="44"/>
        <v>-1460493</v>
      </c>
      <c r="L523" s="761">
        <f t="shared" si="45"/>
        <v>-14604.93</v>
      </c>
    </row>
    <row r="524" spans="1:12" s="5" customFormat="1" ht="20.25" x14ac:dyDescent="0.3">
      <c r="A524" s="760" t="s">
        <v>3499</v>
      </c>
      <c r="B524" s="761">
        <v>120886</v>
      </c>
      <c r="C524" s="761">
        <v>167600</v>
      </c>
      <c r="D524" s="760" t="s">
        <v>3499</v>
      </c>
      <c r="E524" s="761">
        <v>12600</v>
      </c>
      <c r="F524" s="761">
        <v>206700</v>
      </c>
      <c r="G524" s="764"/>
      <c r="H524" s="764"/>
      <c r="I524" s="761">
        <f t="shared" si="42"/>
        <v>-108286</v>
      </c>
      <c r="J524" s="761">
        <f t="shared" si="43"/>
        <v>-1082.8599999999999</v>
      </c>
      <c r="K524" s="761">
        <f t="shared" si="44"/>
        <v>-206700</v>
      </c>
      <c r="L524" s="761">
        <f t="shared" si="45"/>
        <v>-2067</v>
      </c>
    </row>
    <row r="525" spans="1:12" s="5" customFormat="1" ht="30.4" x14ac:dyDescent="0.3">
      <c r="A525" s="760" t="s">
        <v>3500</v>
      </c>
      <c r="B525" s="761">
        <v>0</v>
      </c>
      <c r="C525" s="761">
        <v>700868</v>
      </c>
      <c r="D525" s="760" t="s">
        <v>5198</v>
      </c>
      <c r="E525" s="761">
        <v>18911817</v>
      </c>
      <c r="F525" s="761">
        <v>5129572</v>
      </c>
      <c r="G525" s="764"/>
      <c r="H525" s="764"/>
      <c r="I525" s="761">
        <f t="shared" si="42"/>
        <v>18911817</v>
      </c>
      <c r="J525" s="761">
        <f t="shared" si="43"/>
        <v>189118.17</v>
      </c>
      <c r="K525" s="761">
        <f t="shared" si="44"/>
        <v>-5129572</v>
      </c>
      <c r="L525" s="761">
        <f t="shared" si="45"/>
        <v>-51295.72</v>
      </c>
    </row>
    <row r="526" spans="1:12" s="5" customFormat="1" ht="20.25" x14ac:dyDescent="0.3">
      <c r="A526" s="760" t="s">
        <v>5177</v>
      </c>
      <c r="B526" s="761">
        <v>0</v>
      </c>
      <c r="C526" s="761">
        <v>11340</v>
      </c>
      <c r="D526" s="760" t="s">
        <v>4651</v>
      </c>
      <c r="E526" s="761">
        <v>0</v>
      </c>
      <c r="F526" s="761">
        <v>179789</v>
      </c>
      <c r="G526" s="764"/>
      <c r="H526" s="764"/>
      <c r="I526" s="761">
        <f t="shared" si="42"/>
        <v>0</v>
      </c>
      <c r="J526" s="761">
        <f t="shared" si="43"/>
        <v>0</v>
      </c>
      <c r="K526" s="761">
        <f t="shared" si="44"/>
        <v>-179789</v>
      </c>
      <c r="L526" s="761">
        <f t="shared" si="45"/>
        <v>-1797.89</v>
      </c>
    </row>
    <row r="527" spans="1:12" s="5" customFormat="1" ht="10.15" x14ac:dyDescent="0.3">
      <c r="A527" s="760" t="s">
        <v>5198</v>
      </c>
      <c r="B527" s="761">
        <v>529763</v>
      </c>
      <c r="C527" s="761">
        <v>5175012</v>
      </c>
      <c r="D527" s="760" t="s">
        <v>5209</v>
      </c>
      <c r="E527" s="761">
        <v>0</v>
      </c>
      <c r="F527" s="761">
        <v>304272</v>
      </c>
      <c r="G527" s="764"/>
      <c r="H527" s="764"/>
      <c r="I527" s="761">
        <f t="shared" si="42"/>
        <v>-529763</v>
      </c>
      <c r="J527" s="761">
        <f t="shared" si="43"/>
        <v>-5297.63</v>
      </c>
      <c r="K527" s="761">
        <f t="shared" si="44"/>
        <v>-304272</v>
      </c>
      <c r="L527" s="761">
        <f t="shared" si="45"/>
        <v>-3042.72</v>
      </c>
    </row>
    <row r="528" spans="1:12" s="5" customFormat="1" ht="20.25" x14ac:dyDescent="0.3">
      <c r="A528" s="760" t="s">
        <v>5209</v>
      </c>
      <c r="B528" s="761">
        <v>0</v>
      </c>
      <c r="C528" s="761">
        <v>1367865</v>
      </c>
      <c r="D528" s="760" t="s">
        <v>5210</v>
      </c>
      <c r="E528" s="761">
        <v>0</v>
      </c>
      <c r="F528" s="761">
        <v>48371</v>
      </c>
      <c r="G528" s="764"/>
      <c r="H528" s="764"/>
      <c r="I528" s="761">
        <f t="shared" si="42"/>
        <v>0</v>
      </c>
      <c r="J528" s="761">
        <f t="shared" si="43"/>
        <v>0</v>
      </c>
      <c r="K528" s="761">
        <f t="shared" si="44"/>
        <v>-48371</v>
      </c>
      <c r="L528" s="761">
        <f t="shared" si="45"/>
        <v>-483.71</v>
      </c>
    </row>
    <row r="529" spans="1:12" s="5" customFormat="1" ht="10.15" x14ac:dyDescent="0.3">
      <c r="A529" s="760" t="s">
        <v>5210</v>
      </c>
      <c r="B529" s="761">
        <v>0</v>
      </c>
      <c r="C529" s="761">
        <v>6900</v>
      </c>
      <c r="D529" s="760" t="s">
        <v>5211</v>
      </c>
      <c r="E529" s="761">
        <v>0</v>
      </c>
      <c r="F529" s="761">
        <v>539891</v>
      </c>
      <c r="G529" s="764"/>
      <c r="H529" s="764"/>
      <c r="I529" s="761">
        <f t="shared" si="42"/>
        <v>0</v>
      </c>
      <c r="J529" s="761">
        <f t="shared" si="43"/>
        <v>0</v>
      </c>
      <c r="K529" s="761">
        <f t="shared" si="44"/>
        <v>-539891</v>
      </c>
      <c r="L529" s="761">
        <f t="shared" si="45"/>
        <v>-5398.91</v>
      </c>
    </row>
    <row r="530" spans="1:12" s="5" customFormat="1" ht="10.15" x14ac:dyDescent="0.3">
      <c r="A530" s="760" t="s">
        <v>5211</v>
      </c>
      <c r="B530" s="761">
        <v>0</v>
      </c>
      <c r="C530" s="761">
        <v>24600</v>
      </c>
      <c r="D530" s="760" t="s">
        <v>5211</v>
      </c>
      <c r="E530" s="761">
        <v>0</v>
      </c>
      <c r="F530" s="761">
        <v>23059</v>
      </c>
      <c r="G530" s="764"/>
      <c r="H530" s="764"/>
      <c r="I530" s="761">
        <f t="shared" si="42"/>
        <v>0</v>
      </c>
      <c r="J530" s="761">
        <f t="shared" si="43"/>
        <v>0</v>
      </c>
      <c r="K530" s="761">
        <f t="shared" si="44"/>
        <v>-23059</v>
      </c>
      <c r="L530" s="761">
        <f t="shared" si="45"/>
        <v>-230.59</v>
      </c>
    </row>
    <row r="531" spans="1:12" s="5" customFormat="1" ht="30.4" x14ac:dyDescent="0.3">
      <c r="A531" s="760" t="s">
        <v>5210</v>
      </c>
      <c r="B531" s="761">
        <v>0</v>
      </c>
      <c r="C531" s="761">
        <v>3238</v>
      </c>
      <c r="D531" s="760" t="s">
        <v>5212</v>
      </c>
      <c r="E531" s="761">
        <v>0</v>
      </c>
      <c r="F531" s="761">
        <v>732982</v>
      </c>
      <c r="G531" s="764"/>
      <c r="H531" s="764"/>
      <c r="I531" s="761">
        <f t="shared" si="42"/>
        <v>0</v>
      </c>
      <c r="J531" s="761">
        <f t="shared" si="43"/>
        <v>0</v>
      </c>
      <c r="K531" s="761">
        <f t="shared" si="44"/>
        <v>-732982</v>
      </c>
      <c r="L531" s="761">
        <f t="shared" si="45"/>
        <v>-7329.82</v>
      </c>
    </row>
    <row r="532" spans="1:12" s="5" customFormat="1" ht="30.4" x14ac:dyDescent="0.3">
      <c r="A532" s="760" t="s">
        <v>5212</v>
      </c>
      <c r="B532" s="761">
        <v>0</v>
      </c>
      <c r="C532" s="761">
        <v>277630</v>
      </c>
      <c r="D532" s="760" t="s">
        <v>5213</v>
      </c>
      <c r="E532" s="761">
        <v>0</v>
      </c>
      <c r="F532" s="761">
        <v>56554</v>
      </c>
      <c r="G532" s="764"/>
      <c r="H532" s="764"/>
      <c r="I532" s="761">
        <f t="shared" si="42"/>
        <v>0</v>
      </c>
      <c r="J532" s="761">
        <f t="shared" si="43"/>
        <v>0</v>
      </c>
      <c r="K532" s="761">
        <f t="shared" si="44"/>
        <v>-56554</v>
      </c>
      <c r="L532" s="761">
        <f t="shared" si="45"/>
        <v>-565.54</v>
      </c>
    </row>
    <row r="533" spans="1:12" s="5" customFormat="1" ht="10.15" x14ac:dyDescent="0.3">
      <c r="A533" s="760" t="s">
        <v>5213</v>
      </c>
      <c r="B533" s="761">
        <v>0</v>
      </c>
      <c r="C533" s="761">
        <v>20335</v>
      </c>
      <c r="D533" s="760" t="s">
        <v>5211</v>
      </c>
      <c r="E533" s="761">
        <v>0</v>
      </c>
      <c r="F533" s="761">
        <v>69997</v>
      </c>
      <c r="G533" s="764"/>
      <c r="H533" s="764"/>
      <c r="I533" s="761">
        <f t="shared" si="42"/>
        <v>0</v>
      </c>
      <c r="J533" s="761">
        <f t="shared" si="43"/>
        <v>0</v>
      </c>
      <c r="K533" s="761">
        <f t="shared" si="44"/>
        <v>-69997</v>
      </c>
      <c r="L533" s="761">
        <f t="shared" si="45"/>
        <v>-699.97</v>
      </c>
    </row>
    <row r="534" spans="1:12" s="5" customFormat="1" ht="10.15" x14ac:dyDescent="0.3">
      <c r="A534" s="760" t="s">
        <v>5211</v>
      </c>
      <c r="B534" s="761">
        <v>0</v>
      </c>
      <c r="C534" s="761">
        <v>365193</v>
      </c>
      <c r="D534" s="760" t="s">
        <v>5214</v>
      </c>
      <c r="E534" s="761">
        <v>0</v>
      </c>
      <c r="F534" s="761">
        <v>2238532</v>
      </c>
      <c r="G534" s="764"/>
      <c r="H534" s="764"/>
      <c r="I534" s="761">
        <f t="shared" si="42"/>
        <v>0</v>
      </c>
      <c r="J534" s="761">
        <f t="shared" si="43"/>
        <v>0</v>
      </c>
      <c r="K534" s="761">
        <f t="shared" si="44"/>
        <v>-2238532</v>
      </c>
      <c r="L534" s="761">
        <f t="shared" si="45"/>
        <v>-22385.32</v>
      </c>
    </row>
    <row r="535" spans="1:12" s="5" customFormat="1" ht="30.4" x14ac:dyDescent="0.3">
      <c r="A535" s="760" t="s">
        <v>5214</v>
      </c>
      <c r="B535" s="761">
        <v>0</v>
      </c>
      <c r="C535" s="761">
        <v>380834</v>
      </c>
      <c r="D535" s="760" t="s">
        <v>5215</v>
      </c>
      <c r="E535" s="761">
        <v>0</v>
      </c>
      <c r="F535" s="761">
        <v>10860</v>
      </c>
      <c r="G535" s="764"/>
      <c r="H535" s="764"/>
      <c r="I535" s="761">
        <f t="shared" si="42"/>
        <v>0</v>
      </c>
      <c r="J535" s="761">
        <f t="shared" si="43"/>
        <v>0</v>
      </c>
      <c r="K535" s="761">
        <f t="shared" si="44"/>
        <v>-10860</v>
      </c>
      <c r="L535" s="761">
        <f t="shared" si="45"/>
        <v>-108.6</v>
      </c>
    </row>
    <row r="536" spans="1:12" s="5" customFormat="1" ht="30.4" x14ac:dyDescent="0.3">
      <c r="A536" s="760" t="s">
        <v>5216</v>
      </c>
      <c r="B536" s="761">
        <v>0</v>
      </c>
      <c r="C536" s="761">
        <v>15757</v>
      </c>
      <c r="D536" s="760" t="s">
        <v>5217</v>
      </c>
      <c r="E536" s="761">
        <v>0</v>
      </c>
      <c r="F536" s="761">
        <v>14880</v>
      </c>
      <c r="G536" s="764"/>
      <c r="H536" s="764"/>
      <c r="I536" s="761">
        <f t="shared" si="42"/>
        <v>0</v>
      </c>
      <c r="J536" s="761">
        <f t="shared" si="43"/>
        <v>0</v>
      </c>
      <c r="K536" s="761">
        <f t="shared" si="44"/>
        <v>-14880</v>
      </c>
      <c r="L536" s="761">
        <f t="shared" si="45"/>
        <v>-148.80000000000001</v>
      </c>
    </row>
    <row r="537" spans="1:12" s="5" customFormat="1" ht="20.25" x14ac:dyDescent="0.3">
      <c r="A537" s="760" t="s">
        <v>5218</v>
      </c>
      <c r="B537" s="761">
        <v>0</v>
      </c>
      <c r="C537" s="761">
        <v>1290</v>
      </c>
      <c r="D537" s="760" t="s">
        <v>5216</v>
      </c>
      <c r="E537" s="761">
        <v>0</v>
      </c>
      <c r="F537" s="761">
        <v>831170</v>
      </c>
      <c r="G537" s="764"/>
      <c r="H537" s="764"/>
      <c r="I537" s="761">
        <f t="shared" si="42"/>
        <v>0</v>
      </c>
      <c r="J537" s="761">
        <f t="shared" si="43"/>
        <v>0</v>
      </c>
      <c r="K537" s="761">
        <f t="shared" si="44"/>
        <v>-831170</v>
      </c>
      <c r="L537" s="761">
        <f t="shared" si="45"/>
        <v>-8311.7000000000007</v>
      </c>
    </row>
    <row r="538" spans="1:12" s="5" customFormat="1" ht="20.25" x14ac:dyDescent="0.3">
      <c r="A538" s="760" t="s">
        <v>5219</v>
      </c>
      <c r="B538" s="761">
        <v>0</v>
      </c>
      <c r="C538" s="761">
        <v>447</v>
      </c>
      <c r="D538" s="760" t="s">
        <v>5219</v>
      </c>
      <c r="E538" s="761">
        <v>0</v>
      </c>
      <c r="F538" s="761">
        <v>37822</v>
      </c>
      <c r="G538" s="764"/>
      <c r="H538" s="764"/>
      <c r="I538" s="761">
        <f t="shared" si="42"/>
        <v>0</v>
      </c>
      <c r="J538" s="761">
        <f t="shared" si="43"/>
        <v>0</v>
      </c>
      <c r="K538" s="761">
        <f t="shared" si="44"/>
        <v>-37822</v>
      </c>
      <c r="L538" s="761">
        <f t="shared" si="45"/>
        <v>-378.22</v>
      </c>
    </row>
    <row r="539" spans="1:12" s="5" customFormat="1" ht="30.4" x14ac:dyDescent="0.3">
      <c r="A539" s="760" t="s">
        <v>5220</v>
      </c>
      <c r="B539" s="761">
        <v>0</v>
      </c>
      <c r="C539" s="761">
        <v>5340</v>
      </c>
      <c r="D539" s="760" t="s">
        <v>5220</v>
      </c>
      <c r="E539" s="761">
        <v>0</v>
      </c>
      <c r="F539" s="761">
        <v>22093</v>
      </c>
      <c r="G539" s="764"/>
      <c r="H539" s="764"/>
      <c r="I539" s="761">
        <f t="shared" si="42"/>
        <v>0</v>
      </c>
      <c r="J539" s="761">
        <f t="shared" si="43"/>
        <v>0</v>
      </c>
      <c r="K539" s="761">
        <f t="shared" si="44"/>
        <v>-22093</v>
      </c>
      <c r="L539" s="761">
        <f t="shared" si="45"/>
        <v>-220.93</v>
      </c>
    </row>
    <row r="540" spans="1:12" s="5" customFormat="1" ht="30.4" x14ac:dyDescent="0.3">
      <c r="A540" s="760" t="s">
        <v>5221</v>
      </c>
      <c r="B540" s="761">
        <v>0</v>
      </c>
      <c r="C540" s="761">
        <v>5339</v>
      </c>
      <c r="D540" s="760" t="s">
        <v>5221</v>
      </c>
      <c r="E540" s="761">
        <v>0</v>
      </c>
      <c r="F540" s="761">
        <v>251197</v>
      </c>
      <c r="G540" s="764"/>
      <c r="H540" s="764"/>
      <c r="I540" s="761">
        <f t="shared" si="42"/>
        <v>0</v>
      </c>
      <c r="J540" s="761">
        <f t="shared" si="43"/>
        <v>0</v>
      </c>
      <c r="K540" s="761">
        <f t="shared" si="44"/>
        <v>-251197</v>
      </c>
      <c r="L540" s="761">
        <f t="shared" si="45"/>
        <v>-2511.9699999999998</v>
      </c>
    </row>
    <row r="541" spans="1:12" s="5" customFormat="1" ht="30.4" x14ac:dyDescent="0.3">
      <c r="A541" s="762" t="s">
        <v>5199</v>
      </c>
      <c r="B541" s="762"/>
      <c r="C541" s="762"/>
      <c r="D541" s="765" t="s">
        <v>5199</v>
      </c>
      <c r="E541" s="762"/>
      <c r="F541" s="762"/>
      <c r="G541" s="764"/>
      <c r="H541" s="764"/>
      <c r="I541" s="761">
        <f t="shared" si="42"/>
        <v>0</v>
      </c>
      <c r="J541" s="761">
        <f t="shared" si="43"/>
        <v>0</v>
      </c>
      <c r="K541" s="761">
        <f t="shared" si="44"/>
        <v>0</v>
      </c>
      <c r="L541" s="761">
        <f t="shared" si="45"/>
        <v>0</v>
      </c>
    </row>
    <row r="542" spans="1:12" s="5" customFormat="1" ht="20.25" x14ac:dyDescent="0.3">
      <c r="A542" s="760" t="s">
        <v>1213</v>
      </c>
      <c r="B542" s="763">
        <v>10000</v>
      </c>
      <c r="C542" s="761">
        <v>800</v>
      </c>
      <c r="D542" s="760" t="s">
        <v>1215</v>
      </c>
      <c r="E542" s="763">
        <v>7500</v>
      </c>
      <c r="F542" s="761">
        <v>7500</v>
      </c>
      <c r="G542" s="764"/>
      <c r="H542" s="764"/>
      <c r="I542" s="761">
        <f t="shared" si="42"/>
        <v>-2500</v>
      </c>
      <c r="J542" s="761">
        <f t="shared" si="43"/>
        <v>-25</v>
      </c>
      <c r="K542" s="761">
        <f t="shared" si="44"/>
        <v>-7500</v>
      </c>
      <c r="L542" s="761">
        <f t="shared" si="45"/>
        <v>-75</v>
      </c>
    </row>
    <row r="543" spans="1:12" s="5" customFormat="1" ht="30.4" x14ac:dyDescent="0.3">
      <c r="A543" s="760" t="s">
        <v>1215</v>
      </c>
      <c r="B543" s="763">
        <v>10000</v>
      </c>
      <c r="C543" s="761">
        <v>5879</v>
      </c>
      <c r="D543" s="760" t="s">
        <v>5186</v>
      </c>
      <c r="E543" s="763">
        <v>2000</v>
      </c>
      <c r="F543" s="761">
        <v>2000</v>
      </c>
      <c r="G543" s="764"/>
      <c r="H543" s="764"/>
      <c r="I543" s="761">
        <f t="shared" si="42"/>
        <v>-8000</v>
      </c>
      <c r="J543" s="761">
        <f t="shared" si="43"/>
        <v>-80</v>
      </c>
      <c r="K543" s="761">
        <f t="shared" si="44"/>
        <v>-2000</v>
      </c>
      <c r="L543" s="761">
        <f t="shared" si="45"/>
        <v>-20</v>
      </c>
    </row>
    <row r="544" spans="1:12" s="5" customFormat="1" ht="20.25" x14ac:dyDescent="0.3">
      <c r="A544" s="760" t="s">
        <v>125</v>
      </c>
      <c r="B544" s="763">
        <v>0</v>
      </c>
      <c r="C544" s="761">
        <v>6700</v>
      </c>
      <c r="D544" s="760" t="s">
        <v>1214</v>
      </c>
      <c r="E544" s="763">
        <v>17932</v>
      </c>
      <c r="F544" s="761">
        <v>17932</v>
      </c>
      <c r="G544" s="764"/>
      <c r="H544" s="764"/>
      <c r="I544" s="761">
        <f t="shared" si="42"/>
        <v>17932</v>
      </c>
      <c r="J544" s="761">
        <f t="shared" si="43"/>
        <v>179.32</v>
      </c>
      <c r="K544" s="761">
        <f t="shared" si="44"/>
        <v>-17932</v>
      </c>
      <c r="L544" s="761">
        <f t="shared" si="45"/>
        <v>-179.32</v>
      </c>
    </row>
    <row r="545" spans="1:12" s="5" customFormat="1" ht="30.4" x14ac:dyDescent="0.3">
      <c r="A545" s="760" t="s">
        <v>5186</v>
      </c>
      <c r="B545" s="763">
        <v>2500</v>
      </c>
      <c r="C545" s="761">
        <v>21925</v>
      </c>
      <c r="D545" s="760" t="s">
        <v>1220</v>
      </c>
      <c r="E545" s="763">
        <v>5000</v>
      </c>
      <c r="F545" s="761">
        <v>5000</v>
      </c>
      <c r="G545" s="764"/>
      <c r="H545" s="764"/>
      <c r="I545" s="761">
        <f t="shared" si="42"/>
        <v>2500</v>
      </c>
      <c r="J545" s="761">
        <f t="shared" si="43"/>
        <v>25</v>
      </c>
      <c r="K545" s="761">
        <f t="shared" si="44"/>
        <v>-5000</v>
      </c>
      <c r="L545" s="761">
        <f t="shared" si="45"/>
        <v>-50</v>
      </c>
    </row>
    <row r="546" spans="1:12" s="5" customFormat="1" ht="10.15" x14ac:dyDescent="0.3">
      <c r="A546" s="760" t="s">
        <v>1214</v>
      </c>
      <c r="B546" s="763">
        <v>5000</v>
      </c>
      <c r="C546" s="761">
        <v>2500</v>
      </c>
      <c r="D546" s="760" t="s">
        <v>3479</v>
      </c>
      <c r="E546" s="763">
        <v>40000</v>
      </c>
      <c r="F546" s="761">
        <v>40000</v>
      </c>
      <c r="G546" s="764"/>
      <c r="H546" s="764"/>
      <c r="I546" s="761">
        <f t="shared" si="42"/>
        <v>35000</v>
      </c>
      <c r="J546" s="761">
        <f t="shared" si="43"/>
        <v>350</v>
      </c>
      <c r="K546" s="761">
        <f t="shared" si="44"/>
        <v>-40000</v>
      </c>
      <c r="L546" s="761">
        <f t="shared" si="45"/>
        <v>-400</v>
      </c>
    </row>
    <row r="547" spans="1:12" s="5" customFormat="1" ht="20.25" x14ac:dyDescent="0.3">
      <c r="A547" s="760" t="s">
        <v>1220</v>
      </c>
      <c r="B547" s="763">
        <v>1500</v>
      </c>
      <c r="C547" s="761">
        <v>7500</v>
      </c>
      <c r="D547" s="760" t="s">
        <v>1264</v>
      </c>
      <c r="E547" s="763">
        <v>2330</v>
      </c>
      <c r="F547" s="761">
        <v>2330</v>
      </c>
      <c r="G547" s="764"/>
      <c r="H547" s="764"/>
      <c r="I547" s="761">
        <f t="shared" si="42"/>
        <v>830</v>
      </c>
      <c r="J547" s="761">
        <f t="shared" si="43"/>
        <v>8.3000000000000007</v>
      </c>
      <c r="K547" s="761">
        <f t="shared" si="44"/>
        <v>-2330</v>
      </c>
      <c r="L547" s="761">
        <f t="shared" si="45"/>
        <v>-23.3</v>
      </c>
    </row>
    <row r="548" spans="1:12" s="5" customFormat="1" ht="20.25" x14ac:dyDescent="0.3">
      <c r="A548" s="760" t="s">
        <v>3479</v>
      </c>
      <c r="B548" s="763">
        <v>75000</v>
      </c>
      <c r="C548" s="761">
        <v>201005</v>
      </c>
      <c r="D548" s="760" t="s">
        <v>5187</v>
      </c>
      <c r="E548" s="763">
        <v>65000</v>
      </c>
      <c r="F548" s="761">
        <v>65000</v>
      </c>
      <c r="G548" s="764"/>
      <c r="H548" s="764"/>
      <c r="I548" s="761">
        <f t="shared" si="42"/>
        <v>-10000</v>
      </c>
      <c r="J548" s="761">
        <f t="shared" si="43"/>
        <v>-100</v>
      </c>
      <c r="K548" s="761">
        <f t="shared" si="44"/>
        <v>-65000</v>
      </c>
      <c r="L548" s="761">
        <f t="shared" si="45"/>
        <v>-650</v>
      </c>
    </row>
    <row r="549" spans="1:12" s="5" customFormat="1" ht="30.4" x14ac:dyDescent="0.3">
      <c r="A549" s="760" t="s">
        <v>1264</v>
      </c>
      <c r="B549" s="763">
        <v>2330</v>
      </c>
      <c r="C549" s="761">
        <v>0</v>
      </c>
      <c r="D549" s="760" t="s">
        <v>5190</v>
      </c>
      <c r="E549" s="763">
        <v>1000</v>
      </c>
      <c r="F549" s="761">
        <v>1000</v>
      </c>
      <c r="G549" s="764"/>
      <c r="H549" s="764"/>
      <c r="I549" s="761">
        <f t="shared" si="42"/>
        <v>-1330</v>
      </c>
      <c r="J549" s="761">
        <f t="shared" si="43"/>
        <v>-13.3</v>
      </c>
      <c r="K549" s="761">
        <f t="shared" si="44"/>
        <v>-1000</v>
      </c>
      <c r="L549" s="761">
        <f t="shared" si="45"/>
        <v>-10</v>
      </c>
    </row>
    <row r="550" spans="1:12" s="5" customFormat="1" ht="10.15" x14ac:dyDescent="0.3">
      <c r="A550" s="760" t="s">
        <v>5187</v>
      </c>
      <c r="B550" s="763">
        <v>85000</v>
      </c>
      <c r="C550" s="761">
        <v>190952</v>
      </c>
      <c r="D550" s="760" t="s">
        <v>1255</v>
      </c>
      <c r="E550" s="763">
        <v>1000</v>
      </c>
      <c r="F550" s="761">
        <v>1000</v>
      </c>
      <c r="G550" s="764"/>
      <c r="H550" s="764"/>
      <c r="I550" s="761">
        <f t="shared" si="42"/>
        <v>-84000</v>
      </c>
      <c r="J550" s="761">
        <f t="shared" si="43"/>
        <v>-840</v>
      </c>
      <c r="K550" s="761">
        <f t="shared" si="44"/>
        <v>-1000</v>
      </c>
      <c r="L550" s="761">
        <f t="shared" si="45"/>
        <v>-10</v>
      </c>
    </row>
    <row r="551" spans="1:12" s="5" customFormat="1" ht="20.25" x14ac:dyDescent="0.3">
      <c r="A551" s="760" t="s">
        <v>5190</v>
      </c>
      <c r="B551" s="763">
        <v>1500</v>
      </c>
      <c r="C551" s="761">
        <v>0</v>
      </c>
      <c r="D551" s="760" t="s">
        <v>1226</v>
      </c>
      <c r="E551" s="763">
        <v>3300</v>
      </c>
      <c r="F551" s="761">
        <v>3300</v>
      </c>
      <c r="G551" s="764"/>
      <c r="H551" s="764"/>
      <c r="I551" s="761">
        <f t="shared" si="42"/>
        <v>1800</v>
      </c>
      <c r="J551" s="761">
        <f t="shared" si="43"/>
        <v>18</v>
      </c>
      <c r="K551" s="761">
        <f t="shared" si="44"/>
        <v>-3300</v>
      </c>
      <c r="L551" s="761">
        <f t="shared" si="45"/>
        <v>-33</v>
      </c>
    </row>
    <row r="552" spans="1:12" s="5" customFormat="1" ht="30.4" x14ac:dyDescent="0.3">
      <c r="A552" s="760" t="s">
        <v>1255</v>
      </c>
      <c r="B552" s="763">
        <v>1000</v>
      </c>
      <c r="C552" s="761">
        <v>9620</v>
      </c>
      <c r="D552" s="760" t="s">
        <v>5191</v>
      </c>
      <c r="E552" s="763">
        <v>9500</v>
      </c>
      <c r="F552" s="761">
        <v>9500</v>
      </c>
      <c r="G552" s="764"/>
      <c r="H552" s="764"/>
      <c r="I552" s="761">
        <f t="shared" si="42"/>
        <v>8500</v>
      </c>
      <c r="J552" s="761">
        <f t="shared" si="43"/>
        <v>85</v>
      </c>
      <c r="K552" s="761">
        <f t="shared" si="44"/>
        <v>-9500</v>
      </c>
      <c r="L552" s="761">
        <f t="shared" si="45"/>
        <v>-95</v>
      </c>
    </row>
    <row r="553" spans="1:12" s="5" customFormat="1" ht="10.15" x14ac:dyDescent="0.3">
      <c r="A553" s="760" t="s">
        <v>1226</v>
      </c>
      <c r="B553" s="763">
        <v>3500</v>
      </c>
      <c r="C553" s="761">
        <v>1620</v>
      </c>
      <c r="D553" s="760" t="s">
        <v>5193</v>
      </c>
      <c r="E553" s="763">
        <v>2895</v>
      </c>
      <c r="F553" s="761">
        <v>2895</v>
      </c>
      <c r="G553" s="764"/>
      <c r="H553" s="764"/>
      <c r="I553" s="761">
        <f t="shared" si="42"/>
        <v>-605</v>
      </c>
      <c r="J553" s="761">
        <f t="shared" si="43"/>
        <v>-6.05</v>
      </c>
      <c r="K553" s="761">
        <f t="shared" si="44"/>
        <v>-2895</v>
      </c>
      <c r="L553" s="761">
        <f t="shared" si="45"/>
        <v>-28.95</v>
      </c>
    </row>
    <row r="554" spans="1:12" s="5" customFormat="1" ht="10.15" x14ac:dyDescent="0.3">
      <c r="A554" s="760" t="s">
        <v>5191</v>
      </c>
      <c r="B554" s="763">
        <v>15000</v>
      </c>
      <c r="C554" s="761">
        <v>5720</v>
      </c>
      <c r="D554" s="760" t="s">
        <v>1259</v>
      </c>
      <c r="E554" s="763">
        <v>31500</v>
      </c>
      <c r="F554" s="761">
        <v>31500</v>
      </c>
      <c r="G554" s="764"/>
      <c r="H554" s="764"/>
      <c r="I554" s="761">
        <f t="shared" si="42"/>
        <v>16500</v>
      </c>
      <c r="J554" s="761">
        <f t="shared" si="43"/>
        <v>165</v>
      </c>
      <c r="K554" s="761">
        <f t="shared" si="44"/>
        <v>-31500</v>
      </c>
      <c r="L554" s="761">
        <f t="shared" si="45"/>
        <v>-315</v>
      </c>
    </row>
    <row r="555" spans="1:12" s="5" customFormat="1" ht="30.4" x14ac:dyDescent="0.3">
      <c r="A555" s="760" t="s">
        <v>65</v>
      </c>
      <c r="B555" s="763">
        <v>0</v>
      </c>
      <c r="C555" s="761">
        <v>1000</v>
      </c>
      <c r="D555" s="760" t="s">
        <v>124</v>
      </c>
      <c r="E555" s="763">
        <v>214278</v>
      </c>
      <c r="F555" s="761">
        <v>214278</v>
      </c>
      <c r="G555" s="764"/>
      <c r="H555" s="764"/>
      <c r="I555" s="761">
        <f t="shared" si="42"/>
        <v>214278</v>
      </c>
      <c r="J555" s="761">
        <f t="shared" si="43"/>
        <v>2142.7800000000002</v>
      </c>
      <c r="K555" s="761">
        <f t="shared" si="44"/>
        <v>-214278</v>
      </c>
      <c r="L555" s="761">
        <f t="shared" si="45"/>
        <v>-2142.7800000000002</v>
      </c>
    </row>
    <row r="556" spans="1:12" s="5" customFormat="1" ht="20.25" x14ac:dyDescent="0.3">
      <c r="A556" s="760" t="s">
        <v>5193</v>
      </c>
      <c r="B556" s="763">
        <v>5905</v>
      </c>
      <c r="C556" s="761">
        <v>2692</v>
      </c>
      <c r="D556" s="760" t="s">
        <v>3498</v>
      </c>
      <c r="E556" s="763">
        <v>20562</v>
      </c>
      <c r="F556" s="761">
        <v>20562</v>
      </c>
      <c r="G556" s="764"/>
      <c r="H556" s="764"/>
      <c r="I556" s="761">
        <f t="shared" si="42"/>
        <v>14657</v>
      </c>
      <c r="J556" s="761">
        <f t="shared" si="43"/>
        <v>146.57</v>
      </c>
      <c r="K556" s="761">
        <f t="shared" si="44"/>
        <v>-20562</v>
      </c>
      <c r="L556" s="761">
        <f t="shared" si="45"/>
        <v>-205.62</v>
      </c>
    </row>
    <row r="557" spans="1:12" s="5" customFormat="1" ht="20.25" x14ac:dyDescent="0.3">
      <c r="A557" s="760" t="s">
        <v>5197</v>
      </c>
      <c r="B557" s="763">
        <v>0</v>
      </c>
      <c r="C557" s="761">
        <v>1200</v>
      </c>
      <c r="D557" s="760" t="s">
        <v>3499</v>
      </c>
      <c r="E557" s="763">
        <v>11400</v>
      </c>
      <c r="F557" s="761">
        <v>11400</v>
      </c>
      <c r="G557" s="764"/>
      <c r="H557" s="764"/>
      <c r="I557" s="761">
        <f t="shared" si="42"/>
        <v>11400</v>
      </c>
      <c r="J557" s="761">
        <f t="shared" si="43"/>
        <v>114</v>
      </c>
      <c r="K557" s="761">
        <f t="shared" si="44"/>
        <v>-11400</v>
      </c>
      <c r="L557" s="761">
        <f t="shared" si="45"/>
        <v>-114</v>
      </c>
    </row>
    <row r="558" spans="1:12" s="5" customFormat="1" ht="40.5" x14ac:dyDescent="0.3">
      <c r="A558" s="760" t="s">
        <v>1259</v>
      </c>
      <c r="B558" s="763">
        <v>45000</v>
      </c>
      <c r="C558" s="761">
        <v>3400</v>
      </c>
      <c r="D558" s="762" t="s">
        <v>5204</v>
      </c>
      <c r="E558" s="762"/>
      <c r="F558" s="762"/>
      <c r="G558" s="764"/>
      <c r="H558" s="764"/>
      <c r="I558" s="761">
        <f t="shared" si="42"/>
        <v>-45000</v>
      </c>
      <c r="J558" s="761">
        <f t="shared" si="43"/>
        <v>-450</v>
      </c>
      <c r="K558" s="761">
        <f t="shared" si="44"/>
        <v>0</v>
      </c>
      <c r="L558" s="761">
        <f t="shared" si="45"/>
        <v>0</v>
      </c>
    </row>
    <row r="559" spans="1:12" s="5" customFormat="1" ht="30.4" x14ac:dyDescent="0.3">
      <c r="A559" s="760" t="s">
        <v>124</v>
      </c>
      <c r="B559" s="763">
        <v>228000</v>
      </c>
      <c r="C559" s="761">
        <v>87967</v>
      </c>
      <c r="D559" s="760" t="s">
        <v>1213</v>
      </c>
      <c r="E559" s="763">
        <v>0</v>
      </c>
      <c r="F559" s="761">
        <v>3040</v>
      </c>
      <c r="G559" s="764"/>
      <c r="H559" s="764"/>
      <c r="I559" s="761">
        <f t="shared" si="42"/>
        <v>-228000</v>
      </c>
      <c r="J559" s="761">
        <f t="shared" si="43"/>
        <v>-2280</v>
      </c>
      <c r="K559" s="761">
        <f t="shared" si="44"/>
        <v>-3040</v>
      </c>
      <c r="L559" s="761">
        <f t="shared" si="45"/>
        <v>-30.4</v>
      </c>
    </row>
    <row r="560" spans="1:12" s="5" customFormat="1" ht="20.25" x14ac:dyDescent="0.3">
      <c r="A560" s="760" t="s">
        <v>3498</v>
      </c>
      <c r="B560" s="763">
        <v>20562</v>
      </c>
      <c r="C560" s="761">
        <v>7917</v>
      </c>
      <c r="D560" s="760" t="s">
        <v>1215</v>
      </c>
      <c r="E560" s="763">
        <v>0</v>
      </c>
      <c r="F560" s="761">
        <v>41170</v>
      </c>
      <c r="G560" s="764"/>
      <c r="H560" s="764"/>
      <c r="I560" s="761">
        <f t="shared" si="42"/>
        <v>-20562</v>
      </c>
      <c r="J560" s="761">
        <f t="shared" si="43"/>
        <v>-205.62</v>
      </c>
      <c r="K560" s="761">
        <f t="shared" si="44"/>
        <v>-41170</v>
      </c>
      <c r="L560" s="761">
        <f t="shared" si="45"/>
        <v>-411.7</v>
      </c>
    </row>
    <row r="561" spans="1:12" s="5" customFormat="1" ht="20.25" x14ac:dyDescent="0.3">
      <c r="A561" s="760" t="s">
        <v>3499</v>
      </c>
      <c r="B561" s="763">
        <v>11400</v>
      </c>
      <c r="C561" s="761">
        <v>0</v>
      </c>
      <c r="D561" s="760" t="s">
        <v>1244</v>
      </c>
      <c r="E561" s="763">
        <v>0</v>
      </c>
      <c r="F561" s="761">
        <v>12300</v>
      </c>
      <c r="G561" s="764"/>
      <c r="H561" s="764"/>
      <c r="I561" s="761">
        <f t="shared" si="42"/>
        <v>-11400</v>
      </c>
      <c r="J561" s="761">
        <f t="shared" si="43"/>
        <v>-114</v>
      </c>
      <c r="K561" s="761">
        <f t="shared" si="44"/>
        <v>-12300</v>
      </c>
      <c r="L561" s="761">
        <f t="shared" si="45"/>
        <v>-123</v>
      </c>
    </row>
    <row r="562" spans="1:12" s="5" customFormat="1" ht="30.4" x14ac:dyDescent="0.3">
      <c r="A562" s="760" t="s">
        <v>5212</v>
      </c>
      <c r="B562" s="763">
        <v>0</v>
      </c>
      <c r="C562" s="761">
        <v>3750</v>
      </c>
      <c r="D562" s="760" t="s">
        <v>5186</v>
      </c>
      <c r="E562" s="763">
        <v>0</v>
      </c>
      <c r="F562" s="761">
        <v>31011</v>
      </c>
      <c r="G562" s="764"/>
      <c r="H562" s="764"/>
      <c r="I562" s="761">
        <f t="shared" si="42"/>
        <v>0</v>
      </c>
      <c r="J562" s="761">
        <f t="shared" si="43"/>
        <v>0</v>
      </c>
      <c r="K562" s="761">
        <f t="shared" si="44"/>
        <v>-31011</v>
      </c>
      <c r="L562" s="761">
        <f t="shared" si="45"/>
        <v>-310.11</v>
      </c>
    </row>
    <row r="563" spans="1:12" s="5" customFormat="1" ht="20.25" x14ac:dyDescent="0.3">
      <c r="A563" s="760" t="s">
        <v>5220</v>
      </c>
      <c r="B563" s="763">
        <v>0</v>
      </c>
      <c r="C563" s="761">
        <v>3050</v>
      </c>
      <c r="D563" s="760" t="s">
        <v>1214</v>
      </c>
      <c r="E563" s="763">
        <v>0</v>
      </c>
      <c r="F563" s="761">
        <v>3500</v>
      </c>
      <c r="G563" s="764"/>
      <c r="H563" s="764"/>
      <c r="I563" s="761">
        <f t="shared" si="42"/>
        <v>0</v>
      </c>
      <c r="J563" s="761">
        <f t="shared" si="43"/>
        <v>0</v>
      </c>
      <c r="K563" s="761">
        <f t="shared" si="44"/>
        <v>-3500</v>
      </c>
      <c r="L563" s="761">
        <f t="shared" si="45"/>
        <v>-35</v>
      </c>
    </row>
    <row r="564" spans="1:12" s="5" customFormat="1" ht="10.15" x14ac:dyDescent="0.3">
      <c r="A564" s="765" t="s">
        <v>5204</v>
      </c>
      <c r="B564" s="762"/>
      <c r="C564" s="762"/>
      <c r="D564" s="760" t="s">
        <v>3479</v>
      </c>
      <c r="E564" s="763">
        <v>90301</v>
      </c>
      <c r="F564" s="761">
        <v>1083003</v>
      </c>
      <c r="G564" s="764"/>
      <c r="H564" s="764"/>
      <c r="I564" s="761">
        <f t="shared" si="42"/>
        <v>90301</v>
      </c>
      <c r="J564" s="761">
        <f t="shared" si="43"/>
        <v>903.01</v>
      </c>
      <c r="K564" s="761">
        <f t="shared" si="44"/>
        <v>-1083003</v>
      </c>
      <c r="L564" s="761">
        <f t="shared" si="45"/>
        <v>-10830.03</v>
      </c>
    </row>
    <row r="565" spans="1:12" s="5" customFormat="1" ht="20.25" x14ac:dyDescent="0.3">
      <c r="A565" s="760" t="s">
        <v>1213</v>
      </c>
      <c r="B565" s="763">
        <v>0</v>
      </c>
      <c r="C565" s="761">
        <v>1200</v>
      </c>
      <c r="D565" s="760" t="s">
        <v>1264</v>
      </c>
      <c r="E565" s="763">
        <v>0</v>
      </c>
      <c r="F565" s="761">
        <v>59000</v>
      </c>
      <c r="G565" s="761"/>
      <c r="H565" s="764"/>
      <c r="I565" s="761">
        <f t="shared" si="42"/>
        <v>0</v>
      </c>
      <c r="J565" s="761">
        <f t="shared" si="43"/>
        <v>0</v>
      </c>
      <c r="K565" s="761">
        <f t="shared" si="44"/>
        <v>-59000</v>
      </c>
      <c r="L565" s="761">
        <f t="shared" si="45"/>
        <v>-590</v>
      </c>
    </row>
    <row r="566" spans="1:12" s="5" customFormat="1" ht="20.25" x14ac:dyDescent="0.3">
      <c r="A566" s="760" t="s">
        <v>1215</v>
      </c>
      <c r="B566" s="763">
        <v>0</v>
      </c>
      <c r="C566" s="761">
        <v>30305</v>
      </c>
      <c r="D566" s="760" t="s">
        <v>5187</v>
      </c>
      <c r="E566" s="763">
        <v>0</v>
      </c>
      <c r="F566" s="761">
        <v>1165128</v>
      </c>
      <c r="G566" s="761"/>
      <c r="H566" s="764"/>
      <c r="I566" s="761">
        <f t="shared" si="42"/>
        <v>0</v>
      </c>
      <c r="J566" s="761">
        <f t="shared" si="43"/>
        <v>0</v>
      </c>
      <c r="K566" s="761">
        <f t="shared" si="44"/>
        <v>-1165128</v>
      </c>
      <c r="L566" s="761">
        <f t="shared" si="45"/>
        <v>-11651.28</v>
      </c>
    </row>
    <row r="567" spans="1:12" s="5" customFormat="1" ht="20.25" x14ac:dyDescent="0.3">
      <c r="A567" s="760" t="s">
        <v>125</v>
      </c>
      <c r="B567" s="763">
        <v>0</v>
      </c>
      <c r="C567" s="761">
        <v>19023</v>
      </c>
      <c r="D567" s="760" t="s">
        <v>1226</v>
      </c>
      <c r="E567" s="763">
        <v>0</v>
      </c>
      <c r="F567" s="761">
        <v>1320</v>
      </c>
      <c r="G567" s="761"/>
      <c r="H567" s="764"/>
      <c r="I567" s="761">
        <f t="shared" si="42"/>
        <v>0</v>
      </c>
      <c r="J567" s="761">
        <f t="shared" si="43"/>
        <v>0</v>
      </c>
      <c r="K567" s="761">
        <f t="shared" si="44"/>
        <v>-1320</v>
      </c>
      <c r="L567" s="761">
        <f t="shared" si="45"/>
        <v>-13.2</v>
      </c>
    </row>
    <row r="568" spans="1:12" s="5" customFormat="1" ht="30.4" x14ac:dyDescent="0.3">
      <c r="A568" s="760" t="s">
        <v>5186</v>
      </c>
      <c r="B568" s="763">
        <v>0</v>
      </c>
      <c r="C568" s="761">
        <v>40546</v>
      </c>
      <c r="D568" s="760" t="s">
        <v>5191</v>
      </c>
      <c r="E568" s="763">
        <v>0</v>
      </c>
      <c r="F568" s="761">
        <v>18822</v>
      </c>
      <c r="G568" s="761"/>
      <c r="H568" s="764"/>
      <c r="I568" s="761">
        <f t="shared" si="42"/>
        <v>0</v>
      </c>
      <c r="J568" s="761">
        <f t="shared" si="43"/>
        <v>0</v>
      </c>
      <c r="K568" s="761">
        <f t="shared" si="44"/>
        <v>-18822</v>
      </c>
      <c r="L568" s="761">
        <f t="shared" si="45"/>
        <v>-188.22</v>
      </c>
    </row>
    <row r="569" spans="1:12" s="5" customFormat="1" ht="30.4" x14ac:dyDescent="0.3">
      <c r="A569" s="760" t="s">
        <v>1214</v>
      </c>
      <c r="B569" s="763">
        <v>0</v>
      </c>
      <c r="C569" s="761">
        <v>9894</v>
      </c>
      <c r="D569" s="760" t="s">
        <v>5207</v>
      </c>
      <c r="E569" s="763">
        <v>0</v>
      </c>
      <c r="F569" s="761">
        <v>39520</v>
      </c>
      <c r="G569" s="761"/>
      <c r="H569" s="764"/>
      <c r="I569" s="761">
        <f t="shared" si="42"/>
        <v>0</v>
      </c>
      <c r="J569" s="761">
        <f t="shared" si="43"/>
        <v>0</v>
      </c>
      <c r="K569" s="761">
        <f t="shared" si="44"/>
        <v>-39520</v>
      </c>
      <c r="L569" s="761">
        <f t="shared" si="45"/>
        <v>-395.2</v>
      </c>
    </row>
    <row r="570" spans="1:12" s="5" customFormat="1" ht="20.25" x14ac:dyDescent="0.3">
      <c r="A570" s="760" t="s">
        <v>3479</v>
      </c>
      <c r="B570" s="763">
        <v>141616</v>
      </c>
      <c r="C570" s="761">
        <v>1074539</v>
      </c>
      <c r="D570" s="760" t="s">
        <v>3496</v>
      </c>
      <c r="E570" s="763">
        <v>0</v>
      </c>
      <c r="F570" s="761">
        <v>207500</v>
      </c>
      <c r="G570" s="761"/>
      <c r="H570" s="764"/>
      <c r="I570" s="761">
        <f t="shared" si="42"/>
        <v>-141616</v>
      </c>
      <c r="J570" s="761">
        <f t="shared" si="43"/>
        <v>-1416.16</v>
      </c>
      <c r="K570" s="761">
        <f t="shared" si="44"/>
        <v>-207500</v>
      </c>
      <c r="L570" s="761">
        <f t="shared" si="45"/>
        <v>-2075</v>
      </c>
    </row>
    <row r="571" spans="1:12" s="5" customFormat="1" ht="30.4" x14ac:dyDescent="0.3">
      <c r="A571" s="760" t="s">
        <v>1264</v>
      </c>
      <c r="B571" s="763">
        <v>0</v>
      </c>
      <c r="C571" s="761">
        <v>17741</v>
      </c>
      <c r="D571" s="760" t="s">
        <v>5198</v>
      </c>
      <c r="E571" s="763">
        <v>0</v>
      </c>
      <c r="F571" s="761">
        <v>12200</v>
      </c>
      <c r="G571" s="761"/>
      <c r="H571" s="764"/>
      <c r="I571" s="761">
        <f t="shared" ref="I571:I593" si="46">E571-B571</f>
        <v>0</v>
      </c>
      <c r="J571" s="761">
        <f t="shared" ref="J571:J593" si="47">I571/100</f>
        <v>0</v>
      </c>
      <c r="K571" s="761">
        <f t="shared" ref="K571:K593" si="48">H571-F571</f>
        <v>-12200</v>
      </c>
      <c r="L571" s="761">
        <f t="shared" ref="L571:L593" si="49">K571/100</f>
        <v>-122</v>
      </c>
    </row>
    <row r="572" spans="1:12" s="5" customFormat="1" ht="10.15" x14ac:dyDescent="0.3">
      <c r="A572" s="760" t="s">
        <v>5187</v>
      </c>
      <c r="B572" s="763">
        <v>0</v>
      </c>
      <c r="C572" s="761">
        <v>1814371</v>
      </c>
      <c r="D572" s="760" t="s">
        <v>5211</v>
      </c>
      <c r="E572" s="763">
        <v>0</v>
      </c>
      <c r="F572" s="761">
        <v>18049</v>
      </c>
      <c r="G572" s="761"/>
      <c r="H572" s="764"/>
      <c r="I572" s="761">
        <f t="shared" si="46"/>
        <v>0</v>
      </c>
      <c r="J572" s="761">
        <f t="shared" si="47"/>
        <v>0</v>
      </c>
      <c r="K572" s="761">
        <f t="shared" si="48"/>
        <v>-18049</v>
      </c>
      <c r="L572" s="761">
        <f t="shared" si="49"/>
        <v>-180.49</v>
      </c>
    </row>
    <row r="573" spans="1:12" s="5" customFormat="1" ht="30.4" x14ac:dyDescent="0.3">
      <c r="A573" s="760" t="s">
        <v>1255</v>
      </c>
      <c r="B573" s="763">
        <v>0</v>
      </c>
      <c r="C573" s="761">
        <v>400</v>
      </c>
      <c r="D573" s="760" t="s">
        <v>5212</v>
      </c>
      <c r="E573" s="763">
        <v>0</v>
      </c>
      <c r="F573" s="761">
        <v>19950</v>
      </c>
      <c r="G573" s="761"/>
      <c r="H573" s="764"/>
      <c r="I573" s="761">
        <f t="shared" si="46"/>
        <v>0</v>
      </c>
      <c r="J573" s="761">
        <f t="shared" si="47"/>
        <v>0</v>
      </c>
      <c r="K573" s="761">
        <f t="shared" si="48"/>
        <v>-19950</v>
      </c>
      <c r="L573" s="761">
        <f t="shared" si="49"/>
        <v>-199.5</v>
      </c>
    </row>
    <row r="574" spans="1:12" s="5" customFormat="1" ht="10.15" x14ac:dyDescent="0.3">
      <c r="A574" s="760" t="s">
        <v>1226</v>
      </c>
      <c r="B574" s="763">
        <v>0</v>
      </c>
      <c r="C574" s="761">
        <v>720</v>
      </c>
      <c r="D574" s="760" t="s">
        <v>5214</v>
      </c>
      <c r="E574" s="763">
        <v>0</v>
      </c>
      <c r="F574" s="761">
        <v>27000</v>
      </c>
      <c r="G574" s="761"/>
      <c r="H574" s="764"/>
      <c r="I574" s="761">
        <f t="shared" si="46"/>
        <v>0</v>
      </c>
      <c r="J574" s="761">
        <f t="shared" si="47"/>
        <v>0</v>
      </c>
      <c r="K574" s="761">
        <f t="shared" si="48"/>
        <v>-27000</v>
      </c>
      <c r="L574" s="761">
        <f t="shared" si="49"/>
        <v>-270</v>
      </c>
    </row>
    <row r="575" spans="1:12" s="5" customFormat="1" ht="70.900000000000006" x14ac:dyDescent="0.3">
      <c r="A575" s="760" t="s">
        <v>5191</v>
      </c>
      <c r="B575" s="763">
        <v>0</v>
      </c>
      <c r="C575" s="761">
        <v>27484</v>
      </c>
      <c r="D575" s="762" t="s">
        <v>5222</v>
      </c>
      <c r="E575" s="762"/>
      <c r="F575" s="762"/>
      <c r="G575" s="762"/>
      <c r="H575" s="762"/>
      <c r="I575" s="761">
        <f t="shared" si="46"/>
        <v>0</v>
      </c>
      <c r="J575" s="761">
        <f t="shared" si="47"/>
        <v>0</v>
      </c>
      <c r="K575" s="761">
        <f t="shared" si="48"/>
        <v>0</v>
      </c>
      <c r="L575" s="761">
        <f t="shared" si="49"/>
        <v>0</v>
      </c>
    </row>
    <row r="576" spans="1:12" s="5" customFormat="1" ht="20.25" x14ac:dyDescent="0.3">
      <c r="A576" s="760" t="s">
        <v>5207</v>
      </c>
      <c r="B576" s="763">
        <v>0</v>
      </c>
      <c r="C576" s="761">
        <v>54193</v>
      </c>
      <c r="D576" s="760" t="s">
        <v>5187</v>
      </c>
      <c r="E576" s="763">
        <v>0</v>
      </c>
      <c r="F576" s="761">
        <v>6807</v>
      </c>
      <c r="G576" s="761"/>
      <c r="H576" s="764"/>
      <c r="I576" s="761">
        <f t="shared" si="46"/>
        <v>0</v>
      </c>
      <c r="J576" s="761">
        <f t="shared" si="47"/>
        <v>0</v>
      </c>
      <c r="K576" s="761">
        <f t="shared" si="48"/>
        <v>-6807</v>
      </c>
      <c r="L576" s="761">
        <f t="shared" si="49"/>
        <v>-68.069999999999993</v>
      </c>
    </row>
    <row r="577" spans="1:12" s="5" customFormat="1" ht="30.4" x14ac:dyDescent="0.3">
      <c r="A577" s="760" t="s">
        <v>3496</v>
      </c>
      <c r="B577" s="763">
        <v>0</v>
      </c>
      <c r="C577" s="761">
        <v>550900</v>
      </c>
      <c r="D577" s="760" t="s">
        <v>5198</v>
      </c>
      <c r="E577" s="763">
        <v>0</v>
      </c>
      <c r="F577" s="761">
        <v>21000</v>
      </c>
      <c r="G577" s="761"/>
      <c r="H577" s="764"/>
      <c r="I577" s="761">
        <f t="shared" si="46"/>
        <v>0</v>
      </c>
      <c r="J577" s="761">
        <f t="shared" si="47"/>
        <v>0</v>
      </c>
      <c r="K577" s="761">
        <f t="shared" si="48"/>
        <v>-21000</v>
      </c>
      <c r="L577" s="761">
        <f t="shared" si="49"/>
        <v>-210</v>
      </c>
    </row>
    <row r="578" spans="1:12" s="5" customFormat="1" ht="50.65" x14ac:dyDescent="0.3">
      <c r="A578" s="760" t="s">
        <v>5198</v>
      </c>
      <c r="B578" s="763">
        <v>0</v>
      </c>
      <c r="C578" s="761">
        <v>91616</v>
      </c>
      <c r="D578" s="762" t="s">
        <v>5223</v>
      </c>
      <c r="E578" s="762"/>
      <c r="F578" s="762"/>
      <c r="G578" s="762"/>
      <c r="H578" s="762"/>
      <c r="I578" s="761">
        <f t="shared" si="46"/>
        <v>0</v>
      </c>
      <c r="J578" s="761">
        <f t="shared" si="47"/>
        <v>0</v>
      </c>
      <c r="K578" s="761">
        <f t="shared" si="48"/>
        <v>0</v>
      </c>
      <c r="L578" s="761">
        <f t="shared" si="49"/>
        <v>0</v>
      </c>
    </row>
    <row r="579" spans="1:12" s="5" customFormat="1" ht="30.4" x14ac:dyDescent="0.3">
      <c r="A579" s="760" t="s">
        <v>5211</v>
      </c>
      <c r="B579" s="763">
        <v>0</v>
      </c>
      <c r="C579" s="761">
        <v>3500</v>
      </c>
      <c r="D579" s="760" t="s">
        <v>5170</v>
      </c>
      <c r="E579" s="763">
        <v>0</v>
      </c>
      <c r="F579" s="761">
        <v>299134</v>
      </c>
      <c r="G579" s="761"/>
      <c r="H579" s="764"/>
      <c r="I579" s="761">
        <f t="shared" si="46"/>
        <v>0</v>
      </c>
      <c r="J579" s="761">
        <f t="shared" si="47"/>
        <v>0</v>
      </c>
      <c r="K579" s="761">
        <f t="shared" si="48"/>
        <v>-299134</v>
      </c>
      <c r="L579" s="761">
        <f t="shared" si="49"/>
        <v>-2991.34</v>
      </c>
    </row>
    <row r="580" spans="1:12" s="5" customFormat="1" ht="30.4" x14ac:dyDescent="0.3">
      <c r="A580" s="760" t="s">
        <v>5212</v>
      </c>
      <c r="B580" s="763">
        <v>0</v>
      </c>
      <c r="C580" s="761">
        <v>28000</v>
      </c>
      <c r="D580" s="760" t="s">
        <v>3492</v>
      </c>
      <c r="E580" s="763">
        <v>0</v>
      </c>
      <c r="F580" s="761">
        <v>30996</v>
      </c>
      <c r="G580" s="761"/>
      <c r="H580" s="764"/>
      <c r="I580" s="761">
        <f t="shared" si="46"/>
        <v>0</v>
      </c>
      <c r="J580" s="761">
        <f t="shared" si="47"/>
        <v>0</v>
      </c>
      <c r="K580" s="761">
        <f t="shared" si="48"/>
        <v>-30996</v>
      </c>
      <c r="L580" s="761">
        <f t="shared" si="49"/>
        <v>-309.95999999999998</v>
      </c>
    </row>
    <row r="581" spans="1:12" s="5" customFormat="1" ht="30.4" x14ac:dyDescent="0.3">
      <c r="A581" s="760" t="s">
        <v>5214</v>
      </c>
      <c r="B581" s="763">
        <v>0</v>
      </c>
      <c r="C581" s="761">
        <v>633320</v>
      </c>
      <c r="D581" s="760" t="s">
        <v>124</v>
      </c>
      <c r="E581" s="763">
        <v>3188643</v>
      </c>
      <c r="F581" s="761">
        <v>3087687</v>
      </c>
      <c r="G581" s="761"/>
      <c r="H581" s="764"/>
      <c r="I581" s="761">
        <f t="shared" si="46"/>
        <v>3188643</v>
      </c>
      <c r="J581" s="761">
        <f t="shared" si="47"/>
        <v>31886.43</v>
      </c>
      <c r="K581" s="761">
        <f t="shared" si="48"/>
        <v>-3087687</v>
      </c>
      <c r="L581" s="761">
        <f t="shared" si="49"/>
        <v>-30876.87</v>
      </c>
    </row>
    <row r="582" spans="1:12" s="5" customFormat="1" ht="20.25" x14ac:dyDescent="0.3">
      <c r="A582" s="762" t="s">
        <v>5222</v>
      </c>
      <c r="B582" s="762"/>
      <c r="C582" s="762"/>
      <c r="D582" s="760" t="s">
        <v>3498</v>
      </c>
      <c r="E582" s="763">
        <v>0</v>
      </c>
      <c r="F582" s="761">
        <v>100956</v>
      </c>
      <c r="G582" s="761"/>
      <c r="H582" s="764"/>
      <c r="I582" s="761">
        <f t="shared" si="46"/>
        <v>0</v>
      </c>
      <c r="J582" s="761">
        <f t="shared" si="47"/>
        <v>0</v>
      </c>
      <c r="K582" s="761">
        <f t="shared" si="48"/>
        <v>-100956</v>
      </c>
      <c r="L582" s="761">
        <f t="shared" si="49"/>
        <v>-1009.56</v>
      </c>
    </row>
    <row r="583" spans="1:12" s="5" customFormat="1" ht="10.15" x14ac:dyDescent="0.3">
      <c r="A583" s="760" t="s">
        <v>3485</v>
      </c>
      <c r="B583" s="763">
        <v>0</v>
      </c>
      <c r="C583" s="761">
        <v>307746</v>
      </c>
      <c r="D583" s="764"/>
      <c r="E583" s="764"/>
      <c r="F583" s="764"/>
      <c r="G583" s="764"/>
      <c r="H583" s="764"/>
      <c r="I583" s="761">
        <f t="shared" si="46"/>
        <v>0</v>
      </c>
      <c r="J583" s="761">
        <f t="shared" si="47"/>
        <v>0</v>
      </c>
      <c r="K583" s="761">
        <f t="shared" si="48"/>
        <v>0</v>
      </c>
      <c r="L583" s="761">
        <f t="shared" si="49"/>
        <v>0</v>
      </c>
    </row>
    <row r="584" spans="1:12" s="5" customFormat="1" ht="10.15" x14ac:dyDescent="0.3">
      <c r="A584" s="760" t="s">
        <v>282</v>
      </c>
      <c r="B584" s="763">
        <v>0</v>
      </c>
      <c r="C584" s="761">
        <v>192254</v>
      </c>
      <c r="D584" s="764"/>
      <c r="E584" s="764"/>
      <c r="F584" s="764"/>
      <c r="G584" s="764"/>
      <c r="H584" s="764"/>
      <c r="I584" s="761">
        <f t="shared" si="46"/>
        <v>0</v>
      </c>
      <c r="J584" s="761">
        <f t="shared" si="47"/>
        <v>0</v>
      </c>
      <c r="K584" s="761">
        <f t="shared" si="48"/>
        <v>0</v>
      </c>
      <c r="L584" s="761">
        <f t="shared" si="49"/>
        <v>0</v>
      </c>
    </row>
    <row r="585" spans="1:12" s="5" customFormat="1" ht="10.15" x14ac:dyDescent="0.3">
      <c r="A585" s="760" t="s">
        <v>1259</v>
      </c>
      <c r="B585" s="763">
        <v>0</v>
      </c>
      <c r="C585" s="761">
        <v>18392</v>
      </c>
      <c r="D585" s="764"/>
      <c r="E585" s="764"/>
      <c r="F585" s="764"/>
      <c r="G585" s="764"/>
      <c r="H585" s="764"/>
      <c r="I585" s="761">
        <f t="shared" si="46"/>
        <v>0</v>
      </c>
      <c r="J585" s="761">
        <f t="shared" si="47"/>
        <v>0</v>
      </c>
      <c r="K585" s="761">
        <f t="shared" si="48"/>
        <v>0</v>
      </c>
      <c r="L585" s="761">
        <f t="shared" si="49"/>
        <v>0</v>
      </c>
    </row>
    <row r="586" spans="1:12" s="5" customFormat="1" ht="10.15" x14ac:dyDescent="0.3">
      <c r="A586" s="762" t="s">
        <v>5223</v>
      </c>
      <c r="B586" s="762"/>
      <c r="C586" s="762"/>
      <c r="D586" s="762"/>
      <c r="E586" s="764"/>
      <c r="F586" s="764"/>
      <c r="G586" s="764"/>
      <c r="H586" s="764"/>
      <c r="I586" s="761">
        <f t="shared" si="46"/>
        <v>0</v>
      </c>
      <c r="J586" s="761">
        <f t="shared" si="47"/>
        <v>0</v>
      </c>
      <c r="K586" s="761">
        <f t="shared" si="48"/>
        <v>0</v>
      </c>
      <c r="L586" s="761">
        <f t="shared" si="49"/>
        <v>0</v>
      </c>
    </row>
    <row r="587" spans="1:12" s="5" customFormat="1" ht="10.15" x14ac:dyDescent="0.3">
      <c r="A587" s="760" t="s">
        <v>5170</v>
      </c>
      <c r="B587" s="763">
        <v>0</v>
      </c>
      <c r="C587" s="761">
        <v>220164</v>
      </c>
      <c r="D587" s="764"/>
      <c r="E587" s="764"/>
      <c r="F587" s="764"/>
      <c r="G587" s="764"/>
      <c r="H587" s="764"/>
      <c r="I587" s="761">
        <f t="shared" si="46"/>
        <v>0</v>
      </c>
      <c r="J587" s="761">
        <f t="shared" si="47"/>
        <v>0</v>
      </c>
      <c r="K587" s="761">
        <f t="shared" si="48"/>
        <v>0</v>
      </c>
      <c r="L587" s="761">
        <f t="shared" si="49"/>
        <v>0</v>
      </c>
    </row>
    <row r="588" spans="1:12" s="5" customFormat="1" ht="10.15" x14ac:dyDescent="0.3">
      <c r="A588" s="760" t="s">
        <v>5177</v>
      </c>
      <c r="B588" s="763">
        <v>0</v>
      </c>
      <c r="C588" s="761">
        <v>768900</v>
      </c>
      <c r="D588" s="764"/>
      <c r="E588" s="764"/>
      <c r="F588" s="764"/>
      <c r="G588" s="764"/>
      <c r="H588" s="764"/>
      <c r="I588" s="761">
        <f t="shared" si="46"/>
        <v>0</v>
      </c>
      <c r="J588" s="761">
        <f t="shared" si="47"/>
        <v>0</v>
      </c>
      <c r="K588" s="761">
        <f t="shared" si="48"/>
        <v>0</v>
      </c>
      <c r="L588" s="761">
        <f t="shared" si="49"/>
        <v>0</v>
      </c>
    </row>
    <row r="589" spans="1:12" s="5" customFormat="1" ht="10.15" x14ac:dyDescent="0.3">
      <c r="A589" s="760" t="s">
        <v>3492</v>
      </c>
      <c r="B589" s="763">
        <v>0</v>
      </c>
      <c r="C589" s="761">
        <v>75762</v>
      </c>
      <c r="D589" s="764"/>
      <c r="E589" s="764"/>
      <c r="F589" s="764"/>
      <c r="G589" s="764"/>
      <c r="H589" s="764"/>
      <c r="I589" s="761">
        <f t="shared" si="46"/>
        <v>0</v>
      </c>
      <c r="J589" s="761">
        <f t="shared" si="47"/>
        <v>0</v>
      </c>
      <c r="K589" s="761">
        <f t="shared" si="48"/>
        <v>0</v>
      </c>
      <c r="L589" s="761">
        <f t="shared" si="49"/>
        <v>0</v>
      </c>
    </row>
    <row r="590" spans="1:12" s="5" customFormat="1" ht="10.15" x14ac:dyDescent="0.3">
      <c r="A590" s="760" t="s">
        <v>124</v>
      </c>
      <c r="B590" s="763">
        <v>0</v>
      </c>
      <c r="C590" s="761">
        <v>4889067</v>
      </c>
      <c r="D590" s="764"/>
      <c r="E590" s="764"/>
      <c r="F590" s="764"/>
      <c r="G590" s="764"/>
      <c r="H590" s="764"/>
      <c r="I590" s="761">
        <f t="shared" si="46"/>
        <v>0</v>
      </c>
      <c r="J590" s="761">
        <f t="shared" si="47"/>
        <v>0</v>
      </c>
      <c r="K590" s="761">
        <f t="shared" si="48"/>
        <v>0</v>
      </c>
      <c r="L590" s="761">
        <f t="shared" si="49"/>
        <v>0</v>
      </c>
    </row>
    <row r="591" spans="1:12" s="5" customFormat="1" ht="10.15" x14ac:dyDescent="0.3">
      <c r="A591" s="760" t="s">
        <v>3498</v>
      </c>
      <c r="B591" s="763">
        <v>0</v>
      </c>
      <c r="C591" s="761">
        <v>120196</v>
      </c>
      <c r="D591" s="764"/>
      <c r="E591" s="764"/>
      <c r="F591" s="764"/>
      <c r="G591" s="764"/>
      <c r="H591" s="764"/>
      <c r="I591" s="761">
        <f t="shared" si="46"/>
        <v>0</v>
      </c>
      <c r="J591" s="761">
        <f t="shared" si="47"/>
        <v>0</v>
      </c>
      <c r="K591" s="761">
        <f t="shared" si="48"/>
        <v>0</v>
      </c>
      <c r="L591" s="761">
        <f t="shared" si="49"/>
        <v>0</v>
      </c>
    </row>
    <row r="592" spans="1:12" s="5" customFormat="1" ht="10.15" x14ac:dyDescent="0.3">
      <c r="A592" s="760" t="s">
        <v>3499</v>
      </c>
      <c r="B592" s="763">
        <v>0</v>
      </c>
      <c r="C592" s="761">
        <v>67027</v>
      </c>
      <c r="D592" s="764"/>
      <c r="E592" s="764"/>
      <c r="F592" s="764"/>
      <c r="G592" s="764"/>
      <c r="H592" s="764"/>
      <c r="I592" s="761">
        <f t="shared" si="46"/>
        <v>0</v>
      </c>
      <c r="J592" s="761">
        <f t="shared" si="47"/>
        <v>0</v>
      </c>
      <c r="K592" s="761">
        <f t="shared" si="48"/>
        <v>0</v>
      </c>
      <c r="L592" s="761">
        <f t="shared" si="49"/>
        <v>0</v>
      </c>
    </row>
    <row r="593" spans="1:12" s="5" customFormat="1" ht="10.15" x14ac:dyDescent="0.3">
      <c r="A593" s="760" t="s">
        <v>5177</v>
      </c>
      <c r="B593" s="763">
        <v>0</v>
      </c>
      <c r="C593" s="761">
        <v>458160</v>
      </c>
      <c r="D593" s="764"/>
      <c r="E593" s="764"/>
      <c r="F593" s="764"/>
      <c r="G593" s="764"/>
      <c r="H593" s="764"/>
      <c r="I593" s="761">
        <f t="shared" si="46"/>
        <v>0</v>
      </c>
      <c r="J593" s="761">
        <f t="shared" si="47"/>
        <v>0</v>
      </c>
      <c r="K593" s="761">
        <f t="shared" si="48"/>
        <v>0</v>
      </c>
      <c r="L593" s="761">
        <f t="shared" si="49"/>
        <v>0</v>
      </c>
    </row>
    <row r="594" spans="1:12" ht="13.15" thickBot="1" x14ac:dyDescent="0.4">
      <c r="A594" s="237" t="s">
        <v>11</v>
      </c>
      <c r="B594" s="238"/>
      <c r="C594" s="239"/>
      <c r="D594" s="240"/>
      <c r="E594" s="241"/>
      <c r="F594" s="242"/>
      <c r="G594" s="238"/>
      <c r="H594" s="243"/>
      <c r="I594" s="244"/>
      <c r="J594" s="245"/>
    </row>
    <row r="595" spans="1:12" ht="12.75" x14ac:dyDescent="0.35">
      <c r="A595" s="72"/>
      <c r="B595" s="72"/>
      <c r="C595" s="72"/>
      <c r="D595" s="72"/>
      <c r="E595" s="72"/>
      <c r="F595" s="72"/>
      <c r="G595" s="72"/>
      <c r="H595" s="72"/>
      <c r="I595" s="72"/>
      <c r="J595" s="72"/>
    </row>
    <row r="596" spans="1:12" ht="12.75" x14ac:dyDescent="0.35">
      <c r="A596" s="261" t="s">
        <v>258</v>
      </c>
      <c r="B596" s="261"/>
      <c r="C596" s="261"/>
      <c r="D596" s="261"/>
      <c r="E596" s="261"/>
      <c r="F596" s="261"/>
      <c r="G596" s="261"/>
      <c r="H596" s="261"/>
      <c r="I596" s="261"/>
      <c r="J596" s="261"/>
    </row>
    <row r="597" spans="1:12" ht="12.75" x14ac:dyDescent="0.35">
      <c r="A597" s="99" t="s">
        <v>6</v>
      </c>
      <c r="B597" s="262" t="s">
        <v>266</v>
      </c>
      <c r="C597" s="263"/>
      <c r="D597" s="263"/>
      <c r="E597" s="263"/>
      <c r="F597" s="263"/>
      <c r="G597" s="263"/>
      <c r="H597" s="263"/>
      <c r="I597" s="263"/>
      <c r="J597" s="264"/>
    </row>
    <row r="598" spans="1:12" ht="12.75" x14ac:dyDescent="0.35">
      <c r="A598" s="189" t="s">
        <v>1719</v>
      </c>
      <c r="B598" s="265"/>
      <c r="C598" s="266"/>
      <c r="D598" s="266"/>
      <c r="E598" s="266"/>
      <c r="F598" s="266"/>
      <c r="G598" s="266"/>
      <c r="H598" s="266"/>
      <c r="I598" s="266"/>
      <c r="J598" s="267"/>
    </row>
    <row r="599" spans="1:12" ht="25.5" x14ac:dyDescent="0.35">
      <c r="A599" s="268" t="s">
        <v>265</v>
      </c>
      <c r="B599" s="268" t="s">
        <v>200</v>
      </c>
      <c r="C599" s="268" t="s">
        <v>119</v>
      </c>
      <c r="D599" s="268" t="s">
        <v>201</v>
      </c>
      <c r="E599" s="268" t="s">
        <v>203</v>
      </c>
      <c r="F599" s="268" t="s">
        <v>202</v>
      </c>
      <c r="G599" s="268" t="s">
        <v>204</v>
      </c>
      <c r="H599" s="268" t="s">
        <v>206</v>
      </c>
      <c r="I599" s="268" t="s">
        <v>205</v>
      </c>
      <c r="J599" s="268" t="s">
        <v>207</v>
      </c>
    </row>
    <row r="600" spans="1:12" ht="12.75" x14ac:dyDescent="0.35">
      <c r="A600" s="269"/>
      <c r="B600" s="269"/>
      <c r="C600" s="269"/>
      <c r="D600" s="269"/>
      <c r="E600" s="269"/>
      <c r="F600" s="269"/>
      <c r="G600" s="269"/>
      <c r="H600" s="269"/>
      <c r="I600" s="269"/>
      <c r="J600" s="269"/>
    </row>
    <row r="601" spans="1:12" ht="12.75" x14ac:dyDescent="0.35">
      <c r="A601" s="38" t="s">
        <v>1213</v>
      </c>
      <c r="B601" s="39">
        <v>224415</v>
      </c>
      <c r="C601" s="39">
        <v>410806</v>
      </c>
      <c r="D601" s="39">
        <v>105433</v>
      </c>
      <c r="E601" s="39">
        <v>237999</v>
      </c>
      <c r="F601" s="258">
        <v>487355</v>
      </c>
      <c r="G601" s="259">
        <f>+D601-B601</f>
        <v>-118982</v>
      </c>
      <c r="H601" s="260">
        <f>+D601/B601</f>
        <v>0.46981262393333778</v>
      </c>
      <c r="I601" s="259">
        <f>+F601-D601</f>
        <v>381922</v>
      </c>
      <c r="J601" s="260">
        <f>+F601/D601</f>
        <v>4.6224142346324202</v>
      </c>
    </row>
    <row r="602" spans="1:12" ht="12.75" x14ac:dyDescent="0.35">
      <c r="A602" s="38" t="s">
        <v>1231</v>
      </c>
      <c r="B602" s="39">
        <v>91565</v>
      </c>
      <c r="C602" s="39">
        <v>79591</v>
      </c>
      <c r="D602" s="39">
        <v>59831</v>
      </c>
      <c r="E602" s="39">
        <v>39283</v>
      </c>
      <c r="F602" s="258">
        <v>73577</v>
      </c>
      <c r="G602" s="259">
        <f t="shared" ref="G602:G665" si="50">+D602-B602</f>
        <v>-31734</v>
      </c>
      <c r="H602" s="260">
        <f t="shared" ref="H602:H665" si="51">+D602/B602</f>
        <v>0.65342652760334186</v>
      </c>
      <c r="I602" s="259">
        <f t="shared" ref="I602:I665" si="52">+F602-D602</f>
        <v>13746</v>
      </c>
      <c r="J602" s="260">
        <f t="shared" ref="J602:J665" si="53">+F602/D602</f>
        <v>1.2297471210576456</v>
      </c>
    </row>
    <row r="603" spans="1:12" ht="12.75" x14ac:dyDescent="0.35">
      <c r="A603" s="38" t="s">
        <v>1239</v>
      </c>
      <c r="B603" s="39">
        <v>25549</v>
      </c>
      <c r="C603" s="39">
        <v>4235</v>
      </c>
      <c r="D603" s="39">
        <v>6008</v>
      </c>
      <c r="E603" s="39">
        <v>1548</v>
      </c>
      <c r="F603" s="258">
        <v>12064</v>
      </c>
      <c r="G603" s="259">
        <f t="shared" si="50"/>
        <v>-19541</v>
      </c>
      <c r="H603" s="260">
        <f t="shared" si="51"/>
        <v>0.23515597479353401</v>
      </c>
      <c r="I603" s="259">
        <f t="shared" si="52"/>
        <v>6056</v>
      </c>
      <c r="J603" s="260">
        <f t="shared" si="53"/>
        <v>2.007989347536618</v>
      </c>
    </row>
    <row r="604" spans="1:12" ht="12.75" x14ac:dyDescent="0.35">
      <c r="A604" s="38" t="s">
        <v>3477</v>
      </c>
      <c r="B604" s="39">
        <v>0</v>
      </c>
      <c r="C604" s="39">
        <v>14962</v>
      </c>
      <c r="D604" s="39">
        <v>0</v>
      </c>
      <c r="E604" s="39">
        <v>4500</v>
      </c>
      <c r="F604" s="258"/>
      <c r="G604" s="259">
        <f t="shared" si="50"/>
        <v>0</v>
      </c>
      <c r="H604" s="260"/>
      <c r="I604" s="259">
        <f t="shared" si="52"/>
        <v>0</v>
      </c>
      <c r="J604" s="260"/>
    </row>
    <row r="605" spans="1:12" ht="12.75" x14ac:dyDescent="0.35">
      <c r="A605" s="38" t="s">
        <v>1215</v>
      </c>
      <c r="B605" s="39">
        <v>345773</v>
      </c>
      <c r="C605" s="39">
        <v>687966</v>
      </c>
      <c r="D605" s="39">
        <v>150750</v>
      </c>
      <c r="E605" s="39">
        <v>380698</v>
      </c>
      <c r="F605" s="258">
        <v>161239</v>
      </c>
      <c r="G605" s="259">
        <f t="shared" si="50"/>
        <v>-195023</v>
      </c>
      <c r="H605" s="260">
        <f t="shared" si="51"/>
        <v>0.43597967452635111</v>
      </c>
      <c r="I605" s="259">
        <f t="shared" si="52"/>
        <v>10489</v>
      </c>
      <c r="J605" s="260">
        <f t="shared" si="53"/>
        <v>1.0695787728026533</v>
      </c>
    </row>
    <row r="606" spans="1:12" ht="12.75" x14ac:dyDescent="0.35">
      <c r="A606" s="38" t="s">
        <v>1233</v>
      </c>
      <c r="B606" s="39">
        <v>20500</v>
      </c>
      <c r="C606" s="39">
        <v>2813</v>
      </c>
      <c r="D606" s="39">
        <v>0</v>
      </c>
      <c r="E606" s="39">
        <v>13675</v>
      </c>
      <c r="F606" s="258">
        <v>1731</v>
      </c>
      <c r="G606" s="259">
        <f t="shared" si="50"/>
        <v>-20500</v>
      </c>
      <c r="H606" s="260">
        <f t="shared" si="51"/>
        <v>0</v>
      </c>
      <c r="I606" s="259">
        <f t="shared" si="52"/>
        <v>1731</v>
      </c>
      <c r="J606" s="260"/>
    </row>
    <row r="607" spans="1:12" ht="12.75" x14ac:dyDescent="0.35">
      <c r="A607" s="38" t="s">
        <v>1244</v>
      </c>
      <c r="B607" s="39">
        <v>4034</v>
      </c>
      <c r="C607" s="39">
        <v>6417</v>
      </c>
      <c r="D607" s="39">
        <v>3253</v>
      </c>
      <c r="E607" s="39">
        <v>1998</v>
      </c>
      <c r="F607" s="258">
        <v>1694</v>
      </c>
      <c r="G607" s="259">
        <f t="shared" si="50"/>
        <v>-781</v>
      </c>
      <c r="H607" s="260">
        <f t="shared" si="51"/>
        <v>0.80639563708477935</v>
      </c>
      <c r="I607" s="259">
        <f t="shared" si="52"/>
        <v>-1559</v>
      </c>
      <c r="J607" s="260">
        <f t="shared" si="53"/>
        <v>0.52075007685213648</v>
      </c>
    </row>
    <row r="608" spans="1:12" ht="12.75" x14ac:dyDescent="0.35">
      <c r="A608" s="38" t="s">
        <v>125</v>
      </c>
      <c r="B608" s="39">
        <v>49349</v>
      </c>
      <c r="C608" s="39">
        <v>43125</v>
      </c>
      <c r="D608" s="39">
        <v>10918</v>
      </c>
      <c r="E608" s="39">
        <v>7600</v>
      </c>
      <c r="F608" s="258"/>
      <c r="G608" s="259">
        <f t="shared" si="50"/>
        <v>-38431</v>
      </c>
      <c r="H608" s="260">
        <f t="shared" si="51"/>
        <v>0.22124055198686904</v>
      </c>
      <c r="I608" s="259">
        <f t="shared" si="52"/>
        <v>-10918</v>
      </c>
      <c r="J608" s="260">
        <f t="shared" si="53"/>
        <v>0</v>
      </c>
    </row>
    <row r="609" spans="1:10" ht="12.75" x14ac:dyDescent="0.35">
      <c r="A609" s="38" t="s">
        <v>270</v>
      </c>
      <c r="B609" s="39">
        <v>236340</v>
      </c>
      <c r="C609" s="39">
        <v>296344</v>
      </c>
      <c r="D609" s="39">
        <v>83175</v>
      </c>
      <c r="E609" s="39">
        <v>179862</v>
      </c>
      <c r="F609" s="258">
        <v>123664</v>
      </c>
      <c r="G609" s="259">
        <f t="shared" si="50"/>
        <v>-153165</v>
      </c>
      <c r="H609" s="260">
        <f t="shared" si="51"/>
        <v>0.35192942371160191</v>
      </c>
      <c r="I609" s="259">
        <f t="shared" si="52"/>
        <v>40489</v>
      </c>
      <c r="J609" s="260">
        <f t="shared" si="53"/>
        <v>1.4867929065223926</v>
      </c>
    </row>
    <row r="610" spans="1:10" ht="12.75" x14ac:dyDescent="0.35">
      <c r="A610" s="38" t="s">
        <v>1214</v>
      </c>
      <c r="B610" s="39">
        <v>214036</v>
      </c>
      <c r="C610" s="39">
        <v>330460</v>
      </c>
      <c r="D610" s="39">
        <v>93206</v>
      </c>
      <c r="E610" s="39">
        <v>448440</v>
      </c>
      <c r="F610" s="258">
        <v>124060</v>
      </c>
      <c r="G610" s="259">
        <f t="shared" si="50"/>
        <v>-120830</v>
      </c>
      <c r="H610" s="260">
        <f t="shared" si="51"/>
        <v>0.43546879964118185</v>
      </c>
      <c r="I610" s="259">
        <f t="shared" si="52"/>
        <v>30854</v>
      </c>
      <c r="J610" s="260">
        <f t="shared" si="53"/>
        <v>1.3310301911894085</v>
      </c>
    </row>
    <row r="611" spans="1:10" ht="12.75" x14ac:dyDescent="0.35">
      <c r="A611" s="38" t="s">
        <v>3478</v>
      </c>
      <c r="B611" s="39">
        <v>2295</v>
      </c>
      <c r="C611" s="39">
        <v>0</v>
      </c>
      <c r="D611" s="39">
        <v>1495</v>
      </c>
      <c r="E611" s="39">
        <v>3200</v>
      </c>
      <c r="F611" s="258">
        <v>81</v>
      </c>
      <c r="G611" s="259">
        <f t="shared" si="50"/>
        <v>-800</v>
      </c>
      <c r="H611" s="260">
        <f t="shared" si="51"/>
        <v>0.65141612200435728</v>
      </c>
      <c r="I611" s="259">
        <f t="shared" si="52"/>
        <v>-1414</v>
      </c>
      <c r="J611" s="260">
        <f t="shared" si="53"/>
        <v>5.4180602006688963E-2</v>
      </c>
    </row>
    <row r="612" spans="1:10" ht="12.75" x14ac:dyDescent="0.35">
      <c r="A612" s="38" t="s">
        <v>1220</v>
      </c>
      <c r="B612" s="39">
        <v>11801</v>
      </c>
      <c r="C612" s="39">
        <v>11797</v>
      </c>
      <c r="D612" s="39">
        <v>3877</v>
      </c>
      <c r="E612" s="39">
        <v>10416</v>
      </c>
      <c r="F612" s="258">
        <v>7358</v>
      </c>
      <c r="G612" s="259">
        <f t="shared" si="50"/>
        <v>-7924</v>
      </c>
      <c r="H612" s="260">
        <f t="shared" si="51"/>
        <v>0.32853148038301838</v>
      </c>
      <c r="I612" s="259">
        <f t="shared" si="52"/>
        <v>3481</v>
      </c>
      <c r="J612" s="260">
        <f t="shared" si="53"/>
        <v>1.8978591694609235</v>
      </c>
    </row>
    <row r="613" spans="1:10" ht="12.75" x14ac:dyDescent="0.35">
      <c r="A613" s="38" t="s">
        <v>181</v>
      </c>
      <c r="B613" s="39">
        <v>0</v>
      </c>
      <c r="C613" s="39">
        <v>240</v>
      </c>
      <c r="D613" s="236"/>
      <c r="E613" s="39"/>
      <c r="F613" s="258"/>
      <c r="G613" s="259">
        <f t="shared" si="50"/>
        <v>0</v>
      </c>
      <c r="H613" s="260"/>
      <c r="I613" s="259">
        <f t="shared" si="52"/>
        <v>0</v>
      </c>
      <c r="J613" s="260"/>
    </row>
    <row r="614" spans="1:10" ht="12.75" x14ac:dyDescent="0.35">
      <c r="A614" s="38" t="s">
        <v>1219</v>
      </c>
      <c r="B614" s="39">
        <v>0</v>
      </c>
      <c r="C614" s="39">
        <v>69055</v>
      </c>
      <c r="D614" s="236"/>
      <c r="E614" s="39"/>
      <c r="F614" s="258"/>
      <c r="G614" s="259">
        <f t="shared" si="50"/>
        <v>0</v>
      </c>
      <c r="H614" s="260"/>
      <c r="I614" s="259">
        <f t="shared" si="52"/>
        <v>0</v>
      </c>
      <c r="J614" s="260"/>
    </row>
    <row r="615" spans="1:10" ht="12.75" x14ac:dyDescent="0.35">
      <c r="A615" s="38" t="s">
        <v>1232</v>
      </c>
      <c r="B615" s="39">
        <v>1000</v>
      </c>
      <c r="C615" s="39">
        <v>1000</v>
      </c>
      <c r="D615" s="39"/>
      <c r="E615" s="39"/>
      <c r="F615" s="258"/>
      <c r="G615" s="259">
        <f t="shared" si="50"/>
        <v>-1000</v>
      </c>
      <c r="H615" s="260">
        <f t="shared" si="51"/>
        <v>0</v>
      </c>
      <c r="I615" s="259">
        <f t="shared" si="52"/>
        <v>0</v>
      </c>
      <c r="J615" s="260"/>
    </row>
    <row r="616" spans="1:10" ht="12.75" x14ac:dyDescent="0.35">
      <c r="A616" s="38" t="s">
        <v>1242</v>
      </c>
      <c r="B616" s="39">
        <v>0</v>
      </c>
      <c r="C616" s="39">
        <v>13500</v>
      </c>
      <c r="D616" s="39">
        <v>0</v>
      </c>
      <c r="E616" s="39">
        <v>8036</v>
      </c>
      <c r="F616" s="258">
        <v>14000</v>
      </c>
      <c r="G616" s="259">
        <f t="shared" si="50"/>
        <v>0</v>
      </c>
      <c r="H616" s="260"/>
      <c r="I616" s="259">
        <f t="shared" si="52"/>
        <v>14000</v>
      </c>
      <c r="J616" s="260"/>
    </row>
    <row r="617" spans="1:10" ht="12.75" x14ac:dyDescent="0.35">
      <c r="A617" s="38" t="s">
        <v>1260</v>
      </c>
      <c r="B617" s="39">
        <v>12280</v>
      </c>
      <c r="C617" s="39">
        <v>51043</v>
      </c>
      <c r="D617" s="39">
        <v>7542</v>
      </c>
      <c r="E617" s="39">
        <v>20805</v>
      </c>
      <c r="F617" s="258">
        <v>12758</v>
      </c>
      <c r="G617" s="259">
        <f t="shared" si="50"/>
        <v>-4738</v>
      </c>
      <c r="H617" s="260">
        <f t="shared" si="51"/>
        <v>0.61416938110749186</v>
      </c>
      <c r="I617" s="259">
        <f t="shared" si="52"/>
        <v>5216</v>
      </c>
      <c r="J617" s="260">
        <f t="shared" si="53"/>
        <v>1.6915937417130735</v>
      </c>
    </row>
    <row r="618" spans="1:10" ht="12.75" x14ac:dyDescent="0.35">
      <c r="A618" s="38" t="s">
        <v>1254</v>
      </c>
      <c r="B618" s="39">
        <v>0</v>
      </c>
      <c r="C618" s="39">
        <v>2925</v>
      </c>
      <c r="D618" s="39">
        <v>0</v>
      </c>
      <c r="E618" s="39">
        <v>360</v>
      </c>
      <c r="F618" s="258">
        <v>50</v>
      </c>
      <c r="G618" s="259">
        <f t="shared" si="50"/>
        <v>0</v>
      </c>
      <c r="H618" s="260"/>
      <c r="I618" s="259">
        <f t="shared" si="52"/>
        <v>50</v>
      </c>
      <c r="J618" s="260"/>
    </row>
    <row r="619" spans="1:10" ht="12.75" x14ac:dyDescent="0.35">
      <c r="A619" s="38" t="s">
        <v>1401</v>
      </c>
      <c r="B619" s="39">
        <v>15734</v>
      </c>
      <c r="C619" s="39">
        <v>37836</v>
      </c>
      <c r="D619" s="39">
        <v>7177</v>
      </c>
      <c r="E619" s="39">
        <v>25280</v>
      </c>
      <c r="F619" s="258">
        <v>34137</v>
      </c>
      <c r="G619" s="259">
        <f t="shared" si="50"/>
        <v>-8557</v>
      </c>
      <c r="H619" s="260">
        <f t="shared" si="51"/>
        <v>0.45614592602008391</v>
      </c>
      <c r="I619" s="259">
        <f t="shared" si="52"/>
        <v>26960</v>
      </c>
      <c r="J619" s="260">
        <f t="shared" si="53"/>
        <v>4.7564441967395847</v>
      </c>
    </row>
    <row r="620" spans="1:10" ht="12.75" x14ac:dyDescent="0.35">
      <c r="A620" s="38" t="s">
        <v>3479</v>
      </c>
      <c r="B620" s="39">
        <v>87337</v>
      </c>
      <c r="C620" s="39">
        <v>1334554</v>
      </c>
      <c r="D620" s="39">
        <v>90301</v>
      </c>
      <c r="E620" s="39">
        <v>1184400</v>
      </c>
      <c r="F620" s="258">
        <v>13130</v>
      </c>
      <c r="G620" s="259">
        <f t="shared" si="50"/>
        <v>2964</v>
      </c>
      <c r="H620" s="260">
        <f t="shared" si="51"/>
        <v>1.0339375064405694</v>
      </c>
      <c r="I620" s="259">
        <f t="shared" si="52"/>
        <v>-77171</v>
      </c>
      <c r="J620" s="260">
        <f t="shared" si="53"/>
        <v>0.145402597977874</v>
      </c>
    </row>
    <row r="621" spans="1:10" ht="12.75" x14ac:dyDescent="0.35">
      <c r="A621" s="38" t="s">
        <v>1264</v>
      </c>
      <c r="B621" s="39">
        <v>15400</v>
      </c>
      <c r="C621" s="39">
        <v>314272</v>
      </c>
      <c r="D621" s="39">
        <v>0</v>
      </c>
      <c r="E621" s="39">
        <v>635109</v>
      </c>
      <c r="F621" s="258">
        <v>5239</v>
      </c>
      <c r="G621" s="259">
        <f t="shared" si="50"/>
        <v>-15400</v>
      </c>
      <c r="H621" s="260">
        <f t="shared" si="51"/>
        <v>0</v>
      </c>
      <c r="I621" s="259">
        <f t="shared" si="52"/>
        <v>5239</v>
      </c>
      <c r="J621" s="260"/>
    </row>
    <row r="622" spans="1:10" ht="12.75" x14ac:dyDescent="0.35">
      <c r="A622" s="38" t="s">
        <v>1224</v>
      </c>
      <c r="B622" s="39">
        <v>922976</v>
      </c>
      <c r="C622" s="39">
        <v>2263202</v>
      </c>
      <c r="D622" s="39">
        <v>593338</v>
      </c>
      <c r="E622" s="39">
        <v>1992519</v>
      </c>
      <c r="F622" s="258">
        <v>469167</v>
      </c>
      <c r="G622" s="259">
        <f t="shared" si="50"/>
        <v>-329638</v>
      </c>
      <c r="H622" s="260">
        <f t="shared" si="51"/>
        <v>0.64285311860763439</v>
      </c>
      <c r="I622" s="259">
        <f t="shared" si="52"/>
        <v>-124171</v>
      </c>
      <c r="J622" s="260">
        <f t="shared" si="53"/>
        <v>0.79072467969353055</v>
      </c>
    </row>
    <row r="623" spans="1:10" ht="12.75" x14ac:dyDescent="0.35">
      <c r="A623" s="38" t="s">
        <v>1222</v>
      </c>
      <c r="B623" s="39">
        <v>7700</v>
      </c>
      <c r="C623" s="39">
        <v>1890</v>
      </c>
      <c r="D623" s="39">
        <v>2475</v>
      </c>
      <c r="E623" s="39">
        <v>1512</v>
      </c>
      <c r="F623" s="258">
        <v>670</v>
      </c>
      <c r="G623" s="259">
        <f t="shared" si="50"/>
        <v>-5225</v>
      </c>
      <c r="H623" s="260">
        <f t="shared" si="51"/>
        <v>0.32142857142857145</v>
      </c>
      <c r="I623" s="259">
        <f t="shared" si="52"/>
        <v>-1805</v>
      </c>
      <c r="J623" s="260">
        <f t="shared" si="53"/>
        <v>0.27070707070707073</v>
      </c>
    </row>
    <row r="624" spans="1:10" ht="12.75" x14ac:dyDescent="0.35">
      <c r="A624" s="38" t="s">
        <v>1234</v>
      </c>
      <c r="B624" s="39">
        <v>6912</v>
      </c>
      <c r="C624" s="39">
        <v>17156</v>
      </c>
      <c r="D624" s="39">
        <v>4623</v>
      </c>
      <c r="E624" s="39">
        <v>27687</v>
      </c>
      <c r="F624" s="258">
        <v>23307</v>
      </c>
      <c r="G624" s="259">
        <f t="shared" si="50"/>
        <v>-2289</v>
      </c>
      <c r="H624" s="260">
        <f t="shared" si="51"/>
        <v>0.66883680555555558</v>
      </c>
      <c r="I624" s="259">
        <f t="shared" si="52"/>
        <v>18684</v>
      </c>
      <c r="J624" s="260">
        <f t="shared" si="53"/>
        <v>5.0415314730694352</v>
      </c>
    </row>
    <row r="625" spans="1:10" ht="12.75" x14ac:dyDescent="0.35">
      <c r="A625" s="38" t="s">
        <v>1256</v>
      </c>
      <c r="B625" s="39">
        <v>1000</v>
      </c>
      <c r="C625" s="39">
        <v>125</v>
      </c>
      <c r="D625" s="39"/>
      <c r="E625" s="39"/>
      <c r="F625" s="258"/>
      <c r="G625" s="259">
        <f t="shared" si="50"/>
        <v>-1000</v>
      </c>
      <c r="H625" s="260">
        <f t="shared" si="51"/>
        <v>0</v>
      </c>
      <c r="I625" s="259">
        <f t="shared" si="52"/>
        <v>0</v>
      </c>
      <c r="J625" s="260"/>
    </row>
    <row r="626" spans="1:10" ht="12.75" x14ac:dyDescent="0.35">
      <c r="A626" s="38" t="s">
        <v>3480</v>
      </c>
      <c r="B626" s="39">
        <v>3614</v>
      </c>
      <c r="C626" s="39">
        <v>5146</v>
      </c>
      <c r="D626" s="39">
        <v>2416</v>
      </c>
      <c r="E626" s="39">
        <v>5086</v>
      </c>
      <c r="F626" s="258">
        <v>5628</v>
      </c>
      <c r="G626" s="259">
        <f t="shared" si="50"/>
        <v>-1198</v>
      </c>
      <c r="H626" s="260">
        <f t="shared" si="51"/>
        <v>0.66851134477033758</v>
      </c>
      <c r="I626" s="259">
        <f t="shared" si="52"/>
        <v>3212</v>
      </c>
      <c r="J626" s="260">
        <f t="shared" si="53"/>
        <v>2.3294701986754967</v>
      </c>
    </row>
    <row r="627" spans="1:10" ht="12.75" x14ac:dyDescent="0.35">
      <c r="A627" s="38" t="s">
        <v>3481</v>
      </c>
      <c r="B627" s="39"/>
      <c r="C627" s="39"/>
      <c r="D627" s="39">
        <v>0</v>
      </c>
      <c r="E627" s="39">
        <v>5987</v>
      </c>
      <c r="F627" s="258"/>
      <c r="G627" s="259">
        <f t="shared" si="50"/>
        <v>0</v>
      </c>
      <c r="H627" s="260"/>
      <c r="I627" s="259">
        <f t="shared" si="52"/>
        <v>0</v>
      </c>
      <c r="J627" s="260"/>
    </row>
    <row r="628" spans="1:10" ht="12.75" x14ac:dyDescent="0.35">
      <c r="A628" s="38" t="s">
        <v>1248</v>
      </c>
      <c r="B628" s="39">
        <v>0</v>
      </c>
      <c r="C628" s="39">
        <v>600</v>
      </c>
      <c r="D628" s="236"/>
      <c r="E628" s="39"/>
      <c r="F628" s="258"/>
      <c r="G628" s="259">
        <f t="shared" si="50"/>
        <v>0</v>
      </c>
      <c r="H628" s="260"/>
      <c r="I628" s="259">
        <f t="shared" si="52"/>
        <v>0</v>
      </c>
      <c r="J628" s="260"/>
    </row>
    <row r="629" spans="1:10" ht="12.75" x14ac:dyDescent="0.35">
      <c r="A629" s="38" t="s">
        <v>1250</v>
      </c>
      <c r="B629" s="39">
        <v>0</v>
      </c>
      <c r="C629" s="39">
        <v>605</v>
      </c>
      <c r="D629" s="236"/>
      <c r="E629" s="39"/>
      <c r="F629" s="258"/>
      <c r="G629" s="259">
        <f t="shared" si="50"/>
        <v>0</v>
      </c>
      <c r="H629" s="260"/>
      <c r="I629" s="259">
        <f t="shared" si="52"/>
        <v>0</v>
      </c>
      <c r="J629" s="260"/>
    </row>
    <row r="630" spans="1:10" ht="12.75" x14ac:dyDescent="0.35">
      <c r="A630" s="38" t="s">
        <v>1252</v>
      </c>
      <c r="B630" s="39">
        <v>16000</v>
      </c>
      <c r="C630" s="39">
        <v>20595</v>
      </c>
      <c r="D630" s="39">
        <v>0</v>
      </c>
      <c r="E630" s="39">
        <v>5800</v>
      </c>
      <c r="F630" s="258"/>
      <c r="G630" s="259">
        <f t="shared" si="50"/>
        <v>-16000</v>
      </c>
      <c r="H630" s="260">
        <f t="shared" si="51"/>
        <v>0</v>
      </c>
      <c r="I630" s="259">
        <f t="shared" si="52"/>
        <v>0</v>
      </c>
      <c r="J630" s="260"/>
    </row>
    <row r="631" spans="1:10" ht="12.75" x14ac:dyDescent="0.35">
      <c r="A631" s="38" t="s">
        <v>1221</v>
      </c>
      <c r="B631" s="39">
        <v>2000</v>
      </c>
      <c r="C631" s="39">
        <v>0</v>
      </c>
      <c r="D631" s="39">
        <v>1337</v>
      </c>
      <c r="E631" s="39">
        <v>170</v>
      </c>
      <c r="F631" s="258">
        <v>208</v>
      </c>
      <c r="G631" s="259">
        <f t="shared" si="50"/>
        <v>-663</v>
      </c>
      <c r="H631" s="260">
        <f t="shared" si="51"/>
        <v>0.66849999999999998</v>
      </c>
      <c r="I631" s="259">
        <f t="shared" si="52"/>
        <v>-1129</v>
      </c>
      <c r="J631" s="260">
        <f t="shared" si="53"/>
        <v>0.15557217651458488</v>
      </c>
    </row>
    <row r="632" spans="1:10" ht="12.75" x14ac:dyDescent="0.35">
      <c r="A632" s="38" t="s">
        <v>3482</v>
      </c>
      <c r="B632" s="39">
        <v>655</v>
      </c>
      <c r="C632" s="39">
        <v>770</v>
      </c>
      <c r="D632" s="39">
        <v>438</v>
      </c>
      <c r="E632" s="39">
        <v>1262</v>
      </c>
      <c r="F632" s="258">
        <v>10387</v>
      </c>
      <c r="G632" s="259">
        <f t="shared" si="50"/>
        <v>-217</v>
      </c>
      <c r="H632" s="260">
        <f t="shared" si="51"/>
        <v>0.66870229007633586</v>
      </c>
      <c r="I632" s="259">
        <f t="shared" si="52"/>
        <v>9949</v>
      </c>
      <c r="J632" s="260">
        <f t="shared" si="53"/>
        <v>23.714611872146119</v>
      </c>
    </row>
    <row r="633" spans="1:10" ht="12.75" x14ac:dyDescent="0.35">
      <c r="A633" s="38" t="s">
        <v>1243</v>
      </c>
      <c r="B633" s="39">
        <v>91590</v>
      </c>
      <c r="C633" s="39">
        <v>71439</v>
      </c>
      <c r="D633" s="39">
        <v>45425</v>
      </c>
      <c r="E633" s="39">
        <v>20191</v>
      </c>
      <c r="F633" s="258">
        <v>63793</v>
      </c>
      <c r="G633" s="259">
        <f t="shared" si="50"/>
        <v>-46165</v>
      </c>
      <c r="H633" s="260">
        <f t="shared" si="51"/>
        <v>0.49596025767005131</v>
      </c>
      <c r="I633" s="259">
        <f t="shared" si="52"/>
        <v>18368</v>
      </c>
      <c r="J633" s="260">
        <f t="shared" si="53"/>
        <v>1.404358833241607</v>
      </c>
    </row>
    <row r="634" spans="1:10" ht="12.75" x14ac:dyDescent="0.35">
      <c r="A634" s="38" t="s">
        <v>1255</v>
      </c>
      <c r="B634" s="39">
        <v>9300</v>
      </c>
      <c r="C634" s="39">
        <v>28477</v>
      </c>
      <c r="D634" s="39">
        <v>4550</v>
      </c>
      <c r="E634" s="39">
        <v>66878</v>
      </c>
      <c r="F634" s="258">
        <v>7339</v>
      </c>
      <c r="G634" s="259">
        <f t="shared" si="50"/>
        <v>-4750</v>
      </c>
      <c r="H634" s="260">
        <f t="shared" si="51"/>
        <v>0.489247311827957</v>
      </c>
      <c r="I634" s="259">
        <f t="shared" si="52"/>
        <v>2789</v>
      </c>
      <c r="J634" s="260">
        <f t="shared" si="53"/>
        <v>1.6129670329670329</v>
      </c>
    </row>
    <row r="635" spans="1:10" ht="12.75" x14ac:dyDescent="0.35">
      <c r="A635" s="38" t="s">
        <v>1226</v>
      </c>
      <c r="B635" s="39">
        <v>32715</v>
      </c>
      <c r="C635" s="39">
        <v>24221</v>
      </c>
      <c r="D635" s="39">
        <v>46853</v>
      </c>
      <c r="E635" s="39">
        <v>35436</v>
      </c>
      <c r="F635" s="258">
        <v>37539</v>
      </c>
      <c r="G635" s="259">
        <f t="shared" si="50"/>
        <v>14138</v>
      </c>
      <c r="H635" s="260">
        <f t="shared" si="51"/>
        <v>1.4321565031331194</v>
      </c>
      <c r="I635" s="259">
        <f t="shared" si="52"/>
        <v>-9314</v>
      </c>
      <c r="J635" s="260">
        <f t="shared" si="53"/>
        <v>0.80120803363712034</v>
      </c>
    </row>
    <row r="636" spans="1:10" ht="12.75" x14ac:dyDescent="0.35">
      <c r="A636" s="38" t="s">
        <v>1241</v>
      </c>
      <c r="B636" s="39">
        <v>172061</v>
      </c>
      <c r="C636" s="39">
        <v>620341</v>
      </c>
      <c r="D636" s="39">
        <v>116958</v>
      </c>
      <c r="E636" s="39">
        <v>463123</v>
      </c>
      <c r="F636" s="258">
        <v>110411</v>
      </c>
      <c r="G636" s="259">
        <f t="shared" si="50"/>
        <v>-55103</v>
      </c>
      <c r="H636" s="260">
        <f t="shared" si="51"/>
        <v>0.67974729892305641</v>
      </c>
      <c r="I636" s="259">
        <f t="shared" si="52"/>
        <v>-6547</v>
      </c>
      <c r="J636" s="260">
        <f t="shared" si="53"/>
        <v>0.94402264060602947</v>
      </c>
    </row>
    <row r="637" spans="1:10" ht="12.75" x14ac:dyDescent="0.35">
      <c r="A637" s="38" t="s">
        <v>65</v>
      </c>
      <c r="B637" s="39">
        <v>354695</v>
      </c>
      <c r="C637" s="39">
        <v>350064</v>
      </c>
      <c r="D637" s="39">
        <v>236428</v>
      </c>
      <c r="E637" s="39">
        <v>110142</v>
      </c>
      <c r="F637" s="258">
        <v>49183</v>
      </c>
      <c r="G637" s="259">
        <f t="shared" si="50"/>
        <v>-118267</v>
      </c>
      <c r="H637" s="260">
        <f t="shared" si="51"/>
        <v>0.66656705056456955</v>
      </c>
      <c r="I637" s="259">
        <f t="shared" si="52"/>
        <v>-187245</v>
      </c>
      <c r="J637" s="260">
        <f t="shared" si="53"/>
        <v>0.208025276194021</v>
      </c>
    </row>
    <row r="638" spans="1:10" ht="12.75" x14ac:dyDescent="0.35">
      <c r="A638" s="38" t="s">
        <v>1229</v>
      </c>
      <c r="B638" s="39">
        <v>289163</v>
      </c>
      <c r="C638" s="39">
        <v>728497</v>
      </c>
      <c r="D638" s="39">
        <v>439163</v>
      </c>
      <c r="E638" s="39">
        <v>603081</v>
      </c>
      <c r="F638" s="258">
        <v>289163</v>
      </c>
      <c r="G638" s="259">
        <f t="shared" si="50"/>
        <v>150000</v>
      </c>
      <c r="H638" s="260">
        <f t="shared" si="51"/>
        <v>1.518738566137438</v>
      </c>
      <c r="I638" s="259">
        <f t="shared" si="52"/>
        <v>-150000</v>
      </c>
      <c r="J638" s="260">
        <f t="shared" si="53"/>
        <v>0.65844117104583033</v>
      </c>
    </row>
    <row r="639" spans="1:10" ht="12.75" x14ac:dyDescent="0.35">
      <c r="A639" s="38" t="s">
        <v>3483</v>
      </c>
      <c r="B639" s="39">
        <v>24792</v>
      </c>
      <c r="C639" s="39">
        <v>11399</v>
      </c>
      <c r="D639" s="39">
        <v>104792</v>
      </c>
      <c r="E639" s="39">
        <v>14382</v>
      </c>
      <c r="F639" s="258">
        <v>24792</v>
      </c>
      <c r="G639" s="259">
        <f t="shared" si="50"/>
        <v>80000</v>
      </c>
      <c r="H639" s="260">
        <f t="shared" si="51"/>
        <v>4.2268473701193932</v>
      </c>
      <c r="I639" s="259">
        <f t="shared" si="52"/>
        <v>-80000</v>
      </c>
      <c r="J639" s="260">
        <f t="shared" si="53"/>
        <v>0.23658294526299717</v>
      </c>
    </row>
    <row r="640" spans="1:10" ht="12.75" x14ac:dyDescent="0.35">
      <c r="A640" s="38" t="s">
        <v>1230</v>
      </c>
      <c r="B640" s="39"/>
      <c r="C640" s="39"/>
      <c r="D640" s="39">
        <v>0</v>
      </c>
      <c r="E640" s="39">
        <v>360</v>
      </c>
      <c r="F640" s="258"/>
      <c r="G640" s="259">
        <f t="shared" si="50"/>
        <v>0</v>
      </c>
      <c r="H640" s="260"/>
      <c r="I640" s="259">
        <f t="shared" si="52"/>
        <v>0</v>
      </c>
      <c r="J640" s="260"/>
    </row>
    <row r="641" spans="1:10" ht="12.75" x14ac:dyDescent="0.35">
      <c r="A641" s="38" t="s">
        <v>1238</v>
      </c>
      <c r="B641" s="39">
        <v>14000</v>
      </c>
      <c r="C641" s="39">
        <v>3540</v>
      </c>
      <c r="D641" s="39">
        <v>14000</v>
      </c>
      <c r="E641" s="39">
        <v>2000</v>
      </c>
      <c r="F641" s="258">
        <v>12000</v>
      </c>
      <c r="G641" s="259">
        <f t="shared" si="50"/>
        <v>0</v>
      </c>
      <c r="H641" s="260">
        <f t="shared" si="51"/>
        <v>1</v>
      </c>
      <c r="I641" s="259">
        <f t="shared" si="52"/>
        <v>-2000</v>
      </c>
      <c r="J641" s="260">
        <f t="shared" si="53"/>
        <v>0.8571428571428571</v>
      </c>
    </row>
    <row r="642" spans="1:10" ht="12.75" x14ac:dyDescent="0.35">
      <c r="A642" s="38" t="s">
        <v>1246</v>
      </c>
      <c r="B642" s="39">
        <v>30000</v>
      </c>
      <c r="C642" s="39">
        <v>185687</v>
      </c>
      <c r="D642" s="39">
        <v>197393</v>
      </c>
      <c r="E642" s="39">
        <v>219464</v>
      </c>
      <c r="F642" s="258">
        <v>30000</v>
      </c>
      <c r="G642" s="259">
        <f t="shared" si="50"/>
        <v>167393</v>
      </c>
      <c r="H642" s="260">
        <f t="shared" si="51"/>
        <v>6.579766666666667</v>
      </c>
      <c r="I642" s="259">
        <f t="shared" si="52"/>
        <v>-167393</v>
      </c>
      <c r="J642" s="260">
        <f t="shared" si="53"/>
        <v>0.15198107329033958</v>
      </c>
    </row>
    <row r="643" spans="1:10" ht="12.75" x14ac:dyDescent="0.35">
      <c r="A643" s="38" t="s">
        <v>1216</v>
      </c>
      <c r="B643" s="39">
        <v>4000</v>
      </c>
      <c r="C643" s="39">
        <v>8413</v>
      </c>
      <c r="D643" s="39">
        <v>2005</v>
      </c>
      <c r="E643" s="39">
        <v>19583</v>
      </c>
      <c r="F643" s="258">
        <v>2005</v>
      </c>
      <c r="G643" s="259">
        <f t="shared" si="50"/>
        <v>-1995</v>
      </c>
      <c r="H643" s="260">
        <f t="shared" si="51"/>
        <v>0.50124999999999997</v>
      </c>
      <c r="I643" s="259">
        <f t="shared" si="52"/>
        <v>0</v>
      </c>
      <c r="J643" s="260">
        <f t="shared" si="53"/>
        <v>1</v>
      </c>
    </row>
    <row r="644" spans="1:10" ht="12.75" x14ac:dyDescent="0.35">
      <c r="A644" s="38" t="s">
        <v>1258</v>
      </c>
      <c r="B644" s="39">
        <v>0</v>
      </c>
      <c r="C644" s="39">
        <v>650</v>
      </c>
      <c r="D644" s="39"/>
      <c r="E644" s="39"/>
      <c r="F644" s="258"/>
      <c r="G644" s="259">
        <f t="shared" si="50"/>
        <v>0</v>
      </c>
      <c r="H644" s="260"/>
      <c r="I644" s="259">
        <f t="shared" si="52"/>
        <v>0</v>
      </c>
      <c r="J644" s="260"/>
    </row>
    <row r="645" spans="1:10" ht="12.75" x14ac:dyDescent="0.35">
      <c r="A645" s="38" t="s">
        <v>3484</v>
      </c>
      <c r="B645" s="39">
        <v>0</v>
      </c>
      <c r="C645" s="39">
        <v>1950</v>
      </c>
      <c r="D645" s="236"/>
      <c r="E645" s="236"/>
      <c r="F645" s="258"/>
      <c r="G645" s="259">
        <f t="shared" si="50"/>
        <v>0</v>
      </c>
      <c r="H645" s="260"/>
      <c r="I645" s="259">
        <f t="shared" si="52"/>
        <v>0</v>
      </c>
      <c r="J645" s="260"/>
    </row>
    <row r="646" spans="1:10" ht="12.75" x14ac:dyDescent="0.35">
      <c r="A646" s="38" t="s">
        <v>3485</v>
      </c>
      <c r="B646" s="39">
        <v>0</v>
      </c>
      <c r="C646" s="39">
        <v>297052</v>
      </c>
      <c r="D646" s="236"/>
      <c r="E646" s="39">
        <v>255566</v>
      </c>
      <c r="F646" s="258"/>
      <c r="G646" s="259">
        <f t="shared" si="50"/>
        <v>0</v>
      </c>
      <c r="H646" s="260"/>
      <c r="I646" s="259">
        <f t="shared" si="52"/>
        <v>0</v>
      </c>
      <c r="J646" s="260"/>
    </row>
    <row r="647" spans="1:10" ht="12.75" x14ac:dyDescent="0.35">
      <c r="A647" s="38" t="s">
        <v>282</v>
      </c>
      <c r="B647" s="39">
        <v>0</v>
      </c>
      <c r="C647" s="39">
        <v>312419</v>
      </c>
      <c r="D647" s="236"/>
      <c r="E647" s="39">
        <v>388722</v>
      </c>
      <c r="F647" s="258"/>
      <c r="G647" s="259">
        <f t="shared" si="50"/>
        <v>0</v>
      </c>
      <c r="H647" s="260"/>
      <c r="I647" s="259">
        <f t="shared" si="52"/>
        <v>0</v>
      </c>
      <c r="J647" s="260"/>
    </row>
    <row r="648" spans="1:10" ht="12.75" x14ac:dyDescent="0.35">
      <c r="A648" s="38" t="s">
        <v>3486</v>
      </c>
      <c r="B648" s="39">
        <v>9000</v>
      </c>
      <c r="C648" s="39">
        <v>40099</v>
      </c>
      <c r="D648" s="39">
        <v>6018</v>
      </c>
      <c r="E648" s="39">
        <v>119309</v>
      </c>
      <c r="F648" s="258">
        <v>6000</v>
      </c>
      <c r="G648" s="259">
        <f t="shared" si="50"/>
        <v>-2982</v>
      </c>
      <c r="H648" s="260">
        <f t="shared" si="51"/>
        <v>0.66866666666666663</v>
      </c>
      <c r="I648" s="259">
        <f t="shared" si="52"/>
        <v>-18</v>
      </c>
      <c r="J648" s="260">
        <f t="shared" si="53"/>
        <v>0.99700897308075775</v>
      </c>
    </row>
    <row r="649" spans="1:10" ht="12.75" x14ac:dyDescent="0.35">
      <c r="A649" s="38" t="s">
        <v>1219</v>
      </c>
      <c r="B649" s="39">
        <v>0</v>
      </c>
      <c r="C649" s="39">
        <v>168402</v>
      </c>
      <c r="D649" s="39">
        <v>3862</v>
      </c>
      <c r="E649" s="39">
        <v>109415</v>
      </c>
      <c r="F649" s="258">
        <v>26018</v>
      </c>
      <c r="G649" s="259">
        <f t="shared" si="50"/>
        <v>3862</v>
      </c>
      <c r="H649" s="260"/>
      <c r="I649" s="259">
        <f t="shared" si="52"/>
        <v>22156</v>
      </c>
      <c r="J649" s="260">
        <f t="shared" si="53"/>
        <v>6.7369238736406007</v>
      </c>
    </row>
    <row r="650" spans="1:10" ht="12.75" x14ac:dyDescent="0.35">
      <c r="A650" s="38" t="s">
        <v>3487</v>
      </c>
      <c r="B650" s="39">
        <v>2000</v>
      </c>
      <c r="C650" s="39">
        <v>2513</v>
      </c>
      <c r="D650" s="39">
        <v>1337</v>
      </c>
      <c r="E650" s="39">
        <v>0</v>
      </c>
      <c r="F650" s="258"/>
      <c r="G650" s="259">
        <f t="shared" si="50"/>
        <v>-663</v>
      </c>
      <c r="H650" s="260">
        <f t="shared" si="51"/>
        <v>0.66849999999999998</v>
      </c>
      <c r="I650" s="259">
        <f t="shared" si="52"/>
        <v>-1337</v>
      </c>
      <c r="J650" s="260">
        <f t="shared" si="53"/>
        <v>0</v>
      </c>
    </row>
    <row r="651" spans="1:10" ht="12.75" x14ac:dyDescent="0.35">
      <c r="A651" s="38" t="s">
        <v>1218</v>
      </c>
      <c r="B651" s="39">
        <v>500</v>
      </c>
      <c r="C651" s="39">
        <v>388695</v>
      </c>
      <c r="D651" s="39">
        <v>10934</v>
      </c>
      <c r="E651" s="39">
        <v>291476</v>
      </c>
      <c r="F651" s="258">
        <v>21174</v>
      </c>
      <c r="G651" s="259">
        <f t="shared" si="50"/>
        <v>10434</v>
      </c>
      <c r="H651" s="260">
        <f t="shared" si="51"/>
        <v>21.867999999999999</v>
      </c>
      <c r="I651" s="259">
        <f t="shared" si="52"/>
        <v>10240</v>
      </c>
      <c r="J651" s="260">
        <f t="shared" si="53"/>
        <v>1.9365282604719225</v>
      </c>
    </row>
    <row r="652" spans="1:10" ht="12.75" x14ac:dyDescent="0.35">
      <c r="A652" s="38" t="s">
        <v>1217</v>
      </c>
      <c r="B652" s="39">
        <v>5000</v>
      </c>
      <c r="C652" s="39">
        <v>190920</v>
      </c>
      <c r="D652" s="39">
        <v>34259</v>
      </c>
      <c r="E652" s="39">
        <v>166916</v>
      </c>
      <c r="F652" s="258">
        <v>40000</v>
      </c>
      <c r="G652" s="259">
        <f t="shared" si="50"/>
        <v>29259</v>
      </c>
      <c r="H652" s="260">
        <f t="shared" si="51"/>
        <v>6.8517999999999999</v>
      </c>
      <c r="I652" s="259">
        <f t="shared" si="52"/>
        <v>5741</v>
      </c>
      <c r="J652" s="260">
        <f t="shared" si="53"/>
        <v>1.1675764032808897</v>
      </c>
    </row>
    <row r="653" spans="1:10" ht="12.75" x14ac:dyDescent="0.35">
      <c r="A653" s="38" t="s">
        <v>1219</v>
      </c>
      <c r="B653" s="39">
        <v>0</v>
      </c>
      <c r="C653" s="39">
        <v>450</v>
      </c>
      <c r="D653" s="236"/>
      <c r="E653" s="236"/>
      <c r="F653" s="258"/>
      <c r="G653" s="259">
        <f t="shared" si="50"/>
        <v>0</v>
      </c>
      <c r="H653" s="260"/>
      <c r="I653" s="259">
        <f t="shared" si="52"/>
        <v>0</v>
      </c>
      <c r="J653" s="260"/>
    </row>
    <row r="654" spans="1:10" ht="12.75" x14ac:dyDescent="0.35">
      <c r="A654" s="38" t="s">
        <v>3488</v>
      </c>
      <c r="B654" s="39">
        <v>1294</v>
      </c>
      <c r="C654" s="39">
        <v>0</v>
      </c>
      <c r="D654" s="39">
        <v>865</v>
      </c>
      <c r="E654" s="39">
        <v>865</v>
      </c>
      <c r="F654" s="258"/>
      <c r="G654" s="259">
        <f t="shared" si="50"/>
        <v>-429</v>
      </c>
      <c r="H654" s="260">
        <f t="shared" si="51"/>
        <v>0.66846986089644511</v>
      </c>
      <c r="I654" s="259">
        <f t="shared" si="52"/>
        <v>-865</v>
      </c>
      <c r="J654" s="260">
        <f t="shared" si="53"/>
        <v>0</v>
      </c>
    </row>
    <row r="655" spans="1:10" ht="12.75" x14ac:dyDescent="0.35">
      <c r="A655" s="38" t="s">
        <v>3489</v>
      </c>
      <c r="B655" s="39">
        <v>9683</v>
      </c>
      <c r="C655" s="39">
        <v>9683</v>
      </c>
      <c r="D655" s="236"/>
      <c r="E655" s="39">
        <v>2000</v>
      </c>
      <c r="F655" s="258"/>
      <c r="G655" s="259">
        <f t="shared" si="50"/>
        <v>-9683</v>
      </c>
      <c r="H655" s="260">
        <f t="shared" si="51"/>
        <v>0</v>
      </c>
      <c r="I655" s="259">
        <f t="shared" si="52"/>
        <v>0</v>
      </c>
      <c r="J655" s="260"/>
    </row>
    <row r="656" spans="1:10" ht="12.75" x14ac:dyDescent="0.35">
      <c r="A656" s="38" t="s">
        <v>3490</v>
      </c>
      <c r="B656" s="39">
        <v>0</v>
      </c>
      <c r="C656" s="39">
        <v>12725</v>
      </c>
      <c r="D656" s="39">
        <v>0</v>
      </c>
      <c r="E656" s="39">
        <v>47421</v>
      </c>
      <c r="F656" s="258"/>
      <c r="G656" s="259">
        <f t="shared" si="50"/>
        <v>0</v>
      </c>
      <c r="H656" s="260"/>
      <c r="I656" s="259">
        <f t="shared" si="52"/>
        <v>0</v>
      </c>
      <c r="J656" s="260"/>
    </row>
    <row r="657" spans="1:10" ht="12.75" x14ac:dyDescent="0.35">
      <c r="A657" s="38" t="s">
        <v>3491</v>
      </c>
      <c r="B657" s="39">
        <v>0</v>
      </c>
      <c r="C657" s="39">
        <v>11804</v>
      </c>
      <c r="D657" s="39">
        <v>0</v>
      </c>
      <c r="E657" s="39">
        <v>28000</v>
      </c>
      <c r="F657" s="258"/>
      <c r="G657" s="259">
        <f t="shared" si="50"/>
        <v>0</v>
      </c>
      <c r="H657" s="260"/>
      <c r="I657" s="259">
        <f t="shared" si="52"/>
        <v>0</v>
      </c>
      <c r="J657" s="260"/>
    </row>
    <row r="658" spans="1:10" ht="12.75" x14ac:dyDescent="0.35">
      <c r="A658" s="38" t="s">
        <v>3492</v>
      </c>
      <c r="B658" s="39">
        <v>0</v>
      </c>
      <c r="C658" s="39">
        <v>1053784</v>
      </c>
      <c r="D658" s="39">
        <v>0</v>
      </c>
      <c r="E658" s="39">
        <v>150630</v>
      </c>
      <c r="F658" s="258"/>
      <c r="G658" s="259">
        <f t="shared" si="50"/>
        <v>0</v>
      </c>
      <c r="H658" s="260"/>
      <c r="I658" s="259">
        <f t="shared" si="52"/>
        <v>0</v>
      </c>
      <c r="J658" s="260"/>
    </row>
    <row r="659" spans="1:10" ht="12.75" x14ac:dyDescent="0.35">
      <c r="A659" s="38" t="s">
        <v>3493</v>
      </c>
      <c r="B659" s="39">
        <v>0</v>
      </c>
      <c r="C659" s="39">
        <v>435456</v>
      </c>
      <c r="D659" s="39">
        <v>0</v>
      </c>
      <c r="E659" s="39">
        <v>17920</v>
      </c>
      <c r="F659" s="258"/>
      <c r="G659" s="259">
        <f t="shared" si="50"/>
        <v>0</v>
      </c>
      <c r="H659" s="260"/>
      <c r="I659" s="259">
        <f t="shared" si="52"/>
        <v>0</v>
      </c>
      <c r="J659" s="260"/>
    </row>
    <row r="660" spans="1:10" ht="12.75" x14ac:dyDescent="0.35">
      <c r="A660" s="38" t="s">
        <v>3494</v>
      </c>
      <c r="B660" s="39"/>
      <c r="C660" s="39"/>
      <c r="D660" s="39">
        <v>0</v>
      </c>
      <c r="E660" s="39">
        <v>3000</v>
      </c>
      <c r="F660" s="258"/>
      <c r="G660" s="259">
        <f t="shared" si="50"/>
        <v>0</v>
      </c>
      <c r="H660" s="260"/>
      <c r="I660" s="259">
        <f t="shared" si="52"/>
        <v>0</v>
      </c>
      <c r="J660" s="260"/>
    </row>
    <row r="661" spans="1:10" ht="12.75" x14ac:dyDescent="0.35">
      <c r="A661" s="38" t="s">
        <v>1236</v>
      </c>
      <c r="B661" s="39">
        <v>9600</v>
      </c>
      <c r="C661" s="39">
        <v>0</v>
      </c>
      <c r="D661" s="39"/>
      <c r="E661" s="39"/>
      <c r="F661" s="258"/>
      <c r="G661" s="259">
        <f t="shared" si="50"/>
        <v>-9600</v>
      </c>
      <c r="H661" s="260">
        <f t="shared" si="51"/>
        <v>0</v>
      </c>
      <c r="I661" s="259">
        <f t="shared" si="52"/>
        <v>0</v>
      </c>
      <c r="J661" s="260"/>
    </row>
    <row r="662" spans="1:10" ht="12.75" x14ac:dyDescent="0.35">
      <c r="A662" s="38" t="s">
        <v>3495</v>
      </c>
      <c r="B662" s="39">
        <v>0</v>
      </c>
      <c r="C662" s="39">
        <v>35065</v>
      </c>
      <c r="D662" s="236"/>
      <c r="E662" s="236"/>
      <c r="F662" s="258"/>
      <c r="G662" s="259">
        <f t="shared" si="50"/>
        <v>0</v>
      </c>
      <c r="H662" s="260"/>
      <c r="I662" s="259">
        <f t="shared" si="52"/>
        <v>0</v>
      </c>
      <c r="J662" s="260"/>
    </row>
    <row r="663" spans="1:10" ht="12.75" x14ac:dyDescent="0.35">
      <c r="A663" s="38" t="s">
        <v>1227</v>
      </c>
      <c r="B663" s="39">
        <v>7100</v>
      </c>
      <c r="C663" s="39">
        <v>1000</v>
      </c>
      <c r="D663" s="39">
        <v>2344</v>
      </c>
      <c r="E663" s="39">
        <v>0</v>
      </c>
      <c r="F663" s="258">
        <v>1700</v>
      </c>
      <c r="G663" s="259">
        <f t="shared" si="50"/>
        <v>-4756</v>
      </c>
      <c r="H663" s="260">
        <f t="shared" si="51"/>
        <v>0.33014084507042252</v>
      </c>
      <c r="I663" s="259">
        <f t="shared" si="52"/>
        <v>-644</v>
      </c>
      <c r="J663" s="260">
        <f t="shared" si="53"/>
        <v>0.72525597269624575</v>
      </c>
    </row>
    <row r="664" spans="1:10" ht="12.75" x14ac:dyDescent="0.35">
      <c r="A664" s="38" t="s">
        <v>1240</v>
      </c>
      <c r="B664" s="39">
        <v>22500</v>
      </c>
      <c r="C664" s="39">
        <v>572148</v>
      </c>
      <c r="D664" s="39">
        <v>44927</v>
      </c>
      <c r="E664" s="39">
        <v>286978</v>
      </c>
      <c r="F664" s="258">
        <v>8519</v>
      </c>
      <c r="G664" s="259">
        <f t="shared" si="50"/>
        <v>22427</v>
      </c>
      <c r="H664" s="260">
        <f t="shared" si="51"/>
        <v>1.9967555555555556</v>
      </c>
      <c r="I664" s="259">
        <f t="shared" si="52"/>
        <v>-36408</v>
      </c>
      <c r="J664" s="260">
        <f t="shared" si="53"/>
        <v>0.1896187148040154</v>
      </c>
    </row>
    <row r="665" spans="1:10" ht="12.75" x14ac:dyDescent="0.35">
      <c r="A665" s="38" t="s">
        <v>1251</v>
      </c>
      <c r="B665" s="39">
        <v>96846</v>
      </c>
      <c r="C665" s="39">
        <v>287864</v>
      </c>
      <c r="D665" s="39">
        <v>64769</v>
      </c>
      <c r="E665" s="39">
        <v>268492</v>
      </c>
      <c r="F665" s="258">
        <v>31486</v>
      </c>
      <c r="G665" s="259">
        <f t="shared" si="50"/>
        <v>-32077</v>
      </c>
      <c r="H665" s="260">
        <f t="shared" si="51"/>
        <v>0.66878342936208002</v>
      </c>
      <c r="I665" s="259">
        <f t="shared" si="52"/>
        <v>-33283</v>
      </c>
      <c r="J665" s="260">
        <f t="shared" si="53"/>
        <v>0.48612762278250399</v>
      </c>
    </row>
    <row r="666" spans="1:10" ht="12.75" x14ac:dyDescent="0.35">
      <c r="A666" s="38" t="s">
        <v>1253</v>
      </c>
      <c r="B666" s="39">
        <v>68298</v>
      </c>
      <c r="C666" s="39">
        <v>189039</v>
      </c>
      <c r="D666" s="39">
        <v>39550</v>
      </c>
      <c r="E666" s="39">
        <v>288914</v>
      </c>
      <c r="F666" s="258">
        <v>23157</v>
      </c>
      <c r="G666" s="259">
        <f t="shared" ref="G666:G675" si="54">+D666-B666</f>
        <v>-28748</v>
      </c>
      <c r="H666" s="260">
        <f t="shared" ref="H666:H677" si="55">+D666/B666</f>
        <v>0.57907991449237162</v>
      </c>
      <c r="I666" s="259">
        <f t="shared" ref="I666:I676" si="56">+F666-D666</f>
        <v>-16393</v>
      </c>
      <c r="J666" s="260">
        <f t="shared" ref="J666:J677" si="57">+F666/D666</f>
        <v>0.58551201011378007</v>
      </c>
    </row>
    <row r="667" spans="1:10" ht="12.75" x14ac:dyDescent="0.35">
      <c r="A667" s="38" t="s">
        <v>3496</v>
      </c>
      <c r="B667" s="39">
        <v>0</v>
      </c>
      <c r="C667" s="39">
        <v>682225</v>
      </c>
      <c r="D667" s="39">
        <v>0</v>
      </c>
      <c r="E667" s="39">
        <v>276005</v>
      </c>
      <c r="F667" s="258"/>
      <c r="G667" s="259">
        <f t="shared" si="54"/>
        <v>0</v>
      </c>
      <c r="H667" s="260"/>
      <c r="I667" s="259">
        <f t="shared" si="56"/>
        <v>0</v>
      </c>
      <c r="J667" s="260"/>
    </row>
    <row r="668" spans="1:10" ht="12.75" x14ac:dyDescent="0.35">
      <c r="A668" s="38" t="s">
        <v>3497</v>
      </c>
      <c r="B668" s="39">
        <v>0</v>
      </c>
      <c r="C668" s="39">
        <v>144928</v>
      </c>
      <c r="D668" s="39">
        <v>0</v>
      </c>
      <c r="E668" s="39">
        <v>372193</v>
      </c>
      <c r="F668" s="258"/>
      <c r="G668" s="259">
        <f t="shared" si="54"/>
        <v>0</v>
      </c>
      <c r="H668" s="260"/>
      <c r="I668" s="259">
        <f t="shared" si="56"/>
        <v>0</v>
      </c>
      <c r="J668" s="260"/>
    </row>
    <row r="669" spans="1:10" ht="12.75" x14ac:dyDescent="0.35">
      <c r="A669" s="38" t="s">
        <v>1259</v>
      </c>
      <c r="B669" s="39">
        <v>118918</v>
      </c>
      <c r="C669" s="39">
        <v>290261</v>
      </c>
      <c r="D669" s="39">
        <v>342142</v>
      </c>
      <c r="E669" s="39">
        <v>310029</v>
      </c>
      <c r="F669" s="258">
        <v>30032</v>
      </c>
      <c r="G669" s="259">
        <f t="shared" si="54"/>
        <v>223224</v>
      </c>
      <c r="H669" s="260">
        <f t="shared" si="55"/>
        <v>2.8771254141509277</v>
      </c>
      <c r="I669" s="259">
        <f t="shared" si="56"/>
        <v>-312110</v>
      </c>
      <c r="J669" s="260">
        <f t="shared" si="57"/>
        <v>8.777642031671061E-2</v>
      </c>
    </row>
    <row r="670" spans="1:10" ht="12.75" x14ac:dyDescent="0.35">
      <c r="A670" s="38" t="s">
        <v>124</v>
      </c>
      <c r="B670" s="39">
        <v>4991239</v>
      </c>
      <c r="C670" s="39">
        <v>20296833</v>
      </c>
      <c r="D670" s="39">
        <v>8821801</v>
      </c>
      <c r="E670" s="39">
        <v>22362333</v>
      </c>
      <c r="F670" s="258">
        <v>2150400</v>
      </c>
      <c r="G670" s="259">
        <f t="shared" si="54"/>
        <v>3830562</v>
      </c>
      <c r="H670" s="260">
        <f t="shared" si="55"/>
        <v>1.7674571383979008</v>
      </c>
      <c r="I670" s="259">
        <f t="shared" si="56"/>
        <v>-6671401</v>
      </c>
      <c r="J670" s="260">
        <f t="shared" si="57"/>
        <v>0.24375974928475488</v>
      </c>
    </row>
    <row r="671" spans="1:10" ht="12.75" x14ac:dyDescent="0.35">
      <c r="A671" s="38" t="s">
        <v>3498</v>
      </c>
      <c r="B671" s="39">
        <v>334896</v>
      </c>
      <c r="C671" s="39">
        <v>1136509</v>
      </c>
      <c r="D671" s="39">
        <v>464051</v>
      </c>
      <c r="E671" s="39">
        <v>1471861</v>
      </c>
      <c r="F671" s="258">
        <v>178162</v>
      </c>
      <c r="G671" s="259">
        <f t="shared" si="54"/>
        <v>129155</v>
      </c>
      <c r="H671" s="260">
        <f t="shared" si="55"/>
        <v>1.3856570397974297</v>
      </c>
      <c r="I671" s="259">
        <f t="shared" si="56"/>
        <v>-285889</v>
      </c>
      <c r="J671" s="260">
        <f t="shared" si="57"/>
        <v>0.38392762864426538</v>
      </c>
    </row>
    <row r="672" spans="1:10" ht="12.75" x14ac:dyDescent="0.35">
      <c r="A672" s="38" t="s">
        <v>3499</v>
      </c>
      <c r="B672" s="39">
        <v>112200</v>
      </c>
      <c r="C672" s="39">
        <v>330616</v>
      </c>
      <c r="D672" s="39">
        <v>18338</v>
      </c>
      <c r="E672" s="39">
        <v>378675</v>
      </c>
      <c r="F672" s="258">
        <v>64600</v>
      </c>
      <c r="G672" s="259">
        <f t="shared" si="54"/>
        <v>-93862</v>
      </c>
      <c r="H672" s="260">
        <f t="shared" si="55"/>
        <v>0.1634402852049911</v>
      </c>
      <c r="I672" s="259">
        <f t="shared" si="56"/>
        <v>46262</v>
      </c>
      <c r="J672" s="260">
        <f t="shared" si="57"/>
        <v>3.5227396662667685</v>
      </c>
    </row>
    <row r="673" spans="1:10" ht="12.75" x14ac:dyDescent="0.35">
      <c r="A673" s="38" t="s">
        <v>3500</v>
      </c>
      <c r="B673" s="39">
        <v>0</v>
      </c>
      <c r="C673" s="39">
        <v>263974</v>
      </c>
      <c r="D673" s="39">
        <v>0</v>
      </c>
      <c r="E673" s="39">
        <v>221489</v>
      </c>
      <c r="F673" s="258"/>
      <c r="G673" s="259">
        <f t="shared" si="54"/>
        <v>0</v>
      </c>
      <c r="H673" s="260"/>
      <c r="I673" s="259">
        <f t="shared" si="56"/>
        <v>0</v>
      </c>
      <c r="J673" s="260"/>
    </row>
    <row r="674" spans="1:10" ht="12.75" x14ac:dyDescent="0.35">
      <c r="A674" s="38" t="s">
        <v>3501</v>
      </c>
      <c r="B674" s="39">
        <v>0</v>
      </c>
      <c r="C674" s="39">
        <v>845520</v>
      </c>
      <c r="D674" s="39">
        <v>0</v>
      </c>
      <c r="E674" s="39"/>
      <c r="F674" s="258"/>
      <c r="G674" s="259">
        <f t="shared" si="54"/>
        <v>0</v>
      </c>
      <c r="H674" s="260"/>
      <c r="I674" s="259">
        <f t="shared" si="56"/>
        <v>0</v>
      </c>
      <c r="J674" s="260"/>
    </row>
    <row r="675" spans="1:10" ht="12.75" x14ac:dyDescent="0.35">
      <c r="A675" s="38" t="s">
        <v>3502</v>
      </c>
      <c r="B675" s="39">
        <v>0</v>
      </c>
      <c r="C675" s="39">
        <v>24150</v>
      </c>
      <c r="D675" s="236"/>
      <c r="E675" s="236"/>
      <c r="F675" s="258"/>
      <c r="G675" s="259">
        <f t="shared" si="54"/>
        <v>0</v>
      </c>
      <c r="H675" s="260"/>
      <c r="I675" s="259">
        <f t="shared" si="56"/>
        <v>0</v>
      </c>
      <c r="J675" s="260"/>
    </row>
    <row r="676" spans="1:10" ht="12.75" x14ac:dyDescent="0.35">
      <c r="A676" s="38" t="s">
        <v>3503</v>
      </c>
      <c r="B676" s="39">
        <v>0</v>
      </c>
      <c r="C676" s="39">
        <v>750788</v>
      </c>
      <c r="D676" s="236"/>
      <c r="E676" s="39">
        <v>432012</v>
      </c>
      <c r="F676" s="258">
        <v>131500</v>
      </c>
      <c r="G676" s="259"/>
      <c r="H676" s="260"/>
      <c r="I676" s="259">
        <f t="shared" si="56"/>
        <v>131500</v>
      </c>
      <c r="J676" s="260"/>
    </row>
    <row r="677" spans="1:10" ht="13.15" thickBot="1" x14ac:dyDescent="0.4">
      <c r="A677" s="270" t="s">
        <v>11</v>
      </c>
      <c r="B677" s="271">
        <f t="shared" ref="B677:G677" si="58">SUM(B601:B676)</f>
        <v>9129655</v>
      </c>
      <c r="C677" s="271">
        <f t="shared" si="58"/>
        <v>36832630</v>
      </c>
      <c r="D677" s="271">
        <f t="shared" si="58"/>
        <v>12290357</v>
      </c>
      <c r="E677" s="271">
        <f t="shared" si="58"/>
        <v>35048093</v>
      </c>
      <c r="F677" s="272">
        <f t="shared" si="58"/>
        <v>4920477</v>
      </c>
      <c r="G677" s="271">
        <f t="shared" si="58"/>
        <v>3160702</v>
      </c>
      <c r="H677" s="273">
        <f t="shared" si="55"/>
        <v>1.3462016910825216</v>
      </c>
      <c r="I677" s="274">
        <f>SUM(I601:I676)</f>
        <v>-7369880</v>
      </c>
      <c r="J677" s="273">
        <f t="shared" si="57"/>
        <v>0.40035265045596313</v>
      </c>
    </row>
  </sheetData>
  <mergeCells count="144">
    <mergeCell ref="A437:J437"/>
    <mergeCell ref="B438:J439"/>
    <mergeCell ref="A440:A441"/>
    <mergeCell ref="B440:B441"/>
    <mergeCell ref="C440:C441"/>
    <mergeCell ref="D440:D441"/>
    <mergeCell ref="E440:E441"/>
    <mergeCell ref="F440:F441"/>
    <mergeCell ref="G440:G441"/>
    <mergeCell ref="H440:H441"/>
    <mergeCell ref="I440:I441"/>
    <mergeCell ref="J440:J441"/>
    <mergeCell ref="A405:J405"/>
    <mergeCell ref="B406:J407"/>
    <mergeCell ref="A408:A409"/>
    <mergeCell ref="B408:B409"/>
    <mergeCell ref="C408:C409"/>
    <mergeCell ref="D408:D409"/>
    <mergeCell ref="E408:E409"/>
    <mergeCell ref="F408:F409"/>
    <mergeCell ref="G408:G409"/>
    <mergeCell ref="H408:H409"/>
    <mergeCell ref="I408:I409"/>
    <mergeCell ref="J408:J409"/>
    <mergeCell ref="A370:J370"/>
    <mergeCell ref="B371:J372"/>
    <mergeCell ref="A373:A374"/>
    <mergeCell ref="B373:B374"/>
    <mergeCell ref="C373:C374"/>
    <mergeCell ref="D373:D374"/>
    <mergeCell ref="E373:E374"/>
    <mergeCell ref="F373:F374"/>
    <mergeCell ref="G373:G374"/>
    <mergeCell ref="H373:H374"/>
    <mergeCell ref="I373:I374"/>
    <mergeCell ref="J373:J374"/>
    <mergeCell ref="A343:J343"/>
    <mergeCell ref="B344:J345"/>
    <mergeCell ref="A346:A347"/>
    <mergeCell ref="B346:B347"/>
    <mergeCell ref="C346:C347"/>
    <mergeCell ref="D346:D347"/>
    <mergeCell ref="E346:E347"/>
    <mergeCell ref="F346:F347"/>
    <mergeCell ref="G346:G347"/>
    <mergeCell ref="H346:H347"/>
    <mergeCell ref="I346:I347"/>
    <mergeCell ref="J346:J347"/>
    <mergeCell ref="A279:J279"/>
    <mergeCell ref="B280:J281"/>
    <mergeCell ref="A282:A283"/>
    <mergeCell ref="B282:B283"/>
    <mergeCell ref="C282:C283"/>
    <mergeCell ref="D282:D283"/>
    <mergeCell ref="E282:E283"/>
    <mergeCell ref="F282:F283"/>
    <mergeCell ref="G282:G283"/>
    <mergeCell ref="H282:H283"/>
    <mergeCell ref="I282:I283"/>
    <mergeCell ref="J282:J283"/>
    <mergeCell ref="A244:J244"/>
    <mergeCell ref="B245:J246"/>
    <mergeCell ref="A247:A248"/>
    <mergeCell ref="B247:B248"/>
    <mergeCell ref="C247:C248"/>
    <mergeCell ref="D247:D248"/>
    <mergeCell ref="E247:E248"/>
    <mergeCell ref="F247:F248"/>
    <mergeCell ref="G247:G248"/>
    <mergeCell ref="H247:H248"/>
    <mergeCell ref="I247:I248"/>
    <mergeCell ref="J247:J248"/>
    <mergeCell ref="A198:J198"/>
    <mergeCell ref="B199:J200"/>
    <mergeCell ref="A201:A202"/>
    <mergeCell ref="B201:B202"/>
    <mergeCell ref="C201:C202"/>
    <mergeCell ref="D201:D202"/>
    <mergeCell ref="E201:E202"/>
    <mergeCell ref="F201:F202"/>
    <mergeCell ref="G201:G202"/>
    <mergeCell ref="H201:H202"/>
    <mergeCell ref="I201:I202"/>
    <mergeCell ref="J201:J202"/>
    <mergeCell ref="A163:J163"/>
    <mergeCell ref="B164:J165"/>
    <mergeCell ref="A166:A167"/>
    <mergeCell ref="B166:B167"/>
    <mergeCell ref="C166:C167"/>
    <mergeCell ref="D166:D167"/>
    <mergeCell ref="E166:E167"/>
    <mergeCell ref="F166:F167"/>
    <mergeCell ref="G166:G167"/>
    <mergeCell ref="H166:H167"/>
    <mergeCell ref="I166:I167"/>
    <mergeCell ref="J166:J167"/>
    <mergeCell ref="A114:J114"/>
    <mergeCell ref="B115:J116"/>
    <mergeCell ref="A117:A118"/>
    <mergeCell ref="B117:B118"/>
    <mergeCell ref="C117:C118"/>
    <mergeCell ref="D117:D118"/>
    <mergeCell ref="E117:E118"/>
    <mergeCell ref="F117:F118"/>
    <mergeCell ref="G117:G118"/>
    <mergeCell ref="H117:H118"/>
    <mergeCell ref="I117:I118"/>
    <mergeCell ref="J117:J118"/>
    <mergeCell ref="A79:J79"/>
    <mergeCell ref="B80:J81"/>
    <mergeCell ref="A82:A83"/>
    <mergeCell ref="B82:B83"/>
    <mergeCell ref="C82:C83"/>
    <mergeCell ref="D82:D83"/>
    <mergeCell ref="E82:E83"/>
    <mergeCell ref="F82:F83"/>
    <mergeCell ref="G82:G83"/>
    <mergeCell ref="H82:H83"/>
    <mergeCell ref="I82:I83"/>
    <mergeCell ref="J82:J83"/>
    <mergeCell ref="A35:J35"/>
    <mergeCell ref="B36:J37"/>
    <mergeCell ref="A38:A39"/>
    <mergeCell ref="B38:B39"/>
    <mergeCell ref="C38:C39"/>
    <mergeCell ref="D38:D39"/>
    <mergeCell ref="E38:E39"/>
    <mergeCell ref="F38:F39"/>
    <mergeCell ref="G38:G39"/>
    <mergeCell ref="H38:H39"/>
    <mergeCell ref="I38:I39"/>
    <mergeCell ref="J38:J39"/>
    <mergeCell ref="A1:J1"/>
    <mergeCell ref="G4:G5"/>
    <mergeCell ref="H4:H5"/>
    <mergeCell ref="I4:I5"/>
    <mergeCell ref="J4:J5"/>
    <mergeCell ref="A4:A5"/>
    <mergeCell ref="B4:B5"/>
    <mergeCell ref="C4:C5"/>
    <mergeCell ref="D4:D5"/>
    <mergeCell ref="E4:E5"/>
    <mergeCell ref="F4:F5"/>
    <mergeCell ref="B2:J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Y1305"/>
  <sheetViews>
    <sheetView workbookViewId="0">
      <selection activeCell="E105" sqref="E105"/>
    </sheetView>
  </sheetViews>
  <sheetFormatPr baseColWidth="10" defaultColWidth="11.3984375" defaultRowHeight="11.65" x14ac:dyDescent="0.35"/>
  <cols>
    <col min="1" max="1" width="57" style="12" customWidth="1"/>
    <col min="2" max="3" width="20.265625" style="12" customWidth="1"/>
    <col min="4" max="5" width="17.73046875" style="12" customWidth="1"/>
    <col min="6" max="6" width="33" style="12" customWidth="1"/>
    <col min="7" max="9" width="17.73046875" style="12" customWidth="1"/>
    <col min="10" max="10" width="36.3984375" style="12" customWidth="1"/>
    <col min="11" max="16384" width="11.3984375" style="12"/>
  </cols>
  <sheetData>
    <row r="1" spans="1:25" x14ac:dyDescent="0.35">
      <c r="A1" s="1016" t="s">
        <v>259</v>
      </c>
      <c r="B1" s="1016"/>
      <c r="C1" s="1016"/>
      <c r="D1" s="1016"/>
      <c r="E1" s="1016"/>
      <c r="F1" s="1016"/>
      <c r="G1" s="1016"/>
      <c r="H1" s="1016"/>
      <c r="I1" s="1016"/>
      <c r="J1" s="1016"/>
    </row>
    <row r="2" spans="1:25" x14ac:dyDescent="0.35">
      <c r="A2" s="1016" t="s">
        <v>251</v>
      </c>
      <c r="B2" s="1016"/>
      <c r="C2" s="1016"/>
      <c r="D2" s="1016"/>
      <c r="E2" s="1016"/>
      <c r="F2" s="1016"/>
      <c r="G2" s="1016"/>
      <c r="H2" s="1016"/>
      <c r="I2" s="1016"/>
      <c r="J2" s="1016"/>
    </row>
    <row r="3" spans="1:25" x14ac:dyDescent="0.35">
      <c r="A3" s="277" t="s">
        <v>137</v>
      </c>
      <c r="B3" s="1016" t="s">
        <v>1075</v>
      </c>
      <c r="C3" s="1016"/>
      <c r="D3" s="1016"/>
      <c r="E3" s="1016"/>
      <c r="F3" s="1016"/>
      <c r="G3" s="1016"/>
      <c r="H3" s="1016"/>
      <c r="I3" s="1016"/>
      <c r="J3" s="1016"/>
      <c r="K3" s="13"/>
      <c r="L3" s="13"/>
      <c r="M3" s="13"/>
      <c r="N3" s="13"/>
      <c r="O3" s="13"/>
      <c r="P3" s="13"/>
      <c r="Q3" s="13"/>
      <c r="R3" s="13"/>
      <c r="S3" s="13"/>
      <c r="T3" s="13"/>
      <c r="U3" s="13"/>
      <c r="V3" s="13"/>
      <c r="W3" s="13"/>
      <c r="X3" s="13"/>
      <c r="Y3" s="13"/>
    </row>
    <row r="4" spans="1:25" x14ac:dyDescent="0.35">
      <c r="A4" s="275"/>
      <c r="B4" s="275"/>
      <c r="C4" s="275"/>
      <c r="D4" s="275"/>
      <c r="E4" s="275"/>
      <c r="F4" s="275"/>
      <c r="G4" s="276"/>
      <c r="H4" s="109"/>
      <c r="I4" s="109"/>
      <c r="J4" s="109"/>
    </row>
    <row r="5" spans="1:25" ht="12" hidden="1" customHeight="1" x14ac:dyDescent="0.35">
      <c r="A5" s="277" t="s">
        <v>131</v>
      </c>
      <c r="B5" s="277"/>
      <c r="C5" s="277"/>
      <c r="D5" s="277"/>
      <c r="E5" s="277"/>
      <c r="F5" s="277"/>
      <c r="G5" s="277" t="s">
        <v>98</v>
      </c>
      <c r="H5" s="277" t="s">
        <v>138</v>
      </c>
      <c r="I5" s="277"/>
      <c r="J5" s="277"/>
    </row>
    <row r="6" spans="1:25" ht="23.25" x14ac:dyDescent="0.35">
      <c r="A6" s="277" t="s">
        <v>252</v>
      </c>
      <c r="B6" s="278" t="s">
        <v>213</v>
      </c>
      <c r="C6" s="278" t="s">
        <v>132</v>
      </c>
      <c r="D6" s="278" t="s">
        <v>214</v>
      </c>
      <c r="E6" s="278" t="s">
        <v>253</v>
      </c>
      <c r="F6" s="278" t="s">
        <v>215</v>
      </c>
      <c r="G6" s="278" t="s">
        <v>254</v>
      </c>
      <c r="H6" s="278" t="s">
        <v>133</v>
      </c>
      <c r="I6" s="278" t="s">
        <v>135</v>
      </c>
      <c r="J6" s="278" t="s">
        <v>140</v>
      </c>
      <c r="L6" s="25"/>
    </row>
    <row r="7" spans="1:25" ht="22.5" customHeight="1" x14ac:dyDescent="0.35">
      <c r="A7" s="328" t="s">
        <v>233</v>
      </c>
      <c r="B7" s="279"/>
      <c r="C7" s="279"/>
      <c r="D7" s="279"/>
      <c r="E7" s="279"/>
      <c r="F7" s="279"/>
      <c r="G7" s="279"/>
      <c r="H7" s="279"/>
      <c r="I7" s="279"/>
      <c r="J7" s="279"/>
    </row>
    <row r="8" spans="1:25" ht="58.15" x14ac:dyDescent="0.35">
      <c r="A8" s="787" t="s">
        <v>291</v>
      </c>
      <c r="B8" s="788" t="s">
        <v>292</v>
      </c>
      <c r="C8" s="534" t="s">
        <v>293</v>
      </c>
      <c r="D8" s="787" t="s">
        <v>294</v>
      </c>
      <c r="E8" s="580">
        <v>225802</v>
      </c>
      <c r="F8" s="789" t="s">
        <v>295</v>
      </c>
      <c r="G8" s="790" t="s">
        <v>153</v>
      </c>
      <c r="H8" s="791">
        <v>44286</v>
      </c>
      <c r="I8" s="791"/>
      <c r="J8" s="787"/>
    </row>
    <row r="9" spans="1:25" ht="58.15" x14ac:dyDescent="0.35">
      <c r="A9" s="787" t="s">
        <v>296</v>
      </c>
      <c r="B9" s="788" t="s">
        <v>292</v>
      </c>
      <c r="C9" s="534" t="s">
        <v>293</v>
      </c>
      <c r="D9" s="787" t="s">
        <v>297</v>
      </c>
      <c r="E9" s="580">
        <v>60000</v>
      </c>
      <c r="F9" s="789" t="s">
        <v>298</v>
      </c>
      <c r="G9" s="792" t="s">
        <v>153</v>
      </c>
      <c r="H9" s="793">
        <v>44305</v>
      </c>
      <c r="I9" s="789"/>
      <c r="J9" s="787"/>
    </row>
    <row r="10" spans="1:25" ht="34.9" x14ac:dyDescent="0.35">
      <c r="A10" s="787" t="s">
        <v>299</v>
      </c>
      <c r="B10" s="788" t="s">
        <v>292</v>
      </c>
      <c r="C10" s="534" t="s">
        <v>293</v>
      </c>
      <c r="D10" s="787" t="s">
        <v>300</v>
      </c>
      <c r="E10" s="794">
        <v>49500</v>
      </c>
      <c r="F10" s="795" t="s">
        <v>301</v>
      </c>
      <c r="G10" s="796" t="s">
        <v>302</v>
      </c>
      <c r="H10" s="795" t="s">
        <v>301</v>
      </c>
      <c r="I10" s="789"/>
      <c r="J10" s="796"/>
    </row>
    <row r="11" spans="1:25" ht="58.15" x14ac:dyDescent="0.35">
      <c r="A11" s="787" t="s">
        <v>303</v>
      </c>
      <c r="B11" s="788" t="s">
        <v>292</v>
      </c>
      <c r="C11" s="534" t="s">
        <v>293</v>
      </c>
      <c r="D11" s="787" t="s">
        <v>304</v>
      </c>
      <c r="E11" s="797">
        <v>355850</v>
      </c>
      <c r="F11" s="534" t="s">
        <v>305</v>
      </c>
      <c r="G11" s="792" t="s">
        <v>153</v>
      </c>
      <c r="H11" s="702">
        <v>44302</v>
      </c>
      <c r="I11" s="702"/>
      <c r="J11" s="787"/>
    </row>
    <row r="12" spans="1:25" ht="23.25" x14ac:dyDescent="0.35">
      <c r="A12" s="787" t="s">
        <v>306</v>
      </c>
      <c r="B12" s="788" t="s">
        <v>292</v>
      </c>
      <c r="C12" s="534" t="s">
        <v>293</v>
      </c>
      <c r="D12" s="787" t="s">
        <v>307</v>
      </c>
      <c r="E12" s="797">
        <v>114450</v>
      </c>
      <c r="F12" s="789" t="s">
        <v>308</v>
      </c>
      <c r="G12" s="792" t="s">
        <v>153</v>
      </c>
      <c r="H12" s="789" t="s">
        <v>309</v>
      </c>
      <c r="I12" s="789"/>
      <c r="J12" s="787"/>
    </row>
    <row r="13" spans="1:25" ht="34.9" x14ac:dyDescent="0.35">
      <c r="A13" s="787" t="s">
        <v>310</v>
      </c>
      <c r="B13" s="788" t="s">
        <v>292</v>
      </c>
      <c r="C13" s="534" t="s">
        <v>293</v>
      </c>
      <c r="D13" s="787" t="s">
        <v>311</v>
      </c>
      <c r="E13" s="580">
        <v>49500</v>
      </c>
      <c r="F13" s="789" t="s">
        <v>312</v>
      </c>
      <c r="G13" s="789" t="s">
        <v>153</v>
      </c>
      <c r="H13" s="791">
        <v>44337</v>
      </c>
      <c r="I13" s="789"/>
      <c r="J13" s="787"/>
    </row>
    <row r="14" spans="1:25" ht="58.15" x14ac:dyDescent="0.35">
      <c r="A14" s="787" t="s">
        <v>313</v>
      </c>
      <c r="B14" s="788" t="s">
        <v>292</v>
      </c>
      <c r="C14" s="534" t="s">
        <v>293</v>
      </c>
      <c r="D14" s="787" t="s">
        <v>314</v>
      </c>
      <c r="E14" s="797">
        <v>200000</v>
      </c>
      <c r="F14" s="534" t="s">
        <v>315</v>
      </c>
      <c r="G14" s="291" t="s">
        <v>153</v>
      </c>
      <c r="H14" s="702">
        <v>44413</v>
      </c>
      <c r="I14" s="702"/>
      <c r="J14" s="787"/>
    </row>
    <row r="15" spans="1:25" ht="46.5" x14ac:dyDescent="0.35">
      <c r="A15" s="787" t="s">
        <v>316</v>
      </c>
      <c r="B15" s="788" t="s">
        <v>292</v>
      </c>
      <c r="C15" s="534" t="s">
        <v>293</v>
      </c>
      <c r="D15" s="787" t="s">
        <v>317</v>
      </c>
      <c r="E15" s="580">
        <v>160000</v>
      </c>
      <c r="F15" s="789" t="s">
        <v>318</v>
      </c>
      <c r="G15" s="789" t="s">
        <v>153</v>
      </c>
      <c r="H15" s="791">
        <v>44426</v>
      </c>
      <c r="I15" s="789"/>
      <c r="J15" s="787"/>
    </row>
    <row r="16" spans="1:25" ht="69.75" x14ac:dyDescent="0.35">
      <c r="A16" s="787" t="s">
        <v>319</v>
      </c>
      <c r="B16" s="788" t="s">
        <v>292</v>
      </c>
      <c r="C16" s="534" t="s">
        <v>293</v>
      </c>
      <c r="D16" s="787" t="s">
        <v>320</v>
      </c>
      <c r="E16" s="580">
        <v>139474</v>
      </c>
      <c r="F16" s="789" t="s">
        <v>321</v>
      </c>
      <c r="G16" s="792" t="s">
        <v>322</v>
      </c>
      <c r="H16" s="789"/>
      <c r="I16" s="789"/>
      <c r="J16" s="787"/>
    </row>
    <row r="17" spans="1:10" ht="69.75" x14ac:dyDescent="0.35">
      <c r="A17" s="787" t="s">
        <v>323</v>
      </c>
      <c r="B17" s="788" t="s">
        <v>292</v>
      </c>
      <c r="C17" s="534" t="s">
        <v>293</v>
      </c>
      <c r="D17" s="787" t="s">
        <v>324</v>
      </c>
      <c r="E17" s="580">
        <v>120642</v>
      </c>
      <c r="F17" s="789" t="s">
        <v>325</v>
      </c>
      <c r="G17" s="798" t="s">
        <v>153</v>
      </c>
      <c r="H17" s="702">
        <v>44389</v>
      </c>
      <c r="I17" s="232"/>
      <c r="J17" s="232"/>
    </row>
    <row r="18" spans="1:10" ht="46.9" thickBot="1" x14ac:dyDescent="0.4">
      <c r="A18" s="787" t="s">
        <v>326</v>
      </c>
      <c r="B18" s="788" t="s">
        <v>292</v>
      </c>
      <c r="C18" s="534" t="s">
        <v>293</v>
      </c>
      <c r="D18" s="787" t="s">
        <v>327</v>
      </c>
      <c r="E18" s="797">
        <v>43200</v>
      </c>
      <c r="F18" s="534" t="s">
        <v>328</v>
      </c>
      <c r="G18" s="792" t="s">
        <v>153</v>
      </c>
      <c r="H18" s="702">
        <v>44434</v>
      </c>
      <c r="I18" s="702"/>
      <c r="J18" s="232"/>
    </row>
    <row r="19" spans="1:10" ht="18" customHeight="1" thickBot="1" x14ac:dyDescent="0.4">
      <c r="A19" s="787" t="s">
        <v>329</v>
      </c>
      <c r="B19" s="788" t="s">
        <v>292</v>
      </c>
      <c r="C19" s="534" t="s">
        <v>293</v>
      </c>
      <c r="D19" s="787" t="s">
        <v>330</v>
      </c>
      <c r="E19" s="797">
        <v>220000</v>
      </c>
      <c r="F19" s="372" t="s">
        <v>331</v>
      </c>
      <c r="G19" s="792" t="s">
        <v>153</v>
      </c>
      <c r="H19" s="372" t="s">
        <v>332</v>
      </c>
      <c r="I19" s="723"/>
      <c r="J19" s="799"/>
    </row>
    <row r="20" spans="1:10" ht="58.15" x14ac:dyDescent="0.35">
      <c r="A20" s="787" t="s">
        <v>333</v>
      </c>
      <c r="B20" s="788" t="s">
        <v>292</v>
      </c>
      <c r="C20" s="534" t="s">
        <v>293</v>
      </c>
      <c r="D20" s="787" t="s">
        <v>334</v>
      </c>
      <c r="E20" s="580">
        <v>367000</v>
      </c>
      <c r="F20" s="534" t="s">
        <v>328</v>
      </c>
      <c r="G20" s="792" t="s">
        <v>322</v>
      </c>
      <c r="H20" s="232"/>
      <c r="I20" s="232"/>
      <c r="J20" s="232"/>
    </row>
    <row r="21" spans="1:10" ht="46.9" thickBot="1" x14ac:dyDescent="0.4">
      <c r="A21" s="787" t="s">
        <v>335</v>
      </c>
      <c r="B21" s="788" t="s">
        <v>292</v>
      </c>
      <c r="C21" s="534" t="s">
        <v>293</v>
      </c>
      <c r="D21" s="787" t="s">
        <v>336</v>
      </c>
      <c r="E21" s="580">
        <v>399900</v>
      </c>
      <c r="F21" s="789" t="s">
        <v>337</v>
      </c>
      <c r="G21" s="800" t="s">
        <v>153</v>
      </c>
      <c r="H21" s="791">
        <v>44421</v>
      </c>
      <c r="I21" s="791"/>
      <c r="J21" s="232"/>
    </row>
    <row r="22" spans="1:10" ht="35.25" thickBot="1" x14ac:dyDescent="0.4">
      <c r="A22" s="787" t="s">
        <v>338</v>
      </c>
      <c r="B22" s="788" t="s">
        <v>292</v>
      </c>
      <c r="C22" s="534" t="s">
        <v>293</v>
      </c>
      <c r="D22" s="787" t="s">
        <v>339</v>
      </c>
      <c r="E22" s="801">
        <v>127667</v>
      </c>
      <c r="F22" s="372" t="s">
        <v>340</v>
      </c>
      <c r="G22" s="800" t="s">
        <v>153</v>
      </c>
      <c r="H22" s="802">
        <v>44489</v>
      </c>
      <c r="I22" s="232"/>
      <c r="J22" s="799"/>
    </row>
    <row r="23" spans="1:10" ht="81.75" thickBot="1" x14ac:dyDescent="0.4">
      <c r="A23" s="787" t="s">
        <v>341</v>
      </c>
      <c r="B23" s="788" t="s">
        <v>292</v>
      </c>
      <c r="C23" s="534" t="s">
        <v>293</v>
      </c>
      <c r="D23" s="787" t="s">
        <v>342</v>
      </c>
      <c r="E23" s="803">
        <v>100000</v>
      </c>
      <c r="F23" s="804" t="s">
        <v>343</v>
      </c>
      <c r="G23" s="805" t="s">
        <v>153</v>
      </c>
      <c r="H23" s="806">
        <v>44412</v>
      </c>
      <c r="I23" s="807"/>
      <c r="J23" s="232"/>
    </row>
    <row r="24" spans="1:10" ht="58.5" thickBot="1" x14ac:dyDescent="0.4">
      <c r="A24" s="787" t="s">
        <v>344</v>
      </c>
      <c r="B24" s="788" t="s">
        <v>292</v>
      </c>
      <c r="C24" s="534" t="s">
        <v>293</v>
      </c>
      <c r="D24" s="787" t="s">
        <v>345</v>
      </c>
      <c r="E24" s="803">
        <v>196784</v>
      </c>
      <c r="F24" s="804" t="s">
        <v>346</v>
      </c>
      <c r="G24" s="792" t="s">
        <v>322</v>
      </c>
      <c r="H24" s="232"/>
      <c r="I24" s="232"/>
      <c r="J24" s="232"/>
    </row>
    <row r="25" spans="1:10" ht="58.5" thickBot="1" x14ac:dyDescent="0.4">
      <c r="A25" s="787" t="s">
        <v>347</v>
      </c>
      <c r="B25" s="788" t="s">
        <v>292</v>
      </c>
      <c r="C25" s="534" t="s">
        <v>293</v>
      </c>
      <c r="D25" s="787" t="s">
        <v>348</v>
      </c>
      <c r="E25" s="803">
        <v>257025</v>
      </c>
      <c r="F25" s="291" t="s">
        <v>349</v>
      </c>
      <c r="G25" s="805" t="s">
        <v>302</v>
      </c>
      <c r="H25" s="291" t="s">
        <v>349</v>
      </c>
      <c r="I25" s="232"/>
      <c r="J25" s="799"/>
    </row>
    <row r="26" spans="1:10" ht="58.5" thickBot="1" x14ac:dyDescent="0.4">
      <c r="A26" s="787" t="s">
        <v>350</v>
      </c>
      <c r="B26" s="789" t="s">
        <v>351</v>
      </c>
      <c r="C26" s="534" t="s">
        <v>293</v>
      </c>
      <c r="D26" s="787" t="s">
        <v>352</v>
      </c>
      <c r="E26" s="803">
        <v>59700</v>
      </c>
      <c r="F26" s="804" t="s">
        <v>353</v>
      </c>
      <c r="G26" s="805" t="s">
        <v>153</v>
      </c>
      <c r="H26" s="806">
        <v>44280</v>
      </c>
      <c r="I26" s="232"/>
      <c r="J26" s="232"/>
    </row>
    <row r="27" spans="1:10" ht="46.9" thickBot="1" x14ac:dyDescent="0.4">
      <c r="A27" s="787" t="s">
        <v>354</v>
      </c>
      <c r="B27" s="789" t="s">
        <v>351</v>
      </c>
      <c r="C27" s="534" t="s">
        <v>293</v>
      </c>
      <c r="D27" s="787" t="s">
        <v>355</v>
      </c>
      <c r="E27" s="803">
        <v>53600</v>
      </c>
      <c r="F27" s="804" t="s">
        <v>356</v>
      </c>
      <c r="G27" s="805" t="s">
        <v>153</v>
      </c>
      <c r="H27" s="806">
        <v>44298</v>
      </c>
      <c r="I27" s="232"/>
      <c r="J27" s="232"/>
    </row>
    <row r="28" spans="1:10" ht="23.65" thickBot="1" x14ac:dyDescent="0.4">
      <c r="A28" s="787" t="s">
        <v>357</v>
      </c>
      <c r="B28" s="789" t="s">
        <v>351</v>
      </c>
      <c r="C28" s="534" t="s">
        <v>293</v>
      </c>
      <c r="D28" s="787" t="s">
        <v>358</v>
      </c>
      <c r="E28" s="803">
        <v>51411</v>
      </c>
      <c r="F28" s="804" t="s">
        <v>359</v>
      </c>
      <c r="G28" s="805" t="s">
        <v>153</v>
      </c>
      <c r="H28" s="806">
        <v>44342</v>
      </c>
      <c r="I28" s="232"/>
      <c r="J28" s="232"/>
    </row>
    <row r="29" spans="1:10" ht="58.5" thickBot="1" x14ac:dyDescent="0.4">
      <c r="A29" s="787" t="s">
        <v>360</v>
      </c>
      <c r="B29" s="789" t="s">
        <v>351</v>
      </c>
      <c r="C29" s="534" t="s">
        <v>293</v>
      </c>
      <c r="D29" s="787" t="s">
        <v>361</v>
      </c>
      <c r="E29" s="803">
        <v>48850</v>
      </c>
      <c r="F29" s="808" t="s">
        <v>362</v>
      </c>
      <c r="G29" s="805" t="s">
        <v>153</v>
      </c>
      <c r="H29" s="809">
        <v>44340</v>
      </c>
      <c r="I29" s="810"/>
      <c r="J29" s="232"/>
    </row>
    <row r="30" spans="1:10" ht="58.5" thickBot="1" x14ac:dyDescent="0.4">
      <c r="A30" s="787" t="s">
        <v>363</v>
      </c>
      <c r="B30" s="789" t="s">
        <v>351</v>
      </c>
      <c r="C30" s="534" t="s">
        <v>293</v>
      </c>
      <c r="D30" s="787" t="s">
        <v>364</v>
      </c>
      <c r="E30" s="811">
        <v>65900</v>
      </c>
      <c r="F30" s="812" t="s">
        <v>365</v>
      </c>
      <c r="G30" s="813" t="s">
        <v>153</v>
      </c>
      <c r="H30" s="814">
        <v>44340</v>
      </c>
      <c r="I30" s="815"/>
      <c r="J30" s="232"/>
    </row>
    <row r="31" spans="1:10" ht="58.5" thickBot="1" x14ac:dyDescent="0.4">
      <c r="A31" s="787" t="s">
        <v>366</v>
      </c>
      <c r="B31" s="789" t="s">
        <v>351</v>
      </c>
      <c r="C31" s="534" t="s">
        <v>293</v>
      </c>
      <c r="D31" s="787" t="s">
        <v>367</v>
      </c>
      <c r="E31" s="811">
        <v>50000</v>
      </c>
      <c r="F31" s="812" t="s">
        <v>368</v>
      </c>
      <c r="G31" s="813" t="s">
        <v>153</v>
      </c>
      <c r="H31" s="809">
        <v>44340</v>
      </c>
      <c r="I31" s="232"/>
      <c r="J31" s="232"/>
    </row>
    <row r="32" spans="1:10" ht="35.25" thickBot="1" x14ac:dyDescent="0.4">
      <c r="A32" s="787" t="s">
        <v>369</v>
      </c>
      <c r="B32" s="789" t="s">
        <v>370</v>
      </c>
      <c r="C32" s="534" t="s">
        <v>293</v>
      </c>
      <c r="D32" s="787" t="s">
        <v>371</v>
      </c>
      <c r="E32" s="811">
        <v>5692230.5099999998</v>
      </c>
      <c r="F32" s="291" t="s">
        <v>349</v>
      </c>
      <c r="G32" s="816" t="s">
        <v>302</v>
      </c>
      <c r="H32" s="291" t="s">
        <v>349</v>
      </c>
      <c r="I32" s="232"/>
      <c r="J32" s="799"/>
    </row>
    <row r="33" spans="1:10" ht="58.5" thickBot="1" x14ac:dyDescent="0.4">
      <c r="A33" s="817" t="s">
        <v>372</v>
      </c>
      <c r="B33" s="818" t="s">
        <v>373</v>
      </c>
      <c r="C33" s="818" t="s">
        <v>293</v>
      </c>
      <c r="D33" s="819" t="s">
        <v>374</v>
      </c>
      <c r="E33" s="820">
        <v>577980</v>
      </c>
      <c r="F33" s="818" t="s">
        <v>375</v>
      </c>
      <c r="G33" s="821" t="s">
        <v>153</v>
      </c>
      <c r="H33" s="822">
        <v>44265</v>
      </c>
      <c r="I33" s="822"/>
      <c r="J33" s="823"/>
    </row>
    <row r="34" spans="1:10" ht="58.5" thickBot="1" x14ac:dyDescent="0.4">
      <c r="A34" s="787" t="s">
        <v>376</v>
      </c>
      <c r="B34" s="789" t="s">
        <v>377</v>
      </c>
      <c r="C34" s="534" t="s">
        <v>293</v>
      </c>
      <c r="D34" s="787" t="s">
        <v>378</v>
      </c>
      <c r="E34" s="820">
        <v>3289990</v>
      </c>
      <c r="F34" s="818" t="s">
        <v>379</v>
      </c>
      <c r="G34" s="821" t="s">
        <v>153</v>
      </c>
      <c r="H34" s="824">
        <v>44323</v>
      </c>
      <c r="I34" s="232"/>
      <c r="J34" s="232"/>
    </row>
    <row r="35" spans="1:10" ht="58.5" thickBot="1" x14ac:dyDescent="0.4">
      <c r="A35" s="787" t="s">
        <v>380</v>
      </c>
      <c r="B35" s="789" t="s">
        <v>377</v>
      </c>
      <c r="C35" s="534" t="s">
        <v>293</v>
      </c>
      <c r="D35" s="787" t="s">
        <v>381</v>
      </c>
      <c r="E35" s="803">
        <v>405113.4</v>
      </c>
      <c r="F35" s="825" t="s">
        <v>382</v>
      </c>
      <c r="G35" s="805" t="s">
        <v>153</v>
      </c>
      <c r="H35" s="824">
        <v>44419</v>
      </c>
      <c r="I35" s="824"/>
      <c r="J35" s="232"/>
    </row>
    <row r="36" spans="1:10" ht="35.25" thickBot="1" x14ac:dyDescent="0.4">
      <c r="A36" s="787" t="s">
        <v>383</v>
      </c>
      <c r="B36" s="789" t="s">
        <v>384</v>
      </c>
      <c r="C36" s="534" t="s">
        <v>293</v>
      </c>
      <c r="D36" s="787" t="s">
        <v>385</v>
      </c>
      <c r="E36" s="803">
        <v>427100</v>
      </c>
      <c r="F36" s="825" t="s">
        <v>386</v>
      </c>
      <c r="G36" s="805" t="s">
        <v>153</v>
      </c>
      <c r="H36" s="825" t="s">
        <v>387</v>
      </c>
      <c r="I36" s="825"/>
      <c r="J36" s="232"/>
    </row>
    <row r="37" spans="1:10" ht="46.9" thickBot="1" x14ac:dyDescent="0.4">
      <c r="A37" s="787" t="s">
        <v>388</v>
      </c>
      <c r="B37" s="789" t="s">
        <v>384</v>
      </c>
      <c r="C37" s="534" t="s">
        <v>293</v>
      </c>
      <c r="D37" s="787" t="s">
        <v>389</v>
      </c>
      <c r="E37" s="794">
        <v>58605</v>
      </c>
      <c r="F37" s="795" t="s">
        <v>301</v>
      </c>
      <c r="G37" s="796" t="s">
        <v>302</v>
      </c>
      <c r="H37" s="795" t="s">
        <v>301</v>
      </c>
      <c r="I37" s="232"/>
      <c r="J37" s="796"/>
    </row>
    <row r="38" spans="1:10" ht="58.5" thickBot="1" x14ac:dyDescent="0.4">
      <c r="A38" s="787" t="s">
        <v>390</v>
      </c>
      <c r="B38" s="789" t="s">
        <v>384</v>
      </c>
      <c r="C38" s="534" t="s">
        <v>293</v>
      </c>
      <c r="D38" s="787" t="s">
        <v>391</v>
      </c>
      <c r="E38" s="803">
        <v>118889</v>
      </c>
      <c r="F38" s="825" t="s">
        <v>392</v>
      </c>
      <c r="G38" s="805" t="s">
        <v>153</v>
      </c>
      <c r="H38" s="824">
        <v>44314</v>
      </c>
      <c r="I38" s="824"/>
      <c r="J38" s="232"/>
    </row>
    <row r="39" spans="1:10" ht="35.25" thickBot="1" x14ac:dyDescent="0.4">
      <c r="A39" s="787" t="s">
        <v>393</v>
      </c>
      <c r="B39" s="789" t="s">
        <v>384</v>
      </c>
      <c r="C39" s="534" t="s">
        <v>293</v>
      </c>
      <c r="D39" s="787" t="s">
        <v>394</v>
      </c>
      <c r="E39" s="820">
        <v>434850</v>
      </c>
      <c r="F39" s="818" t="s">
        <v>395</v>
      </c>
      <c r="G39" s="821" t="s">
        <v>153</v>
      </c>
      <c r="H39" s="826">
        <v>44302</v>
      </c>
      <c r="I39" s="826"/>
      <c r="J39" s="232"/>
    </row>
    <row r="40" spans="1:10" x14ac:dyDescent="0.35">
      <c r="A40" s="328" t="s">
        <v>232</v>
      </c>
      <c r="B40" s="279"/>
      <c r="C40" s="279"/>
      <c r="D40" s="279"/>
      <c r="E40" s="279"/>
      <c r="F40" s="279"/>
      <c r="G40" s="279"/>
      <c r="H40" s="279"/>
      <c r="I40" s="279"/>
      <c r="J40" s="279"/>
    </row>
    <row r="41" spans="1:10" ht="46.5" x14ac:dyDescent="0.35">
      <c r="A41" s="625" t="s">
        <v>396</v>
      </c>
      <c r="B41" s="625" t="s">
        <v>292</v>
      </c>
      <c r="C41" s="625" t="s">
        <v>397</v>
      </c>
      <c r="D41" s="625" t="s">
        <v>398</v>
      </c>
      <c r="E41" s="827">
        <v>2200404.2200000002</v>
      </c>
      <c r="F41" s="625" t="s">
        <v>399</v>
      </c>
      <c r="G41" s="232" t="s">
        <v>153</v>
      </c>
      <c r="H41" s="723">
        <v>44749</v>
      </c>
      <c r="I41" s="828"/>
      <c r="J41" s="828"/>
    </row>
    <row r="42" spans="1:10" ht="46.9" thickBot="1" x14ac:dyDescent="0.4">
      <c r="A42" s="625" t="s">
        <v>400</v>
      </c>
      <c r="B42" s="625" t="s">
        <v>292</v>
      </c>
      <c r="C42" s="625" t="s">
        <v>397</v>
      </c>
      <c r="D42" s="625" t="s">
        <v>401</v>
      </c>
      <c r="E42" s="829">
        <v>2133600.54</v>
      </c>
      <c r="F42" s="625" t="s">
        <v>402</v>
      </c>
      <c r="G42" s="232" t="s">
        <v>153</v>
      </c>
      <c r="H42" s="830">
        <v>44825</v>
      </c>
      <c r="I42" s="828"/>
      <c r="J42" s="828"/>
    </row>
    <row r="43" spans="1:10" ht="46.9" thickBot="1" x14ac:dyDescent="0.4">
      <c r="A43" s="625" t="s">
        <v>403</v>
      </c>
      <c r="B43" s="625" t="s">
        <v>292</v>
      </c>
      <c r="C43" s="625" t="s">
        <v>397</v>
      </c>
      <c r="D43" s="831" t="s">
        <v>404</v>
      </c>
      <c r="E43" s="827">
        <v>694258.05</v>
      </c>
      <c r="F43" s="625" t="s">
        <v>405</v>
      </c>
      <c r="G43" s="232" t="s">
        <v>153</v>
      </c>
      <c r="H43" s="723">
        <v>44749</v>
      </c>
      <c r="I43" s="828"/>
      <c r="J43" s="828"/>
    </row>
    <row r="44" spans="1:10" ht="34.9" x14ac:dyDescent="0.35">
      <c r="A44" s="625" t="s">
        <v>406</v>
      </c>
      <c r="B44" s="625" t="s">
        <v>292</v>
      </c>
      <c r="C44" s="625" t="s">
        <v>397</v>
      </c>
      <c r="D44" s="625" t="s">
        <v>407</v>
      </c>
      <c r="E44" s="829">
        <v>2040678.54</v>
      </c>
      <c r="F44" s="625" t="s">
        <v>408</v>
      </c>
      <c r="G44" s="232" t="s">
        <v>153</v>
      </c>
      <c r="H44" s="830">
        <v>44805</v>
      </c>
      <c r="I44" s="828"/>
      <c r="J44" s="828"/>
    </row>
    <row r="45" spans="1:10" ht="28.5" customHeight="1" x14ac:dyDescent="0.35">
      <c r="A45" s="625" t="s">
        <v>409</v>
      </c>
      <c r="B45" s="625" t="s">
        <v>292</v>
      </c>
      <c r="C45" s="625" t="s">
        <v>397</v>
      </c>
      <c r="D45" s="625" t="s">
        <v>410</v>
      </c>
      <c r="E45" s="829">
        <v>1688833.05</v>
      </c>
      <c r="F45" s="625" t="s">
        <v>411</v>
      </c>
      <c r="G45" s="232" t="s">
        <v>153</v>
      </c>
      <c r="H45" s="830">
        <v>44806</v>
      </c>
      <c r="I45" s="828"/>
      <c r="J45" s="828"/>
    </row>
    <row r="46" spans="1:10" ht="34.9" x14ac:dyDescent="0.35">
      <c r="A46" s="625" t="s">
        <v>412</v>
      </c>
      <c r="B46" s="625" t="s">
        <v>292</v>
      </c>
      <c r="C46" s="625" t="s">
        <v>397</v>
      </c>
      <c r="D46" s="625" t="s">
        <v>413</v>
      </c>
      <c r="E46" s="829">
        <v>1770325.28</v>
      </c>
      <c r="F46" s="625" t="s">
        <v>414</v>
      </c>
      <c r="G46" s="232" t="s">
        <v>153</v>
      </c>
      <c r="H46" s="830">
        <v>44746</v>
      </c>
      <c r="I46" s="828"/>
      <c r="J46" s="828"/>
    </row>
    <row r="47" spans="1:10" ht="46.5" x14ac:dyDescent="0.35">
      <c r="A47" s="625" t="s">
        <v>415</v>
      </c>
      <c r="B47" s="625" t="s">
        <v>292</v>
      </c>
      <c r="C47" s="625" t="s">
        <v>397</v>
      </c>
      <c r="D47" s="625" t="s">
        <v>416</v>
      </c>
      <c r="E47" s="829">
        <v>522509.76</v>
      </c>
      <c r="F47" s="625" t="s">
        <v>417</v>
      </c>
      <c r="G47" s="232" t="s">
        <v>153</v>
      </c>
      <c r="H47" s="830">
        <v>44747</v>
      </c>
      <c r="I47" s="828"/>
      <c r="J47" s="828"/>
    </row>
    <row r="48" spans="1:10" ht="58.15" x14ac:dyDescent="0.35">
      <c r="A48" s="625" t="s">
        <v>418</v>
      </c>
      <c r="B48" s="625" t="s">
        <v>292</v>
      </c>
      <c r="C48" s="625" t="s">
        <v>397</v>
      </c>
      <c r="D48" s="625" t="s">
        <v>419</v>
      </c>
      <c r="E48" s="829">
        <v>2194661.17</v>
      </c>
      <c r="F48" s="625" t="s">
        <v>420</v>
      </c>
      <c r="G48" s="232" t="s">
        <v>153</v>
      </c>
      <c r="H48" s="830">
        <v>44818</v>
      </c>
      <c r="I48" s="828"/>
      <c r="J48" s="828"/>
    </row>
    <row r="49" spans="1:10" ht="34.9" x14ac:dyDescent="0.35">
      <c r="A49" s="625" t="s">
        <v>421</v>
      </c>
      <c r="B49" s="625" t="s">
        <v>292</v>
      </c>
      <c r="C49" s="625" t="s">
        <v>397</v>
      </c>
      <c r="D49" s="625" t="s">
        <v>422</v>
      </c>
      <c r="E49" s="829">
        <v>2877771.63</v>
      </c>
      <c r="F49" s="625" t="s">
        <v>423</v>
      </c>
      <c r="G49" s="724" t="s">
        <v>424</v>
      </c>
      <c r="H49" s="724"/>
      <c r="I49" s="828"/>
      <c r="J49" s="828"/>
    </row>
    <row r="50" spans="1:10" ht="46.5" x14ac:dyDescent="0.35">
      <c r="A50" s="625" t="s">
        <v>425</v>
      </c>
      <c r="B50" s="625" t="s">
        <v>292</v>
      </c>
      <c r="C50" s="625" t="s">
        <v>397</v>
      </c>
      <c r="D50" s="625" t="s">
        <v>426</v>
      </c>
      <c r="E50" s="829">
        <v>800272.41</v>
      </c>
      <c r="F50" s="625" t="s">
        <v>427</v>
      </c>
      <c r="G50" s="724" t="s">
        <v>424</v>
      </c>
      <c r="H50" s="724"/>
      <c r="I50" s="828"/>
      <c r="J50" s="828"/>
    </row>
    <row r="51" spans="1:10" ht="34.9" x14ac:dyDescent="0.35">
      <c r="A51" s="625" t="s">
        <v>428</v>
      </c>
      <c r="B51" s="625" t="s">
        <v>429</v>
      </c>
      <c r="C51" s="625" t="s">
        <v>397</v>
      </c>
      <c r="D51" s="625" t="s">
        <v>430</v>
      </c>
      <c r="E51" s="829">
        <v>20377545.670000002</v>
      </c>
      <c r="F51" s="625" t="s">
        <v>431</v>
      </c>
      <c r="G51" s="724" t="s">
        <v>153</v>
      </c>
      <c r="H51" s="830">
        <v>44672</v>
      </c>
      <c r="I51" s="828"/>
      <c r="J51" s="828"/>
    </row>
    <row r="52" spans="1:10" ht="46.5" x14ac:dyDescent="0.35">
      <c r="A52" s="625" t="s">
        <v>432</v>
      </c>
      <c r="B52" s="625" t="s">
        <v>429</v>
      </c>
      <c r="C52" s="625" t="s">
        <v>397</v>
      </c>
      <c r="D52" s="625" t="s">
        <v>433</v>
      </c>
      <c r="E52" s="829">
        <v>14112463.26</v>
      </c>
      <c r="F52" s="625" t="s">
        <v>434</v>
      </c>
      <c r="G52" s="724" t="s">
        <v>153</v>
      </c>
      <c r="H52" s="830">
        <v>44776</v>
      </c>
      <c r="I52" s="828"/>
      <c r="J52" s="828"/>
    </row>
    <row r="53" spans="1:10" ht="46.5" x14ac:dyDescent="0.35">
      <c r="A53" s="625" t="s">
        <v>435</v>
      </c>
      <c r="B53" s="625" t="s">
        <v>429</v>
      </c>
      <c r="C53" s="625" t="s">
        <v>397</v>
      </c>
      <c r="D53" s="625" t="s">
        <v>436</v>
      </c>
      <c r="E53" s="829">
        <v>17291800.280000001</v>
      </c>
      <c r="F53" s="625" t="s">
        <v>437</v>
      </c>
      <c r="G53" s="724" t="s">
        <v>153</v>
      </c>
      <c r="H53" s="830">
        <v>44790</v>
      </c>
      <c r="I53" s="828"/>
      <c r="J53" s="828"/>
    </row>
    <row r="54" spans="1:10" ht="46.5" x14ac:dyDescent="0.35">
      <c r="A54" s="625" t="s">
        <v>438</v>
      </c>
      <c r="B54" s="625" t="s">
        <v>429</v>
      </c>
      <c r="C54" s="625" t="s">
        <v>397</v>
      </c>
      <c r="D54" s="625" t="s">
        <v>439</v>
      </c>
      <c r="E54" s="829">
        <v>3001084.67</v>
      </c>
      <c r="F54" s="625" t="s">
        <v>440</v>
      </c>
      <c r="G54" s="724" t="s">
        <v>153</v>
      </c>
      <c r="H54" s="830">
        <v>44818</v>
      </c>
      <c r="I54" s="828"/>
      <c r="J54" s="828"/>
    </row>
    <row r="55" spans="1:10" ht="46.5" x14ac:dyDescent="0.35">
      <c r="A55" s="625" t="s">
        <v>441</v>
      </c>
      <c r="B55" s="625" t="s">
        <v>429</v>
      </c>
      <c r="C55" s="625" t="s">
        <v>397</v>
      </c>
      <c r="D55" s="625" t="s">
        <v>442</v>
      </c>
      <c r="E55" s="829">
        <v>3656846.83</v>
      </c>
      <c r="F55" s="625" t="s">
        <v>443</v>
      </c>
      <c r="G55" s="724" t="s">
        <v>153</v>
      </c>
      <c r="H55" s="830">
        <v>44804</v>
      </c>
      <c r="I55" s="828"/>
      <c r="J55" s="828"/>
    </row>
    <row r="56" spans="1:10" ht="46.5" x14ac:dyDescent="0.35">
      <c r="A56" s="625" t="s">
        <v>444</v>
      </c>
      <c r="B56" s="625" t="s">
        <v>429</v>
      </c>
      <c r="C56" s="625" t="s">
        <v>397</v>
      </c>
      <c r="D56" s="625" t="s">
        <v>445</v>
      </c>
      <c r="E56" s="829">
        <v>4064331.12</v>
      </c>
      <c r="F56" s="625" t="s">
        <v>446</v>
      </c>
      <c r="G56" s="724" t="s">
        <v>153</v>
      </c>
      <c r="H56" s="830">
        <v>44830</v>
      </c>
      <c r="I56" s="828"/>
      <c r="J56" s="828"/>
    </row>
    <row r="57" spans="1:10" ht="58.15" x14ac:dyDescent="0.35">
      <c r="A57" s="329" t="s">
        <v>447</v>
      </c>
      <c r="B57" s="534" t="s">
        <v>292</v>
      </c>
      <c r="C57" s="534" t="s">
        <v>448</v>
      </c>
      <c r="D57" s="534" t="s">
        <v>449</v>
      </c>
      <c r="E57" s="832">
        <v>90396</v>
      </c>
      <c r="F57" s="534" t="s">
        <v>450</v>
      </c>
      <c r="G57" s="534" t="s">
        <v>153</v>
      </c>
      <c r="H57" s="833">
        <v>44840</v>
      </c>
      <c r="I57" s="828"/>
      <c r="J57" s="828"/>
    </row>
    <row r="58" spans="1:10" ht="46.5" x14ac:dyDescent="0.35">
      <c r="A58" s="330" t="s">
        <v>451</v>
      </c>
      <c r="B58" s="637" t="s">
        <v>292</v>
      </c>
      <c r="C58" s="637" t="s">
        <v>448</v>
      </c>
      <c r="D58" s="637" t="s">
        <v>452</v>
      </c>
      <c r="E58" s="834">
        <v>324103.03999999998</v>
      </c>
      <c r="F58" s="637" t="s">
        <v>453</v>
      </c>
      <c r="G58" s="637" t="s">
        <v>153</v>
      </c>
      <c r="H58" s="835" t="s">
        <v>5749</v>
      </c>
      <c r="I58" s="828"/>
      <c r="J58" s="828"/>
    </row>
    <row r="59" spans="1:10" ht="58.15" x14ac:dyDescent="0.35">
      <c r="A59" s="330" t="s">
        <v>454</v>
      </c>
      <c r="B59" s="534" t="s">
        <v>292</v>
      </c>
      <c r="C59" s="534" t="s">
        <v>448</v>
      </c>
      <c r="D59" s="534" t="s">
        <v>455</v>
      </c>
      <c r="E59" s="832">
        <v>145962.79999999999</v>
      </c>
      <c r="F59" s="534" t="s">
        <v>456</v>
      </c>
      <c r="G59" s="534" t="s">
        <v>153</v>
      </c>
      <c r="H59" s="833">
        <v>44816</v>
      </c>
      <c r="I59" s="828"/>
      <c r="J59" s="828"/>
    </row>
    <row r="60" spans="1:10" ht="46.5" x14ac:dyDescent="0.35">
      <c r="A60" s="330" t="s">
        <v>457</v>
      </c>
      <c r="B60" s="534" t="s">
        <v>292</v>
      </c>
      <c r="C60" s="534" t="s">
        <v>448</v>
      </c>
      <c r="D60" s="534" t="s">
        <v>458</v>
      </c>
      <c r="E60" s="832">
        <v>100203.39</v>
      </c>
      <c r="F60" s="534" t="s">
        <v>459</v>
      </c>
      <c r="G60" s="534" t="s">
        <v>153</v>
      </c>
      <c r="H60" s="833">
        <v>44806</v>
      </c>
      <c r="I60" s="828"/>
      <c r="J60" s="828"/>
    </row>
    <row r="61" spans="1:10" ht="46.5" x14ac:dyDescent="0.35">
      <c r="A61" s="330" t="s">
        <v>460</v>
      </c>
      <c r="B61" s="534" t="s">
        <v>292</v>
      </c>
      <c r="C61" s="534" t="s">
        <v>448</v>
      </c>
      <c r="D61" s="534" t="s">
        <v>461</v>
      </c>
      <c r="E61" s="832">
        <v>180065.08</v>
      </c>
      <c r="F61" s="534" t="s">
        <v>462</v>
      </c>
      <c r="G61" s="534" t="s">
        <v>153</v>
      </c>
      <c r="H61" s="833">
        <v>44816</v>
      </c>
      <c r="I61" s="828"/>
      <c r="J61" s="828"/>
    </row>
    <row r="62" spans="1:10" ht="34.9" x14ac:dyDescent="0.35">
      <c r="A62" s="330" t="s">
        <v>463</v>
      </c>
      <c r="B62" s="534" t="s">
        <v>292</v>
      </c>
      <c r="C62" s="534" t="s">
        <v>448</v>
      </c>
      <c r="D62" s="534" t="s">
        <v>464</v>
      </c>
      <c r="E62" s="832">
        <v>1229791.3500000001</v>
      </c>
      <c r="F62" s="534" t="s">
        <v>465</v>
      </c>
      <c r="G62" s="534" t="s">
        <v>153</v>
      </c>
      <c r="H62" s="833">
        <v>44830</v>
      </c>
      <c r="I62" s="828"/>
      <c r="J62" s="828"/>
    </row>
    <row r="63" spans="1:10" ht="58.15" x14ac:dyDescent="0.35">
      <c r="A63" s="330" t="s">
        <v>466</v>
      </c>
      <c r="B63" s="534" t="s">
        <v>292</v>
      </c>
      <c r="C63" s="534" t="s">
        <v>448</v>
      </c>
      <c r="D63" s="534" t="s">
        <v>467</v>
      </c>
      <c r="E63" s="832">
        <v>103818.42</v>
      </c>
      <c r="F63" s="534" t="s">
        <v>468</v>
      </c>
      <c r="G63" s="534" t="s">
        <v>153</v>
      </c>
      <c r="H63" s="833">
        <v>44761</v>
      </c>
      <c r="I63" s="828"/>
      <c r="J63" s="828"/>
    </row>
    <row r="64" spans="1:10" ht="46.5" x14ac:dyDescent="0.35">
      <c r="A64" s="330" t="s">
        <v>469</v>
      </c>
      <c r="B64" s="534" t="s">
        <v>292</v>
      </c>
      <c r="C64" s="534" t="s">
        <v>448</v>
      </c>
      <c r="D64" s="534" t="s">
        <v>470</v>
      </c>
      <c r="E64" s="832">
        <v>256016.1</v>
      </c>
      <c r="F64" s="534" t="s">
        <v>471</v>
      </c>
      <c r="G64" s="534" t="s">
        <v>153</v>
      </c>
      <c r="H64" s="833">
        <v>44728</v>
      </c>
      <c r="I64" s="828"/>
      <c r="J64" s="828"/>
    </row>
    <row r="65" spans="1:10" ht="34.9" x14ac:dyDescent="0.35">
      <c r="A65" s="330" t="s">
        <v>472</v>
      </c>
      <c r="B65" s="534" t="s">
        <v>292</v>
      </c>
      <c r="C65" s="534" t="s">
        <v>448</v>
      </c>
      <c r="D65" s="534" t="s">
        <v>473</v>
      </c>
      <c r="E65" s="832">
        <v>150505.76999999999</v>
      </c>
      <c r="F65" s="534" t="s">
        <v>474</v>
      </c>
      <c r="G65" s="534" t="s">
        <v>153</v>
      </c>
      <c r="H65" s="833">
        <v>44648</v>
      </c>
      <c r="I65" s="828"/>
      <c r="J65" s="828"/>
    </row>
    <row r="66" spans="1:10" ht="46.5" x14ac:dyDescent="0.35">
      <c r="A66" s="330" t="s">
        <v>475</v>
      </c>
      <c r="B66" s="534" t="s">
        <v>292</v>
      </c>
      <c r="C66" s="534" t="s">
        <v>448</v>
      </c>
      <c r="D66" s="534" t="s">
        <v>476</v>
      </c>
      <c r="E66" s="832">
        <v>1659364.82</v>
      </c>
      <c r="F66" s="534" t="s">
        <v>477</v>
      </c>
      <c r="G66" s="534" t="s">
        <v>153</v>
      </c>
      <c r="H66" s="833">
        <v>44678</v>
      </c>
      <c r="I66" s="828"/>
      <c r="J66" s="828"/>
    </row>
    <row r="67" spans="1:10" ht="23.25" x14ac:dyDescent="0.35">
      <c r="A67" s="534" t="s">
        <v>478</v>
      </c>
      <c r="B67" s="291" t="s">
        <v>479</v>
      </c>
      <c r="C67" s="534" t="s">
        <v>293</v>
      </c>
      <c r="D67" s="534" t="s">
        <v>480</v>
      </c>
      <c r="E67" s="797">
        <v>226950</v>
      </c>
      <c r="F67" s="534" t="s">
        <v>481</v>
      </c>
      <c r="G67" s="291" t="s">
        <v>153</v>
      </c>
      <c r="H67" s="702">
        <v>44692</v>
      </c>
      <c r="I67" s="828"/>
      <c r="J67" s="828"/>
    </row>
    <row r="68" spans="1:10" ht="23.25" x14ac:dyDescent="0.35">
      <c r="A68" s="534" t="s">
        <v>323</v>
      </c>
      <c r="B68" s="534" t="s">
        <v>482</v>
      </c>
      <c r="C68" s="534" t="s">
        <v>293</v>
      </c>
      <c r="D68" s="534" t="s">
        <v>483</v>
      </c>
      <c r="E68" s="797">
        <v>119036</v>
      </c>
      <c r="F68" s="534" t="s">
        <v>484</v>
      </c>
      <c r="G68" s="291" t="s">
        <v>153</v>
      </c>
      <c r="H68" s="702">
        <v>44658</v>
      </c>
      <c r="I68" s="828"/>
      <c r="J68" s="828"/>
    </row>
    <row r="69" spans="1:10" ht="46.5" x14ac:dyDescent="0.35">
      <c r="A69" s="534" t="s">
        <v>485</v>
      </c>
      <c r="B69" s="534" t="s">
        <v>482</v>
      </c>
      <c r="C69" s="534" t="s">
        <v>293</v>
      </c>
      <c r="D69" s="534" t="s">
        <v>486</v>
      </c>
      <c r="E69" s="832">
        <v>175736.6</v>
      </c>
      <c r="F69" s="534" t="s">
        <v>487</v>
      </c>
      <c r="G69" s="291" t="s">
        <v>153</v>
      </c>
      <c r="H69" s="702">
        <v>44769</v>
      </c>
      <c r="I69" s="828"/>
      <c r="J69" s="828"/>
    </row>
    <row r="70" spans="1:10" ht="23.25" x14ac:dyDescent="0.35">
      <c r="A70" s="534" t="s">
        <v>488</v>
      </c>
      <c r="B70" s="534" t="s">
        <v>489</v>
      </c>
      <c r="C70" s="534" t="s">
        <v>293</v>
      </c>
      <c r="D70" s="534" t="s">
        <v>490</v>
      </c>
      <c r="E70" s="797">
        <v>46656</v>
      </c>
      <c r="F70" s="534" t="s">
        <v>491</v>
      </c>
      <c r="G70" s="291" t="s">
        <v>153</v>
      </c>
      <c r="H70" s="702">
        <v>44720</v>
      </c>
      <c r="I70" s="828"/>
      <c r="J70" s="828"/>
    </row>
    <row r="71" spans="1:10" ht="46.5" x14ac:dyDescent="0.35">
      <c r="A71" s="534" t="s">
        <v>492</v>
      </c>
      <c r="B71" s="534" t="s">
        <v>489</v>
      </c>
      <c r="C71" s="534" t="s">
        <v>293</v>
      </c>
      <c r="D71" s="534" t="s">
        <v>493</v>
      </c>
      <c r="E71" s="797">
        <v>63096</v>
      </c>
      <c r="F71" s="534" t="s">
        <v>494</v>
      </c>
      <c r="G71" s="291" t="s">
        <v>153</v>
      </c>
      <c r="H71" s="702">
        <v>44718</v>
      </c>
      <c r="I71" s="828"/>
      <c r="J71" s="828"/>
    </row>
    <row r="72" spans="1:10" ht="23.25" x14ac:dyDescent="0.35">
      <c r="A72" s="534" t="s">
        <v>495</v>
      </c>
      <c r="B72" s="534" t="s">
        <v>489</v>
      </c>
      <c r="C72" s="534" t="s">
        <v>293</v>
      </c>
      <c r="D72" s="534" t="s">
        <v>496</v>
      </c>
      <c r="E72" s="832">
        <v>45150</v>
      </c>
      <c r="F72" s="534" t="s">
        <v>497</v>
      </c>
      <c r="G72" s="291" t="s">
        <v>153</v>
      </c>
      <c r="H72" s="833">
        <v>44743</v>
      </c>
      <c r="I72" s="828"/>
      <c r="J72" s="828"/>
    </row>
    <row r="73" spans="1:10" ht="34.9" x14ac:dyDescent="0.35">
      <c r="A73" s="534" t="s">
        <v>498</v>
      </c>
      <c r="B73" s="534" t="s">
        <v>489</v>
      </c>
      <c r="C73" s="534" t="s">
        <v>293</v>
      </c>
      <c r="D73" s="534" t="s">
        <v>499</v>
      </c>
      <c r="E73" s="832">
        <v>69000</v>
      </c>
      <c r="F73" s="534" t="s">
        <v>500</v>
      </c>
      <c r="G73" s="291" t="s">
        <v>153</v>
      </c>
      <c r="H73" s="833">
        <v>44825</v>
      </c>
      <c r="I73" s="828"/>
      <c r="J73" s="828"/>
    </row>
    <row r="74" spans="1:10" ht="23.25" x14ac:dyDescent="0.35">
      <c r="A74" s="534" t="s">
        <v>501</v>
      </c>
      <c r="B74" s="534" t="s">
        <v>292</v>
      </c>
      <c r="C74" s="534" t="s">
        <v>293</v>
      </c>
      <c r="D74" s="534" t="s">
        <v>502</v>
      </c>
      <c r="E74" s="797">
        <v>148000</v>
      </c>
      <c r="F74" s="534" t="s">
        <v>503</v>
      </c>
      <c r="G74" s="291" t="s">
        <v>153</v>
      </c>
      <c r="H74" s="702">
        <v>44641</v>
      </c>
      <c r="I74" s="828"/>
      <c r="J74" s="828"/>
    </row>
    <row r="75" spans="1:10" ht="34.9" x14ac:dyDescent="0.35">
      <c r="A75" s="534" t="s">
        <v>504</v>
      </c>
      <c r="B75" s="836" t="s">
        <v>370</v>
      </c>
      <c r="C75" s="534" t="s">
        <v>293</v>
      </c>
      <c r="D75" s="534" t="s">
        <v>505</v>
      </c>
      <c r="E75" s="797">
        <v>793416</v>
      </c>
      <c r="F75" s="534" t="s">
        <v>506</v>
      </c>
      <c r="G75" s="291" t="s">
        <v>153</v>
      </c>
      <c r="H75" s="702">
        <v>44838</v>
      </c>
      <c r="I75" s="828"/>
      <c r="J75" s="828"/>
    </row>
    <row r="76" spans="1:10" ht="58.15" x14ac:dyDescent="0.35">
      <c r="A76" s="534" t="s">
        <v>507</v>
      </c>
      <c r="B76" s="534" t="s">
        <v>292</v>
      </c>
      <c r="C76" s="534" t="s">
        <v>293</v>
      </c>
      <c r="D76" s="534" t="s">
        <v>508</v>
      </c>
      <c r="E76" s="797">
        <v>356000</v>
      </c>
      <c r="F76" s="534" t="s">
        <v>509</v>
      </c>
      <c r="G76" s="291" t="s">
        <v>153</v>
      </c>
      <c r="H76" s="702">
        <v>44819</v>
      </c>
      <c r="I76" s="828"/>
      <c r="J76" s="828"/>
    </row>
    <row r="77" spans="1:10" ht="46.5" x14ac:dyDescent="0.35">
      <c r="A77" s="625" t="s">
        <v>510</v>
      </c>
      <c r="B77" s="625" t="s">
        <v>292</v>
      </c>
      <c r="C77" s="625" t="s">
        <v>448</v>
      </c>
      <c r="D77" s="625" t="s">
        <v>511</v>
      </c>
      <c r="E77" s="827">
        <v>77313.600000000006</v>
      </c>
      <c r="F77" s="625" t="s">
        <v>512</v>
      </c>
      <c r="G77" s="232" t="s">
        <v>153</v>
      </c>
      <c r="H77" s="723">
        <v>44805</v>
      </c>
      <c r="I77" s="232"/>
      <c r="J77" s="232"/>
    </row>
    <row r="78" spans="1:10" ht="58.5" thickBot="1" x14ac:dyDescent="0.4">
      <c r="A78" s="625" t="s">
        <v>513</v>
      </c>
      <c r="B78" s="625" t="s">
        <v>292</v>
      </c>
      <c r="C78" s="625" t="s">
        <v>514</v>
      </c>
      <c r="D78" s="625" t="s">
        <v>515</v>
      </c>
      <c r="E78" s="829">
        <v>235575.2</v>
      </c>
      <c r="F78" s="625" t="s">
        <v>516</v>
      </c>
      <c r="G78" s="232" t="s">
        <v>153</v>
      </c>
      <c r="H78" s="830">
        <v>44826</v>
      </c>
      <c r="I78" s="232"/>
      <c r="J78" s="232"/>
    </row>
    <row r="79" spans="1:10" ht="46.9" thickBot="1" x14ac:dyDescent="0.4">
      <c r="A79" s="625" t="s">
        <v>517</v>
      </c>
      <c r="B79" s="625" t="s">
        <v>292</v>
      </c>
      <c r="C79" s="625" t="s">
        <v>448</v>
      </c>
      <c r="D79" s="831" t="s">
        <v>518</v>
      </c>
      <c r="E79" s="829">
        <v>250000</v>
      </c>
      <c r="F79" s="625" t="s">
        <v>519</v>
      </c>
      <c r="G79" s="232" t="s">
        <v>153</v>
      </c>
      <c r="H79" s="723">
        <v>44805</v>
      </c>
      <c r="I79" s="232"/>
      <c r="J79" s="232"/>
    </row>
    <row r="80" spans="1:10" ht="46.5" x14ac:dyDescent="0.35">
      <c r="A80" s="625" t="s">
        <v>520</v>
      </c>
      <c r="B80" s="625" t="s">
        <v>292</v>
      </c>
      <c r="C80" s="625" t="s">
        <v>448</v>
      </c>
      <c r="D80" s="625" t="s">
        <v>521</v>
      </c>
      <c r="E80" s="829">
        <v>279000</v>
      </c>
      <c r="F80" s="625" t="s">
        <v>522</v>
      </c>
      <c r="G80" s="232" t="s">
        <v>153</v>
      </c>
      <c r="H80" s="830">
        <v>44811</v>
      </c>
      <c r="I80" s="232"/>
      <c r="J80" s="232"/>
    </row>
    <row r="81" spans="1:10" ht="46.5" x14ac:dyDescent="0.35">
      <c r="A81" s="625" t="s">
        <v>523</v>
      </c>
      <c r="B81" s="625" t="s">
        <v>292</v>
      </c>
      <c r="C81" s="625" t="s">
        <v>448</v>
      </c>
      <c r="D81" s="625" t="s">
        <v>524</v>
      </c>
      <c r="E81" s="829">
        <v>111325.92</v>
      </c>
      <c r="F81" s="625" t="s">
        <v>525</v>
      </c>
      <c r="G81" s="232" t="s">
        <v>153</v>
      </c>
      <c r="H81" s="830">
        <v>44763</v>
      </c>
      <c r="I81" s="232"/>
      <c r="J81" s="232"/>
    </row>
    <row r="82" spans="1:10" ht="58.15" x14ac:dyDescent="0.35">
      <c r="A82" s="625" t="s">
        <v>526</v>
      </c>
      <c r="B82" s="625" t="s">
        <v>292</v>
      </c>
      <c r="C82" s="625" t="s">
        <v>448</v>
      </c>
      <c r="D82" s="625" t="s">
        <v>527</v>
      </c>
      <c r="E82" s="829">
        <v>178300</v>
      </c>
      <c r="F82" s="625" t="s">
        <v>528</v>
      </c>
      <c r="G82" s="232" t="s">
        <v>153</v>
      </c>
      <c r="H82" s="830">
        <v>44767</v>
      </c>
      <c r="I82" s="232"/>
      <c r="J82" s="232"/>
    </row>
    <row r="83" spans="1:10" ht="46.5" x14ac:dyDescent="0.35">
      <c r="A83" s="625" t="s">
        <v>529</v>
      </c>
      <c r="B83" s="625" t="s">
        <v>292</v>
      </c>
      <c r="C83" s="625" t="s">
        <v>448</v>
      </c>
      <c r="D83" s="625" t="s">
        <v>530</v>
      </c>
      <c r="E83" s="829">
        <v>343450.8</v>
      </c>
      <c r="F83" s="625" t="s">
        <v>531</v>
      </c>
      <c r="G83" s="232" t="s">
        <v>153</v>
      </c>
      <c r="H83" s="830">
        <v>44776</v>
      </c>
      <c r="I83" s="232"/>
      <c r="J83" s="232"/>
    </row>
    <row r="84" spans="1:10" ht="46.5" x14ac:dyDescent="0.35">
      <c r="A84" s="625" t="s">
        <v>532</v>
      </c>
      <c r="B84" s="625" t="s">
        <v>292</v>
      </c>
      <c r="C84" s="625" t="s">
        <v>448</v>
      </c>
      <c r="D84" s="625" t="s">
        <v>533</v>
      </c>
      <c r="E84" s="829">
        <v>116631.2</v>
      </c>
      <c r="F84" s="625" t="s">
        <v>534</v>
      </c>
      <c r="G84" s="232" t="s">
        <v>153</v>
      </c>
      <c r="H84" s="830">
        <v>44761</v>
      </c>
      <c r="I84" s="232"/>
      <c r="J84" s="232"/>
    </row>
    <row r="85" spans="1:10" ht="46.5" x14ac:dyDescent="0.35">
      <c r="A85" s="625" t="s">
        <v>535</v>
      </c>
      <c r="B85" s="625" t="s">
        <v>292</v>
      </c>
      <c r="C85" s="625" t="s">
        <v>448</v>
      </c>
      <c r="D85" s="625" t="s">
        <v>536</v>
      </c>
      <c r="E85" s="829">
        <v>60958</v>
      </c>
      <c r="F85" s="625" t="s">
        <v>537</v>
      </c>
      <c r="G85" s="232" t="s">
        <v>153</v>
      </c>
      <c r="H85" s="830">
        <v>44749</v>
      </c>
      <c r="I85" s="232"/>
      <c r="J85" s="232"/>
    </row>
    <row r="86" spans="1:10" ht="46.5" x14ac:dyDescent="0.35">
      <c r="A86" s="625" t="s">
        <v>538</v>
      </c>
      <c r="B86" s="625" t="s">
        <v>292</v>
      </c>
      <c r="C86" s="625" t="s">
        <v>448</v>
      </c>
      <c r="D86" s="625" t="s">
        <v>539</v>
      </c>
      <c r="E86" s="829">
        <v>295000</v>
      </c>
      <c r="F86" s="625" t="s">
        <v>540</v>
      </c>
      <c r="G86" s="232" t="s">
        <v>153</v>
      </c>
      <c r="H86" s="830">
        <v>44774</v>
      </c>
      <c r="I86" s="232"/>
      <c r="J86" s="232"/>
    </row>
    <row r="87" spans="1:10" ht="81.400000000000006" x14ac:dyDescent="0.35">
      <c r="A87" s="625" t="s">
        <v>541</v>
      </c>
      <c r="B87" s="625" t="s">
        <v>292</v>
      </c>
      <c r="C87" s="625" t="s">
        <v>448</v>
      </c>
      <c r="D87" s="625" t="s">
        <v>542</v>
      </c>
      <c r="E87" s="829">
        <v>350460</v>
      </c>
      <c r="F87" s="829" t="s">
        <v>543</v>
      </c>
      <c r="G87" s="232" t="s">
        <v>153</v>
      </c>
      <c r="H87" s="830">
        <v>44722</v>
      </c>
      <c r="I87" s="232"/>
      <c r="J87" s="232"/>
    </row>
    <row r="88" spans="1:10" ht="46.5" x14ac:dyDescent="0.35">
      <c r="A88" s="625" t="s">
        <v>544</v>
      </c>
      <c r="B88" s="625" t="s">
        <v>292</v>
      </c>
      <c r="C88" s="625" t="s">
        <v>448</v>
      </c>
      <c r="D88" s="625" t="s">
        <v>545</v>
      </c>
      <c r="E88" s="829">
        <v>75000</v>
      </c>
      <c r="F88" s="625" t="s">
        <v>546</v>
      </c>
      <c r="G88" s="232" t="s">
        <v>153</v>
      </c>
      <c r="H88" s="830">
        <v>44767</v>
      </c>
      <c r="I88" s="232"/>
      <c r="J88" s="232"/>
    </row>
    <row r="89" spans="1:10" ht="58.15" x14ac:dyDescent="0.35">
      <c r="A89" s="625" t="s">
        <v>547</v>
      </c>
      <c r="B89" s="625" t="s">
        <v>292</v>
      </c>
      <c r="C89" s="625" t="s">
        <v>448</v>
      </c>
      <c r="D89" s="625" t="s">
        <v>548</v>
      </c>
      <c r="E89" s="829">
        <v>240000</v>
      </c>
      <c r="F89" s="625" t="s">
        <v>549</v>
      </c>
      <c r="G89" s="232" t="s">
        <v>153</v>
      </c>
      <c r="H89" s="830">
        <v>44726</v>
      </c>
      <c r="I89" s="232"/>
      <c r="J89" s="232"/>
    </row>
    <row r="90" spans="1:10" ht="58.15" x14ac:dyDescent="0.35">
      <c r="A90" s="625" t="s">
        <v>550</v>
      </c>
      <c r="B90" s="625" t="s">
        <v>292</v>
      </c>
      <c r="C90" s="625" t="s">
        <v>448</v>
      </c>
      <c r="D90" s="625" t="s">
        <v>551</v>
      </c>
      <c r="E90" s="829">
        <v>348000</v>
      </c>
      <c r="F90" s="625" t="s">
        <v>552</v>
      </c>
      <c r="G90" s="232" t="s">
        <v>153</v>
      </c>
      <c r="H90" s="830">
        <v>44740</v>
      </c>
      <c r="I90" s="232"/>
      <c r="J90" s="232"/>
    </row>
    <row r="91" spans="1:10" ht="58.15" x14ac:dyDescent="0.35">
      <c r="A91" s="625" t="s">
        <v>553</v>
      </c>
      <c r="B91" s="625" t="s">
        <v>292</v>
      </c>
      <c r="C91" s="625" t="s">
        <v>448</v>
      </c>
      <c r="D91" s="625" t="s">
        <v>554</v>
      </c>
      <c r="E91" s="829">
        <v>208000</v>
      </c>
      <c r="F91" s="625" t="s">
        <v>555</v>
      </c>
      <c r="G91" s="232" t="s">
        <v>153</v>
      </c>
      <c r="H91" s="830" t="s">
        <v>556</v>
      </c>
      <c r="I91" s="232"/>
      <c r="J91" s="232"/>
    </row>
    <row r="92" spans="1:10" ht="46.5" x14ac:dyDescent="0.35">
      <c r="A92" s="625" t="s">
        <v>557</v>
      </c>
      <c r="B92" s="625" t="s">
        <v>292</v>
      </c>
      <c r="C92" s="625" t="s">
        <v>448</v>
      </c>
      <c r="D92" s="625" t="s">
        <v>558</v>
      </c>
      <c r="E92" s="829">
        <v>197500</v>
      </c>
      <c r="F92" s="625" t="s">
        <v>559</v>
      </c>
      <c r="G92" s="232" t="s">
        <v>153</v>
      </c>
      <c r="H92" s="830">
        <v>44739</v>
      </c>
      <c r="I92" s="232"/>
      <c r="J92" s="232"/>
    </row>
    <row r="93" spans="1:10" x14ac:dyDescent="0.35">
      <c r="A93" s="277" t="s">
        <v>11</v>
      </c>
      <c r="B93" s="283"/>
      <c r="C93" s="283"/>
      <c r="D93" s="283"/>
      <c r="E93" s="283"/>
      <c r="F93" s="283"/>
      <c r="G93" s="284"/>
      <c r="H93" s="284"/>
      <c r="I93" s="284"/>
      <c r="J93" s="284"/>
    </row>
    <row r="94" spans="1:10" hidden="1" x14ac:dyDescent="0.35">
      <c r="A94" s="331" t="s">
        <v>216</v>
      </c>
      <c r="B94" s="285"/>
      <c r="C94" s="285"/>
      <c r="D94" s="285"/>
      <c r="E94" s="285"/>
      <c r="F94" s="285"/>
      <c r="G94" s="233"/>
      <c r="H94" s="110"/>
      <c r="I94" s="110"/>
      <c r="J94" s="110"/>
    </row>
    <row r="95" spans="1:10" x14ac:dyDescent="0.35">
      <c r="A95" s="1016" t="s">
        <v>259</v>
      </c>
      <c r="B95" s="1016"/>
      <c r="C95" s="1016"/>
      <c r="D95" s="1016"/>
      <c r="E95" s="1016"/>
      <c r="F95" s="1016"/>
      <c r="G95" s="1016"/>
      <c r="H95" s="1016"/>
      <c r="I95" s="1016"/>
      <c r="J95" s="1016"/>
    </row>
    <row r="96" spans="1:10" hidden="1" x14ac:dyDescent="0.35">
      <c r="A96" s="1016" t="s">
        <v>251</v>
      </c>
      <c r="B96" s="1016"/>
      <c r="C96" s="1016"/>
      <c r="D96" s="1016"/>
      <c r="E96" s="1016"/>
      <c r="F96" s="1016"/>
      <c r="G96" s="1016"/>
      <c r="H96" s="1016"/>
      <c r="I96" s="1016"/>
      <c r="J96" s="1016"/>
    </row>
    <row r="97" spans="1:10" hidden="1" x14ac:dyDescent="0.35">
      <c r="A97" s="277" t="s">
        <v>137</v>
      </c>
      <c r="B97" s="1016" t="s">
        <v>1074</v>
      </c>
      <c r="C97" s="1016"/>
      <c r="D97" s="1016"/>
      <c r="E97" s="1016"/>
      <c r="F97" s="1016"/>
      <c r="G97" s="1016"/>
      <c r="H97" s="1016"/>
      <c r="I97" s="1016"/>
      <c r="J97" s="1016"/>
    </row>
    <row r="98" spans="1:10" hidden="1" x14ac:dyDescent="0.35">
      <c r="A98" s="275"/>
      <c r="B98" s="275"/>
      <c r="C98" s="275"/>
      <c r="D98" s="275"/>
      <c r="E98" s="275"/>
      <c r="F98" s="275"/>
      <c r="G98" s="276"/>
      <c r="H98" s="109"/>
      <c r="I98" s="109"/>
      <c r="J98" s="109"/>
    </row>
    <row r="99" spans="1:10" hidden="1" x14ac:dyDescent="0.35">
      <c r="A99" s="277" t="s">
        <v>131</v>
      </c>
      <c r="B99" s="277"/>
      <c r="C99" s="277"/>
      <c r="D99" s="277"/>
      <c r="E99" s="277"/>
      <c r="F99" s="277"/>
      <c r="G99" s="277" t="s">
        <v>98</v>
      </c>
      <c r="H99" s="277" t="s">
        <v>138</v>
      </c>
      <c r="I99" s="277"/>
      <c r="J99" s="277"/>
    </row>
    <row r="100" spans="1:10" ht="23.25" hidden="1" x14ac:dyDescent="0.35">
      <c r="A100" s="332" t="s">
        <v>252</v>
      </c>
      <c r="B100" s="286" t="s">
        <v>213</v>
      </c>
      <c r="C100" s="286" t="s">
        <v>132</v>
      </c>
      <c r="D100" s="286" t="s">
        <v>214</v>
      </c>
      <c r="E100" s="286" t="s">
        <v>253</v>
      </c>
      <c r="F100" s="286" t="s">
        <v>215</v>
      </c>
      <c r="G100" s="286" t="s">
        <v>254</v>
      </c>
      <c r="H100" s="286" t="s">
        <v>133</v>
      </c>
      <c r="I100" s="286" t="s">
        <v>135</v>
      </c>
      <c r="J100" s="278" t="s">
        <v>140</v>
      </c>
    </row>
    <row r="101" spans="1:10" x14ac:dyDescent="0.35">
      <c r="A101" s="318" t="s">
        <v>233</v>
      </c>
      <c r="B101" s="287"/>
      <c r="C101" s="287"/>
      <c r="D101" s="287"/>
      <c r="E101" s="287"/>
      <c r="F101" s="287"/>
      <c r="G101" s="287"/>
      <c r="H101" s="287"/>
      <c r="I101" s="287"/>
      <c r="J101" s="288"/>
    </row>
    <row r="102" spans="1:10" ht="23.25" x14ac:dyDescent="0.35">
      <c r="A102" s="333" t="s">
        <v>560</v>
      </c>
      <c r="B102" s="334" t="s">
        <v>561</v>
      </c>
      <c r="C102" s="289"/>
      <c r="D102" s="289"/>
      <c r="E102" s="335">
        <v>18000</v>
      </c>
      <c r="F102" s="336" t="s">
        <v>562</v>
      </c>
      <c r="G102" s="32"/>
      <c r="H102" s="32"/>
      <c r="I102" s="32"/>
      <c r="J102" s="290"/>
    </row>
    <row r="103" spans="1:10" ht="23.25" x14ac:dyDescent="0.35">
      <c r="A103" s="333" t="s">
        <v>563</v>
      </c>
      <c r="B103" s="334" t="s">
        <v>561</v>
      </c>
      <c r="C103" s="289"/>
      <c r="D103" s="289"/>
      <c r="E103" s="335">
        <v>18000</v>
      </c>
      <c r="F103" s="336" t="s">
        <v>564</v>
      </c>
      <c r="G103" s="32"/>
      <c r="H103" s="32"/>
      <c r="I103" s="32"/>
      <c r="J103" s="290"/>
    </row>
    <row r="104" spans="1:10" ht="23.25" x14ac:dyDescent="0.35">
      <c r="A104" s="333" t="s">
        <v>565</v>
      </c>
      <c r="B104" s="334" t="s">
        <v>561</v>
      </c>
      <c r="C104" s="32"/>
      <c r="D104" s="289"/>
      <c r="E104" s="335">
        <v>18000</v>
      </c>
      <c r="F104" s="336" t="s">
        <v>566</v>
      </c>
      <c r="G104" s="32"/>
      <c r="H104" s="32"/>
      <c r="I104" s="32"/>
      <c r="J104" s="290"/>
    </row>
    <row r="105" spans="1:10" ht="23.25" x14ac:dyDescent="0.35">
      <c r="A105" s="333" t="s">
        <v>567</v>
      </c>
      <c r="B105" s="334" t="s">
        <v>561</v>
      </c>
      <c r="C105" s="289"/>
      <c r="D105" s="289"/>
      <c r="E105" s="335">
        <v>18000</v>
      </c>
      <c r="F105" s="336" t="s">
        <v>566</v>
      </c>
      <c r="G105" s="32"/>
      <c r="H105" s="32"/>
      <c r="I105" s="32"/>
      <c r="J105" s="290"/>
    </row>
    <row r="106" spans="1:10" ht="46.5" x14ac:dyDescent="0.35">
      <c r="A106" s="333" t="s">
        <v>568</v>
      </c>
      <c r="B106" s="334" t="s">
        <v>561</v>
      </c>
      <c r="C106" s="289"/>
      <c r="D106" s="289"/>
      <c r="E106" s="335">
        <v>18000</v>
      </c>
      <c r="F106" s="336" t="s">
        <v>564</v>
      </c>
      <c r="G106" s="32"/>
      <c r="H106" s="32"/>
      <c r="I106" s="32"/>
      <c r="J106" s="290"/>
    </row>
    <row r="107" spans="1:10" ht="23.25" x14ac:dyDescent="0.35">
      <c r="A107" s="333" t="s">
        <v>569</v>
      </c>
      <c r="B107" s="334" t="s">
        <v>561</v>
      </c>
      <c r="C107" s="289"/>
      <c r="D107" s="289"/>
      <c r="E107" s="335">
        <v>18088</v>
      </c>
      <c r="F107" s="336" t="s">
        <v>570</v>
      </c>
      <c r="G107" s="32"/>
      <c r="H107" s="32"/>
      <c r="I107" s="32"/>
      <c r="J107" s="290"/>
    </row>
    <row r="108" spans="1:10" ht="23.25" x14ac:dyDescent="0.35">
      <c r="A108" s="333" t="s">
        <v>571</v>
      </c>
      <c r="B108" s="334" t="s">
        <v>561</v>
      </c>
      <c r="C108" s="289"/>
      <c r="D108" s="32"/>
      <c r="E108" s="335">
        <v>18124.5</v>
      </c>
      <c r="F108" s="336" t="s">
        <v>572</v>
      </c>
      <c r="G108" s="32"/>
      <c r="H108" s="32"/>
      <c r="I108" s="32"/>
      <c r="J108" s="290"/>
    </row>
    <row r="109" spans="1:10" ht="23.25" x14ac:dyDescent="0.35">
      <c r="A109" s="333" t="s">
        <v>573</v>
      </c>
      <c r="B109" s="334" t="s">
        <v>561</v>
      </c>
      <c r="C109" s="289"/>
      <c r="D109" s="289"/>
      <c r="E109" s="335">
        <v>18147</v>
      </c>
      <c r="F109" s="336" t="s">
        <v>574</v>
      </c>
      <c r="G109" s="32"/>
      <c r="H109" s="32"/>
      <c r="I109" s="32"/>
      <c r="J109" s="290"/>
    </row>
    <row r="110" spans="1:10" x14ac:dyDescent="0.35">
      <c r="A110" s="333" t="s">
        <v>575</v>
      </c>
      <c r="B110" s="334" t="s">
        <v>561</v>
      </c>
      <c r="C110" s="289"/>
      <c r="D110" s="289"/>
      <c r="E110" s="335">
        <v>18417</v>
      </c>
      <c r="F110" s="336" t="s">
        <v>576</v>
      </c>
      <c r="G110" s="32"/>
      <c r="H110" s="32"/>
      <c r="I110" s="32"/>
      <c r="J110" s="290"/>
    </row>
    <row r="111" spans="1:10" ht="23.25" x14ac:dyDescent="0.35">
      <c r="A111" s="333" t="s">
        <v>577</v>
      </c>
      <c r="B111" s="334" t="s">
        <v>561</v>
      </c>
      <c r="C111" s="289"/>
      <c r="D111" s="289"/>
      <c r="E111" s="335">
        <v>18498.48</v>
      </c>
      <c r="F111" s="336" t="s">
        <v>578</v>
      </c>
      <c r="G111" s="32"/>
      <c r="H111" s="32"/>
      <c r="I111" s="32"/>
      <c r="J111" s="290"/>
    </row>
    <row r="112" spans="1:10" ht="23.25" x14ac:dyDescent="0.35">
      <c r="A112" s="333" t="s">
        <v>579</v>
      </c>
      <c r="B112" s="334" t="s">
        <v>561</v>
      </c>
      <c r="C112" s="289"/>
      <c r="D112" s="289"/>
      <c r="E112" s="335">
        <v>18500</v>
      </c>
      <c r="F112" s="336" t="s">
        <v>580</v>
      </c>
      <c r="G112" s="289"/>
      <c r="H112" s="289"/>
      <c r="I112" s="289"/>
      <c r="J112" s="289"/>
    </row>
    <row r="113" spans="1:10" ht="23.25" x14ac:dyDescent="0.35">
      <c r="A113" s="333" t="s">
        <v>581</v>
      </c>
      <c r="B113" s="334" t="s">
        <v>561</v>
      </c>
      <c r="C113" s="289"/>
      <c r="D113" s="289"/>
      <c r="E113" s="335">
        <v>18530</v>
      </c>
      <c r="F113" s="336" t="s">
        <v>582</v>
      </c>
      <c r="G113" s="289"/>
      <c r="H113" s="289"/>
      <c r="I113" s="289"/>
      <c r="J113" s="289"/>
    </row>
    <row r="114" spans="1:10" ht="23.25" x14ac:dyDescent="0.35">
      <c r="A114" s="333" t="s">
        <v>583</v>
      </c>
      <c r="B114" s="334" t="s">
        <v>561</v>
      </c>
      <c r="C114" s="289"/>
      <c r="D114" s="289"/>
      <c r="E114" s="335">
        <v>18530</v>
      </c>
      <c r="F114" s="336" t="s">
        <v>584</v>
      </c>
      <c r="G114" s="289"/>
      <c r="H114" s="289"/>
      <c r="I114" s="289"/>
      <c r="J114" s="289"/>
    </row>
    <row r="115" spans="1:10" ht="23.25" x14ac:dyDescent="0.35">
      <c r="A115" s="333" t="s">
        <v>585</v>
      </c>
      <c r="B115" s="334" t="s">
        <v>561</v>
      </c>
      <c r="C115" s="289"/>
      <c r="D115" s="289"/>
      <c r="E115" s="335">
        <v>18670</v>
      </c>
      <c r="F115" s="336" t="s">
        <v>586</v>
      </c>
      <c r="G115" s="32"/>
      <c r="H115" s="32"/>
      <c r="I115" s="32"/>
      <c r="J115" s="290"/>
    </row>
    <row r="116" spans="1:10" ht="23.25" x14ac:dyDescent="0.35">
      <c r="A116" s="333" t="s">
        <v>587</v>
      </c>
      <c r="B116" s="334" t="s">
        <v>561</v>
      </c>
      <c r="C116" s="289"/>
      <c r="D116" s="289"/>
      <c r="E116" s="335">
        <v>18690</v>
      </c>
      <c r="F116" s="336" t="s">
        <v>588</v>
      </c>
      <c r="G116" s="32"/>
      <c r="H116" s="32"/>
      <c r="I116" s="32"/>
      <c r="J116" s="290"/>
    </row>
    <row r="117" spans="1:10" x14ac:dyDescent="0.35">
      <c r="A117" s="333" t="s">
        <v>589</v>
      </c>
      <c r="B117" s="334" t="s">
        <v>561</v>
      </c>
      <c r="C117" s="289"/>
      <c r="D117" s="289"/>
      <c r="E117" s="335">
        <v>18900</v>
      </c>
      <c r="F117" s="336" t="s">
        <v>590</v>
      </c>
      <c r="G117" s="32"/>
      <c r="H117" s="32"/>
      <c r="I117" s="32"/>
      <c r="J117" s="290"/>
    </row>
    <row r="118" spans="1:10" x14ac:dyDescent="0.35">
      <c r="A118" s="333" t="s">
        <v>591</v>
      </c>
      <c r="B118" s="334" t="s">
        <v>561</v>
      </c>
      <c r="C118" s="289"/>
      <c r="D118" s="289"/>
      <c r="E118" s="335">
        <v>18921.650000000001</v>
      </c>
      <c r="F118" s="336" t="s">
        <v>592</v>
      </c>
      <c r="G118" s="32"/>
      <c r="H118" s="32"/>
      <c r="I118" s="32"/>
      <c r="J118" s="290"/>
    </row>
    <row r="119" spans="1:10" x14ac:dyDescent="0.35">
      <c r="A119" s="333" t="s">
        <v>593</v>
      </c>
      <c r="B119" s="334" t="s">
        <v>561</v>
      </c>
      <c r="C119" s="289"/>
      <c r="D119" s="289"/>
      <c r="E119" s="335">
        <v>19151.22</v>
      </c>
      <c r="F119" s="336" t="s">
        <v>594</v>
      </c>
      <c r="G119" s="32"/>
      <c r="H119" s="32"/>
      <c r="I119" s="32"/>
      <c r="J119" s="290"/>
    </row>
    <row r="120" spans="1:10" ht="23.25" x14ac:dyDescent="0.35">
      <c r="A120" s="333" t="s">
        <v>595</v>
      </c>
      <c r="B120" s="334" t="s">
        <v>561</v>
      </c>
      <c r="C120" s="289"/>
      <c r="D120" s="289"/>
      <c r="E120" s="335">
        <v>19223.939999999999</v>
      </c>
      <c r="F120" s="336" t="s">
        <v>596</v>
      </c>
      <c r="G120" s="32"/>
      <c r="H120" s="32"/>
      <c r="I120" s="32"/>
      <c r="J120" s="290"/>
    </row>
    <row r="121" spans="1:10" x14ac:dyDescent="0.35">
      <c r="A121" s="333" t="s">
        <v>597</v>
      </c>
      <c r="B121" s="334" t="s">
        <v>561</v>
      </c>
      <c r="C121" s="289"/>
      <c r="D121" s="289"/>
      <c r="E121" s="335">
        <v>19500</v>
      </c>
      <c r="F121" s="336" t="s">
        <v>598</v>
      </c>
      <c r="G121" s="32"/>
      <c r="H121" s="32"/>
      <c r="I121" s="32"/>
      <c r="J121" s="290"/>
    </row>
    <row r="122" spans="1:10" ht="23.25" x14ac:dyDescent="0.35">
      <c r="A122" s="333" t="s">
        <v>599</v>
      </c>
      <c r="B122" s="334" t="s">
        <v>561</v>
      </c>
      <c r="C122" s="289"/>
      <c r="D122" s="289"/>
      <c r="E122" s="335">
        <v>19500</v>
      </c>
      <c r="F122" s="336" t="s">
        <v>600</v>
      </c>
      <c r="G122" s="32"/>
      <c r="H122" s="32"/>
      <c r="I122" s="32"/>
      <c r="J122" s="290"/>
    </row>
    <row r="123" spans="1:10" ht="23.25" x14ac:dyDescent="0.35">
      <c r="A123" s="333" t="s">
        <v>601</v>
      </c>
      <c r="B123" s="334" t="s">
        <v>561</v>
      </c>
      <c r="C123" s="289"/>
      <c r="D123" s="289"/>
      <c r="E123" s="335">
        <v>19527</v>
      </c>
      <c r="F123" s="336" t="s">
        <v>602</v>
      </c>
      <c r="G123" s="32"/>
      <c r="H123" s="32"/>
      <c r="I123" s="32"/>
      <c r="J123" s="290"/>
    </row>
    <row r="124" spans="1:10" ht="23.25" x14ac:dyDescent="0.35">
      <c r="A124" s="333" t="s">
        <v>603</v>
      </c>
      <c r="B124" s="334" t="s">
        <v>561</v>
      </c>
      <c r="C124" s="289"/>
      <c r="D124" s="289"/>
      <c r="E124" s="335">
        <v>19534.61</v>
      </c>
      <c r="F124" s="336" t="s">
        <v>604</v>
      </c>
      <c r="G124" s="32"/>
      <c r="H124" s="32"/>
      <c r="I124" s="32"/>
      <c r="J124" s="290"/>
    </row>
    <row r="125" spans="1:10" ht="23.25" x14ac:dyDescent="0.35">
      <c r="A125" s="333" t="s">
        <v>605</v>
      </c>
      <c r="B125" s="334" t="s">
        <v>561</v>
      </c>
      <c r="C125" s="289"/>
      <c r="D125" s="289"/>
      <c r="E125" s="335">
        <v>19594.8</v>
      </c>
      <c r="F125" s="336" t="s">
        <v>606</v>
      </c>
      <c r="G125" s="289"/>
      <c r="H125" s="289"/>
      <c r="I125" s="289"/>
      <c r="J125" s="290"/>
    </row>
    <row r="126" spans="1:10" ht="23.25" x14ac:dyDescent="0.35">
      <c r="A126" s="333" t="s">
        <v>607</v>
      </c>
      <c r="B126" s="334" t="s">
        <v>561</v>
      </c>
      <c r="C126" s="289"/>
      <c r="D126" s="289"/>
      <c r="E126" s="335">
        <v>19760</v>
      </c>
      <c r="F126" s="336" t="s">
        <v>608</v>
      </c>
      <c r="G126" s="289"/>
      <c r="H126" s="289"/>
      <c r="I126" s="289"/>
      <c r="J126" s="290"/>
    </row>
    <row r="127" spans="1:10" ht="23.25" x14ac:dyDescent="0.35">
      <c r="A127" s="333" t="s">
        <v>609</v>
      </c>
      <c r="B127" s="334" t="s">
        <v>561</v>
      </c>
      <c r="C127" s="289"/>
      <c r="D127" s="289"/>
      <c r="E127" s="335">
        <v>19883.86</v>
      </c>
      <c r="F127" s="336" t="s">
        <v>610</v>
      </c>
      <c r="G127" s="289"/>
      <c r="H127" s="289"/>
      <c r="I127" s="289"/>
      <c r="J127" s="290"/>
    </row>
    <row r="128" spans="1:10" ht="23.25" x14ac:dyDescent="0.35">
      <c r="A128" s="333" t="s">
        <v>611</v>
      </c>
      <c r="B128" s="334" t="s">
        <v>561</v>
      </c>
      <c r="C128" s="289"/>
      <c r="D128" s="289"/>
      <c r="E128" s="335">
        <v>19896</v>
      </c>
      <c r="F128" s="336" t="s">
        <v>612</v>
      </c>
      <c r="G128" s="32"/>
      <c r="H128" s="32"/>
      <c r="I128" s="32"/>
      <c r="J128" s="290"/>
    </row>
    <row r="129" spans="1:10" ht="23.25" x14ac:dyDescent="0.35">
      <c r="A129" s="333" t="s">
        <v>613</v>
      </c>
      <c r="B129" s="334" t="s">
        <v>561</v>
      </c>
      <c r="C129" s="289"/>
      <c r="D129" s="289"/>
      <c r="E129" s="335">
        <v>20000</v>
      </c>
      <c r="F129" s="336" t="s">
        <v>614</v>
      </c>
      <c r="G129" s="32"/>
      <c r="H129" s="32"/>
      <c r="I129" s="32"/>
      <c r="J129" s="290"/>
    </row>
    <row r="130" spans="1:10" ht="23.25" x14ac:dyDescent="0.35">
      <c r="A130" s="333" t="s">
        <v>615</v>
      </c>
      <c r="B130" s="334" t="s">
        <v>561</v>
      </c>
      <c r="C130" s="289"/>
      <c r="D130" s="289"/>
      <c r="E130" s="335">
        <v>20000</v>
      </c>
      <c r="F130" s="336" t="s">
        <v>616</v>
      </c>
      <c r="G130" s="32"/>
      <c r="H130" s="32"/>
      <c r="I130" s="32"/>
      <c r="J130" s="290"/>
    </row>
    <row r="131" spans="1:10" ht="23.25" x14ac:dyDescent="0.35">
      <c r="A131" s="333" t="s">
        <v>617</v>
      </c>
      <c r="B131" s="334" t="s">
        <v>561</v>
      </c>
      <c r="C131" s="289"/>
      <c r="D131" s="289"/>
      <c r="E131" s="335">
        <v>20000</v>
      </c>
      <c r="F131" s="336" t="s">
        <v>618</v>
      </c>
      <c r="G131" s="32"/>
      <c r="H131" s="32"/>
      <c r="I131" s="32"/>
      <c r="J131" s="290"/>
    </row>
    <row r="132" spans="1:10" ht="23.25" x14ac:dyDescent="0.35">
      <c r="A132" s="333" t="s">
        <v>619</v>
      </c>
      <c r="B132" s="334" t="s">
        <v>561</v>
      </c>
      <c r="C132" s="289"/>
      <c r="D132" s="289"/>
      <c r="E132" s="335">
        <v>20000</v>
      </c>
      <c r="F132" s="336" t="s">
        <v>620</v>
      </c>
      <c r="G132" s="32"/>
      <c r="H132" s="32"/>
      <c r="I132" s="32"/>
      <c r="J132" s="290"/>
    </row>
    <row r="133" spans="1:10" ht="23.25" x14ac:dyDescent="0.35">
      <c r="A133" s="333" t="s">
        <v>621</v>
      </c>
      <c r="B133" s="334" t="s">
        <v>561</v>
      </c>
      <c r="C133" s="289"/>
      <c r="D133" s="289"/>
      <c r="E133" s="335">
        <v>20000</v>
      </c>
      <c r="F133" s="336" t="s">
        <v>622</v>
      </c>
      <c r="G133" s="32"/>
      <c r="H133" s="32"/>
      <c r="I133" s="32"/>
      <c r="J133" s="290"/>
    </row>
    <row r="134" spans="1:10" ht="23.25" x14ac:dyDescent="0.35">
      <c r="A134" s="333" t="s">
        <v>623</v>
      </c>
      <c r="B134" s="334" t="s">
        <v>561</v>
      </c>
      <c r="C134" s="289"/>
      <c r="D134" s="289"/>
      <c r="E134" s="335">
        <v>20097.3</v>
      </c>
      <c r="F134" s="336" t="s">
        <v>624</v>
      </c>
      <c r="G134" s="32"/>
      <c r="H134" s="32"/>
      <c r="I134" s="32"/>
      <c r="J134" s="290"/>
    </row>
    <row r="135" spans="1:10" ht="23.25" x14ac:dyDescent="0.35">
      <c r="A135" s="333" t="s">
        <v>625</v>
      </c>
      <c r="B135" s="334" t="s">
        <v>561</v>
      </c>
      <c r="C135" s="289"/>
      <c r="D135" s="289"/>
      <c r="E135" s="335">
        <v>20150</v>
      </c>
      <c r="F135" s="336" t="s">
        <v>626</v>
      </c>
      <c r="G135" s="32"/>
      <c r="H135" s="32"/>
      <c r="I135" s="32"/>
      <c r="J135" s="290"/>
    </row>
    <row r="136" spans="1:10" ht="23.25" x14ac:dyDescent="0.35">
      <c r="A136" s="333" t="s">
        <v>627</v>
      </c>
      <c r="B136" s="334" t="s">
        <v>561</v>
      </c>
      <c r="C136" s="289"/>
      <c r="D136" s="289"/>
      <c r="E136" s="335">
        <v>20175</v>
      </c>
      <c r="F136" s="336" t="s">
        <v>628</v>
      </c>
      <c r="G136" s="32"/>
      <c r="H136" s="32"/>
      <c r="I136" s="32"/>
      <c r="J136" s="290"/>
    </row>
    <row r="137" spans="1:10" ht="23.25" x14ac:dyDescent="0.35">
      <c r="A137" s="333" t="s">
        <v>629</v>
      </c>
      <c r="B137" s="334" t="s">
        <v>561</v>
      </c>
      <c r="C137" s="289"/>
      <c r="D137" s="289"/>
      <c r="E137" s="335">
        <v>20250</v>
      </c>
      <c r="F137" s="336" t="s">
        <v>630</v>
      </c>
      <c r="G137" s="34"/>
      <c r="H137" s="34"/>
      <c r="I137" s="34"/>
      <c r="J137" s="290"/>
    </row>
    <row r="138" spans="1:10" ht="23.25" x14ac:dyDescent="0.35">
      <c r="A138" s="333" t="s">
        <v>631</v>
      </c>
      <c r="B138" s="334" t="s">
        <v>561</v>
      </c>
      <c r="C138" s="289"/>
      <c r="D138" s="289"/>
      <c r="E138" s="335">
        <v>20308</v>
      </c>
      <c r="F138" s="336" t="s">
        <v>632</v>
      </c>
      <c r="G138" s="34"/>
      <c r="H138" s="34"/>
      <c r="I138" s="34"/>
      <c r="J138" s="290"/>
    </row>
    <row r="139" spans="1:10" ht="23.25" x14ac:dyDescent="0.35">
      <c r="A139" s="333" t="s">
        <v>633</v>
      </c>
      <c r="B139" s="334" t="s">
        <v>561</v>
      </c>
      <c r="C139" s="291"/>
      <c r="D139" s="289"/>
      <c r="E139" s="335">
        <v>20540</v>
      </c>
      <c r="F139" s="336" t="s">
        <v>634</v>
      </c>
      <c r="G139" s="34"/>
      <c r="H139" s="34"/>
      <c r="I139" s="34"/>
      <c r="J139" s="290"/>
    </row>
    <row r="140" spans="1:10" ht="23.25" x14ac:dyDescent="0.35">
      <c r="A140" s="333" t="s">
        <v>633</v>
      </c>
      <c r="B140" s="334" t="s">
        <v>561</v>
      </c>
      <c r="C140" s="34"/>
      <c r="D140" s="34"/>
      <c r="E140" s="335">
        <v>20540</v>
      </c>
      <c r="F140" s="336" t="s">
        <v>634</v>
      </c>
      <c r="G140" s="34"/>
      <c r="H140" s="34"/>
      <c r="I140" s="34"/>
      <c r="J140" s="110"/>
    </row>
    <row r="141" spans="1:10" ht="23.25" x14ac:dyDescent="0.35">
      <c r="A141" s="333" t="s">
        <v>635</v>
      </c>
      <c r="B141" s="334" t="s">
        <v>561</v>
      </c>
      <c r="C141" s="292"/>
      <c r="D141" s="292"/>
      <c r="E141" s="335">
        <v>20666</v>
      </c>
      <c r="F141" s="336" t="s">
        <v>636</v>
      </c>
      <c r="G141" s="32"/>
      <c r="H141" s="108"/>
      <c r="I141" s="108"/>
      <c r="J141" s="110"/>
    </row>
    <row r="142" spans="1:10" ht="23.25" x14ac:dyDescent="0.35">
      <c r="A142" s="333" t="s">
        <v>637</v>
      </c>
      <c r="B142" s="334" t="s">
        <v>561</v>
      </c>
      <c r="C142" s="108"/>
      <c r="D142" s="108"/>
      <c r="E142" s="335">
        <v>20700</v>
      </c>
      <c r="F142" s="336" t="s">
        <v>638</v>
      </c>
      <c r="G142" s="108"/>
      <c r="H142" s="108"/>
      <c r="I142" s="108"/>
      <c r="J142" s="110"/>
    </row>
    <row r="143" spans="1:10" x14ac:dyDescent="0.35">
      <c r="A143" s="333" t="s">
        <v>639</v>
      </c>
      <c r="B143" s="334" t="s">
        <v>561</v>
      </c>
      <c r="C143" s="108"/>
      <c r="D143" s="108"/>
      <c r="E143" s="335">
        <v>20756.419999999998</v>
      </c>
      <c r="F143" s="336" t="s">
        <v>640</v>
      </c>
      <c r="G143" s="108"/>
      <c r="H143" s="108"/>
      <c r="I143" s="108"/>
      <c r="J143" s="110"/>
    </row>
    <row r="144" spans="1:10" ht="23.25" x14ac:dyDescent="0.35">
      <c r="A144" s="333" t="s">
        <v>641</v>
      </c>
      <c r="B144" s="334" t="s">
        <v>561</v>
      </c>
      <c r="C144" s="108"/>
      <c r="D144" s="108"/>
      <c r="E144" s="335">
        <v>20905.3</v>
      </c>
      <c r="F144" s="336" t="s">
        <v>642</v>
      </c>
      <c r="G144" s="108"/>
      <c r="H144" s="108"/>
      <c r="I144" s="108"/>
      <c r="J144" s="110"/>
    </row>
    <row r="145" spans="1:10" ht="23.25" x14ac:dyDescent="0.35">
      <c r="A145" s="333" t="s">
        <v>643</v>
      </c>
      <c r="B145" s="334" t="s">
        <v>561</v>
      </c>
      <c r="C145" s="108"/>
      <c r="D145" s="108"/>
      <c r="E145" s="335">
        <v>20984.3</v>
      </c>
      <c r="F145" s="336" t="s">
        <v>644</v>
      </c>
      <c r="G145" s="108"/>
      <c r="H145" s="108"/>
      <c r="I145" s="108"/>
      <c r="J145" s="110"/>
    </row>
    <row r="146" spans="1:10" ht="23.25" x14ac:dyDescent="0.35">
      <c r="A146" s="333" t="s">
        <v>645</v>
      </c>
      <c r="B146" s="334" t="s">
        <v>561</v>
      </c>
      <c r="C146" s="108"/>
      <c r="D146" s="108"/>
      <c r="E146" s="335">
        <v>21000</v>
      </c>
      <c r="F146" s="336" t="s">
        <v>646</v>
      </c>
      <c r="G146" s="108"/>
      <c r="H146" s="108"/>
      <c r="I146" s="108"/>
      <c r="J146" s="110"/>
    </row>
    <row r="147" spans="1:10" ht="23.25" x14ac:dyDescent="0.35">
      <c r="A147" s="333" t="s">
        <v>647</v>
      </c>
      <c r="B147" s="334" t="s">
        <v>561</v>
      </c>
      <c r="C147" s="108"/>
      <c r="D147" s="108"/>
      <c r="E147" s="335">
        <v>21000</v>
      </c>
      <c r="F147" s="336" t="s">
        <v>648</v>
      </c>
      <c r="G147" s="108"/>
      <c r="H147" s="108"/>
      <c r="I147" s="108"/>
      <c r="J147" s="110"/>
    </row>
    <row r="148" spans="1:10" ht="23.25" x14ac:dyDescent="0.35">
      <c r="A148" s="333" t="s">
        <v>649</v>
      </c>
      <c r="B148" s="334" t="s">
        <v>561</v>
      </c>
      <c r="C148" s="108"/>
      <c r="D148" s="108"/>
      <c r="E148" s="335">
        <v>21000</v>
      </c>
      <c r="F148" s="336" t="s">
        <v>650</v>
      </c>
      <c r="G148" s="108"/>
      <c r="H148" s="108"/>
      <c r="I148" s="108"/>
      <c r="J148" s="110"/>
    </row>
    <row r="149" spans="1:10" ht="23.25" x14ac:dyDescent="0.35">
      <c r="A149" s="333" t="s">
        <v>651</v>
      </c>
      <c r="B149" s="334" t="s">
        <v>561</v>
      </c>
      <c r="C149" s="108"/>
      <c r="D149" s="108"/>
      <c r="E149" s="335">
        <v>21000</v>
      </c>
      <c r="F149" s="336" t="s">
        <v>652</v>
      </c>
      <c r="G149" s="108"/>
      <c r="H149" s="108"/>
      <c r="I149" s="108"/>
      <c r="J149" s="110"/>
    </row>
    <row r="150" spans="1:10" ht="23.25" x14ac:dyDescent="0.35">
      <c r="A150" s="333" t="s">
        <v>653</v>
      </c>
      <c r="B150" s="334" t="s">
        <v>561</v>
      </c>
      <c r="C150" s="108"/>
      <c r="D150" s="108"/>
      <c r="E150" s="335">
        <v>21342.78</v>
      </c>
      <c r="F150" s="336" t="s">
        <v>654</v>
      </c>
      <c r="G150" s="108"/>
      <c r="H150" s="108"/>
      <c r="I150" s="108"/>
      <c r="J150" s="110"/>
    </row>
    <row r="151" spans="1:10" ht="23.25" x14ac:dyDescent="0.35">
      <c r="A151" s="333" t="s">
        <v>655</v>
      </c>
      <c r="B151" s="334" t="s">
        <v>561</v>
      </c>
      <c r="C151" s="108"/>
      <c r="D151" s="108"/>
      <c r="E151" s="335">
        <v>21400</v>
      </c>
      <c r="F151" s="336" t="s">
        <v>656</v>
      </c>
      <c r="G151" s="108"/>
      <c r="H151" s="108"/>
      <c r="I151" s="108"/>
      <c r="J151" s="110"/>
    </row>
    <row r="152" spans="1:10" ht="23.25" x14ac:dyDescent="0.35">
      <c r="A152" s="333" t="s">
        <v>657</v>
      </c>
      <c r="B152" s="334" t="s">
        <v>561</v>
      </c>
      <c r="C152" s="108"/>
      <c r="D152" s="108"/>
      <c r="E152" s="335">
        <v>21436.12</v>
      </c>
      <c r="F152" s="336" t="s">
        <v>658</v>
      </c>
      <c r="G152" s="108"/>
      <c r="H152" s="108"/>
      <c r="I152" s="108"/>
      <c r="J152" s="110"/>
    </row>
    <row r="153" spans="1:10" ht="23.25" x14ac:dyDescent="0.35">
      <c r="A153" s="333" t="s">
        <v>659</v>
      </c>
      <c r="B153" s="334" t="s">
        <v>561</v>
      </c>
      <c r="C153" s="108"/>
      <c r="D153" s="108"/>
      <c r="E153" s="335">
        <v>21436.12</v>
      </c>
      <c r="F153" s="336" t="s">
        <v>658</v>
      </c>
      <c r="G153" s="108"/>
      <c r="H153" s="108"/>
      <c r="I153" s="108"/>
      <c r="J153" s="110"/>
    </row>
    <row r="154" spans="1:10" ht="23.25" x14ac:dyDescent="0.35">
      <c r="A154" s="333" t="s">
        <v>660</v>
      </c>
      <c r="B154" s="334" t="s">
        <v>561</v>
      </c>
      <c r="C154" s="108"/>
      <c r="D154" s="108"/>
      <c r="E154" s="335">
        <v>21704</v>
      </c>
      <c r="F154" s="336" t="s">
        <v>624</v>
      </c>
      <c r="G154" s="108"/>
      <c r="H154" s="108"/>
      <c r="I154" s="108"/>
      <c r="J154" s="110"/>
    </row>
    <row r="155" spans="1:10" x14ac:dyDescent="0.35">
      <c r="A155" s="333" t="s">
        <v>661</v>
      </c>
      <c r="B155" s="334" t="s">
        <v>561</v>
      </c>
      <c r="C155" s="108"/>
      <c r="D155" s="108"/>
      <c r="E155" s="335">
        <v>21720</v>
      </c>
      <c r="F155" s="336" t="s">
        <v>566</v>
      </c>
      <c r="G155" s="108"/>
      <c r="H155" s="108"/>
      <c r="I155" s="108"/>
      <c r="J155" s="110"/>
    </row>
    <row r="156" spans="1:10" ht="23.25" x14ac:dyDescent="0.35">
      <c r="A156" s="333" t="s">
        <v>662</v>
      </c>
      <c r="B156" s="334" t="s">
        <v>561</v>
      </c>
      <c r="C156" s="108"/>
      <c r="D156" s="108"/>
      <c r="E156" s="335">
        <v>21722</v>
      </c>
      <c r="F156" s="336" t="s">
        <v>628</v>
      </c>
      <c r="G156" s="108"/>
      <c r="H156" s="108"/>
      <c r="I156" s="108"/>
      <c r="J156" s="110"/>
    </row>
    <row r="157" spans="1:10" ht="23.25" x14ac:dyDescent="0.35">
      <c r="A157" s="333" t="s">
        <v>663</v>
      </c>
      <c r="B157" s="334" t="s">
        <v>561</v>
      </c>
      <c r="C157" s="108"/>
      <c r="D157" s="108"/>
      <c r="E157" s="335">
        <v>21913.5</v>
      </c>
      <c r="F157" s="336" t="s">
        <v>664</v>
      </c>
      <c r="G157" s="108"/>
      <c r="H157" s="108"/>
      <c r="I157" s="108"/>
      <c r="J157" s="110"/>
    </row>
    <row r="158" spans="1:10" ht="23.25" x14ac:dyDescent="0.35">
      <c r="A158" s="333" t="s">
        <v>665</v>
      </c>
      <c r="B158" s="334" t="s">
        <v>561</v>
      </c>
      <c r="C158" s="108"/>
      <c r="D158" s="108"/>
      <c r="E158" s="335">
        <v>21945</v>
      </c>
      <c r="F158" s="336" t="s">
        <v>664</v>
      </c>
      <c r="G158" s="108"/>
      <c r="H158" s="108"/>
      <c r="I158" s="108"/>
      <c r="J158" s="110"/>
    </row>
    <row r="159" spans="1:10" ht="23.25" x14ac:dyDescent="0.35">
      <c r="A159" s="333" t="s">
        <v>666</v>
      </c>
      <c r="B159" s="334" t="s">
        <v>561</v>
      </c>
      <c r="C159" s="108"/>
      <c r="D159" s="108"/>
      <c r="E159" s="335">
        <v>21990</v>
      </c>
      <c r="F159" s="336" t="s">
        <v>667</v>
      </c>
      <c r="G159" s="108"/>
      <c r="H159" s="108"/>
      <c r="I159" s="108"/>
      <c r="J159" s="110"/>
    </row>
    <row r="160" spans="1:10" ht="23.25" x14ac:dyDescent="0.35">
      <c r="A160" s="333" t="s">
        <v>668</v>
      </c>
      <c r="B160" s="334" t="s">
        <v>561</v>
      </c>
      <c r="C160" s="108"/>
      <c r="D160" s="108"/>
      <c r="E160" s="335">
        <v>22150</v>
      </c>
      <c r="F160" s="336" t="s">
        <v>624</v>
      </c>
      <c r="G160" s="108"/>
      <c r="H160" s="108"/>
      <c r="I160" s="108"/>
      <c r="J160" s="110"/>
    </row>
    <row r="161" spans="1:10" ht="23.25" x14ac:dyDescent="0.35">
      <c r="A161" s="333" t="s">
        <v>669</v>
      </c>
      <c r="B161" s="334" t="s">
        <v>561</v>
      </c>
      <c r="C161" s="108"/>
      <c r="D161" s="108"/>
      <c r="E161" s="335">
        <v>22206.5</v>
      </c>
      <c r="F161" s="336" t="s">
        <v>602</v>
      </c>
      <c r="G161" s="108"/>
      <c r="H161" s="108"/>
      <c r="I161" s="108"/>
      <c r="J161" s="110"/>
    </row>
    <row r="162" spans="1:10" ht="23.25" x14ac:dyDescent="0.35">
      <c r="A162" s="333" t="s">
        <v>670</v>
      </c>
      <c r="B162" s="334" t="s">
        <v>561</v>
      </c>
      <c r="C162" s="108"/>
      <c r="D162" s="108"/>
      <c r="E162" s="335">
        <v>22707.599999999999</v>
      </c>
      <c r="F162" s="336" t="s">
        <v>644</v>
      </c>
      <c r="G162" s="108"/>
      <c r="H162" s="108"/>
      <c r="I162" s="108"/>
      <c r="J162" s="110"/>
    </row>
    <row r="163" spans="1:10" ht="23.25" x14ac:dyDescent="0.35">
      <c r="A163" s="333" t="s">
        <v>671</v>
      </c>
      <c r="B163" s="334" t="s">
        <v>561</v>
      </c>
      <c r="C163" s="108"/>
      <c r="D163" s="108"/>
      <c r="E163" s="335">
        <v>22800</v>
      </c>
      <c r="F163" s="336" t="s">
        <v>672</v>
      </c>
      <c r="G163" s="108"/>
      <c r="H163" s="108"/>
      <c r="I163" s="108"/>
      <c r="J163" s="110"/>
    </row>
    <row r="164" spans="1:10" ht="23.25" x14ac:dyDescent="0.35">
      <c r="A164" s="333" t="s">
        <v>673</v>
      </c>
      <c r="B164" s="334" t="s">
        <v>561</v>
      </c>
      <c r="C164" s="108"/>
      <c r="D164" s="108"/>
      <c r="E164" s="335">
        <v>22837.1</v>
      </c>
      <c r="F164" s="336" t="s">
        <v>626</v>
      </c>
      <c r="G164" s="108"/>
      <c r="H164" s="108"/>
      <c r="I164" s="108"/>
      <c r="J164" s="110"/>
    </row>
    <row r="165" spans="1:10" ht="23.25" x14ac:dyDescent="0.35">
      <c r="A165" s="333" t="s">
        <v>674</v>
      </c>
      <c r="B165" s="334" t="s">
        <v>561</v>
      </c>
      <c r="C165" s="108"/>
      <c r="D165" s="108"/>
      <c r="E165" s="335">
        <v>23023</v>
      </c>
      <c r="F165" s="336" t="s">
        <v>602</v>
      </c>
      <c r="G165" s="108"/>
      <c r="H165" s="108"/>
      <c r="I165" s="108"/>
      <c r="J165" s="110"/>
    </row>
    <row r="166" spans="1:10" ht="23.25" x14ac:dyDescent="0.35">
      <c r="A166" s="333" t="s">
        <v>675</v>
      </c>
      <c r="B166" s="334" t="s">
        <v>561</v>
      </c>
      <c r="C166" s="108"/>
      <c r="D166" s="108"/>
      <c r="E166" s="335">
        <v>23047.599999999999</v>
      </c>
      <c r="F166" s="336" t="s">
        <v>676</v>
      </c>
      <c r="G166" s="108"/>
      <c r="H166" s="108"/>
      <c r="I166" s="108"/>
      <c r="J166" s="110"/>
    </row>
    <row r="167" spans="1:10" ht="23.25" x14ac:dyDescent="0.35">
      <c r="A167" s="333" t="s">
        <v>677</v>
      </c>
      <c r="B167" s="334" t="s">
        <v>561</v>
      </c>
      <c r="C167" s="108"/>
      <c r="D167" s="108"/>
      <c r="E167" s="335">
        <v>23114</v>
      </c>
      <c r="F167" s="336" t="s">
        <v>588</v>
      </c>
      <c r="G167" s="108"/>
      <c r="H167" s="108"/>
      <c r="I167" s="108"/>
      <c r="J167" s="110"/>
    </row>
    <row r="168" spans="1:10" ht="23.25" x14ac:dyDescent="0.35">
      <c r="A168" s="333" t="s">
        <v>678</v>
      </c>
      <c r="B168" s="334" t="s">
        <v>561</v>
      </c>
      <c r="C168" s="108"/>
      <c r="D168" s="108"/>
      <c r="E168" s="335">
        <v>23117.1</v>
      </c>
      <c r="F168" s="336" t="s">
        <v>592</v>
      </c>
      <c r="G168" s="108"/>
      <c r="H168" s="108"/>
      <c r="I168" s="108"/>
      <c r="J168" s="110"/>
    </row>
    <row r="169" spans="1:10" ht="23.25" x14ac:dyDescent="0.35">
      <c r="A169" s="333" t="s">
        <v>679</v>
      </c>
      <c r="B169" s="334" t="s">
        <v>561</v>
      </c>
      <c r="C169" s="108"/>
      <c r="D169" s="108"/>
      <c r="E169" s="335">
        <v>23156.74</v>
      </c>
      <c r="F169" s="336" t="s">
        <v>614</v>
      </c>
      <c r="G169" s="108"/>
      <c r="H169" s="108"/>
      <c r="I169" s="108"/>
      <c r="J169" s="110"/>
    </row>
    <row r="170" spans="1:10" x14ac:dyDescent="0.35">
      <c r="A170" s="333" t="s">
        <v>680</v>
      </c>
      <c r="B170" s="334" t="s">
        <v>561</v>
      </c>
      <c r="C170" s="108"/>
      <c r="D170" s="108"/>
      <c r="E170" s="335">
        <v>23340</v>
      </c>
      <c r="F170" s="336" t="s">
        <v>681</v>
      </c>
      <c r="G170" s="108"/>
      <c r="H170" s="108"/>
      <c r="I170" s="108"/>
      <c r="J170" s="110"/>
    </row>
    <row r="171" spans="1:10" x14ac:dyDescent="0.35">
      <c r="A171" s="333" t="s">
        <v>682</v>
      </c>
      <c r="B171" s="334" t="s">
        <v>561</v>
      </c>
      <c r="C171" s="108"/>
      <c r="D171" s="108"/>
      <c r="E171" s="335">
        <v>23500</v>
      </c>
      <c r="F171" s="336" t="s">
        <v>683</v>
      </c>
      <c r="G171" s="108"/>
      <c r="H171" s="108"/>
      <c r="I171" s="108"/>
      <c r="J171" s="110"/>
    </row>
    <row r="172" spans="1:10" ht="23.25" x14ac:dyDescent="0.35">
      <c r="A172" s="333" t="s">
        <v>684</v>
      </c>
      <c r="B172" s="334" t="s">
        <v>561</v>
      </c>
      <c r="C172" s="108"/>
      <c r="D172" s="108"/>
      <c r="E172" s="335">
        <v>23600</v>
      </c>
      <c r="F172" s="336" t="s">
        <v>685</v>
      </c>
      <c r="G172" s="108"/>
      <c r="H172" s="108"/>
      <c r="I172" s="108"/>
      <c r="J172" s="110"/>
    </row>
    <row r="173" spans="1:10" ht="23.25" x14ac:dyDescent="0.35">
      <c r="A173" s="333" t="s">
        <v>686</v>
      </c>
      <c r="B173" s="334" t="s">
        <v>561</v>
      </c>
      <c r="C173" s="108"/>
      <c r="D173" s="108"/>
      <c r="E173" s="335">
        <v>23630</v>
      </c>
      <c r="F173" s="336" t="s">
        <v>687</v>
      </c>
      <c r="G173" s="108"/>
      <c r="H173" s="108"/>
      <c r="I173" s="108"/>
      <c r="J173" s="110"/>
    </row>
    <row r="174" spans="1:10" ht="23.25" x14ac:dyDescent="0.35">
      <c r="A174" s="333" t="s">
        <v>688</v>
      </c>
      <c r="B174" s="334" t="s">
        <v>561</v>
      </c>
      <c r="C174" s="108"/>
      <c r="D174" s="108"/>
      <c r="E174" s="335">
        <v>23696.78</v>
      </c>
      <c r="F174" s="336" t="s">
        <v>689</v>
      </c>
      <c r="G174" s="108"/>
      <c r="H174" s="108"/>
      <c r="I174" s="108"/>
      <c r="J174" s="110"/>
    </row>
    <row r="175" spans="1:10" ht="23.25" x14ac:dyDescent="0.35">
      <c r="A175" s="333" t="s">
        <v>690</v>
      </c>
      <c r="B175" s="334" t="s">
        <v>561</v>
      </c>
      <c r="C175" s="108"/>
      <c r="D175" s="108"/>
      <c r="E175" s="335">
        <v>23700</v>
      </c>
      <c r="F175" s="336" t="s">
        <v>691</v>
      </c>
      <c r="G175" s="108"/>
      <c r="H175" s="108"/>
      <c r="I175" s="108"/>
      <c r="J175" s="110"/>
    </row>
    <row r="176" spans="1:10" ht="23.25" x14ac:dyDescent="0.35">
      <c r="A176" s="333" t="s">
        <v>692</v>
      </c>
      <c r="B176" s="334" t="s">
        <v>561</v>
      </c>
      <c r="C176" s="108"/>
      <c r="D176" s="108"/>
      <c r="E176" s="335">
        <v>23811.48</v>
      </c>
      <c r="F176" s="336" t="s">
        <v>614</v>
      </c>
      <c r="G176" s="108"/>
      <c r="H176" s="108"/>
      <c r="I176" s="108"/>
      <c r="J176" s="110"/>
    </row>
    <row r="177" spans="1:10" ht="23.25" x14ac:dyDescent="0.35">
      <c r="A177" s="333" t="s">
        <v>693</v>
      </c>
      <c r="B177" s="334" t="s">
        <v>561</v>
      </c>
      <c r="C177" s="108"/>
      <c r="D177" s="108"/>
      <c r="E177" s="335">
        <v>23857</v>
      </c>
      <c r="F177" s="336" t="s">
        <v>588</v>
      </c>
      <c r="G177" s="108"/>
      <c r="H177" s="108"/>
      <c r="I177" s="108"/>
      <c r="J177" s="110"/>
    </row>
    <row r="178" spans="1:10" ht="23.25" x14ac:dyDescent="0.35">
      <c r="A178" s="333" t="s">
        <v>694</v>
      </c>
      <c r="B178" s="334" t="s">
        <v>561</v>
      </c>
      <c r="C178" s="108"/>
      <c r="D178" s="108"/>
      <c r="E178" s="335">
        <v>23936.799999999999</v>
      </c>
      <c r="F178" s="336" t="s">
        <v>644</v>
      </c>
      <c r="G178" s="108"/>
      <c r="H178" s="108"/>
      <c r="I178" s="108"/>
      <c r="J178" s="110"/>
    </row>
    <row r="179" spans="1:10" x14ac:dyDescent="0.35">
      <c r="A179" s="333" t="s">
        <v>695</v>
      </c>
      <c r="B179" s="334" t="s">
        <v>561</v>
      </c>
      <c r="C179" s="108"/>
      <c r="D179" s="108"/>
      <c r="E179" s="335">
        <v>24000</v>
      </c>
      <c r="F179" s="336" t="s">
        <v>566</v>
      </c>
      <c r="G179" s="108"/>
      <c r="H179" s="108"/>
      <c r="I179" s="108"/>
      <c r="J179" s="110"/>
    </row>
    <row r="180" spans="1:10" ht="23.25" x14ac:dyDescent="0.35">
      <c r="A180" s="333" t="s">
        <v>696</v>
      </c>
      <c r="B180" s="334" t="s">
        <v>561</v>
      </c>
      <c r="C180" s="108"/>
      <c r="D180" s="108"/>
      <c r="E180" s="335">
        <v>24000</v>
      </c>
      <c r="F180" s="336" t="s">
        <v>697</v>
      </c>
      <c r="G180" s="108"/>
      <c r="H180" s="108"/>
      <c r="I180" s="108"/>
      <c r="J180" s="110"/>
    </row>
    <row r="181" spans="1:10" ht="23.25" x14ac:dyDescent="0.35">
      <c r="A181" s="333" t="s">
        <v>698</v>
      </c>
      <c r="B181" s="334" t="s">
        <v>561</v>
      </c>
      <c r="C181" s="108"/>
      <c r="D181" s="108"/>
      <c r="E181" s="335">
        <v>24000</v>
      </c>
      <c r="F181" s="336" t="s">
        <v>618</v>
      </c>
      <c r="G181" s="108"/>
      <c r="H181" s="108"/>
      <c r="I181" s="108"/>
      <c r="J181" s="110"/>
    </row>
    <row r="182" spans="1:10" ht="23.25" x14ac:dyDescent="0.35">
      <c r="A182" s="333" t="s">
        <v>699</v>
      </c>
      <c r="B182" s="334" t="s">
        <v>561</v>
      </c>
      <c r="C182" s="108"/>
      <c r="D182" s="108"/>
      <c r="E182" s="335">
        <v>24000</v>
      </c>
      <c r="F182" s="336" t="s">
        <v>700</v>
      </c>
      <c r="G182" s="108"/>
      <c r="H182" s="108"/>
      <c r="I182" s="108"/>
      <c r="J182" s="110"/>
    </row>
    <row r="183" spans="1:10" ht="23.25" x14ac:dyDescent="0.35">
      <c r="A183" s="333" t="s">
        <v>701</v>
      </c>
      <c r="B183" s="334" t="s">
        <v>561</v>
      </c>
      <c r="C183" s="108"/>
      <c r="D183" s="108"/>
      <c r="E183" s="335">
        <v>24259.87</v>
      </c>
      <c r="F183" s="336" t="s">
        <v>614</v>
      </c>
      <c r="G183" s="108"/>
      <c r="H183" s="108"/>
      <c r="I183" s="108"/>
      <c r="J183" s="110"/>
    </row>
    <row r="184" spans="1:10" ht="23.25" x14ac:dyDescent="0.35">
      <c r="A184" s="333" t="s">
        <v>670</v>
      </c>
      <c r="B184" s="334" t="s">
        <v>561</v>
      </c>
      <c r="C184" s="108"/>
      <c r="D184" s="108"/>
      <c r="E184" s="335">
        <v>24349.8</v>
      </c>
      <c r="F184" s="336" t="s">
        <v>644</v>
      </c>
      <c r="G184" s="108"/>
      <c r="H184" s="108"/>
      <c r="I184" s="108"/>
      <c r="J184" s="110"/>
    </row>
    <row r="185" spans="1:10" ht="23.25" x14ac:dyDescent="0.35">
      <c r="A185" s="333" t="s">
        <v>702</v>
      </c>
      <c r="B185" s="334" t="s">
        <v>561</v>
      </c>
      <c r="C185" s="108"/>
      <c r="D185" s="108"/>
      <c r="E185" s="335">
        <v>24450</v>
      </c>
      <c r="F185" s="336" t="s">
        <v>703</v>
      </c>
      <c r="G185" s="108"/>
      <c r="H185" s="108"/>
      <c r="I185" s="108"/>
      <c r="J185" s="110"/>
    </row>
    <row r="186" spans="1:10" ht="23.25" x14ac:dyDescent="0.35">
      <c r="A186" s="333" t="s">
        <v>704</v>
      </c>
      <c r="B186" s="334" t="s">
        <v>561</v>
      </c>
      <c r="C186" s="108"/>
      <c r="D186" s="108"/>
      <c r="E186" s="335">
        <v>24472.400000000001</v>
      </c>
      <c r="F186" s="336" t="s">
        <v>644</v>
      </c>
      <c r="G186" s="108"/>
      <c r="H186" s="108"/>
      <c r="I186" s="108"/>
      <c r="J186" s="110"/>
    </row>
    <row r="187" spans="1:10" ht="23.25" x14ac:dyDescent="0.35">
      <c r="A187" s="333" t="s">
        <v>705</v>
      </c>
      <c r="B187" s="334" t="s">
        <v>561</v>
      </c>
      <c r="C187" s="108"/>
      <c r="D187" s="108"/>
      <c r="E187" s="335">
        <v>24497.8</v>
      </c>
      <c r="F187" s="336" t="s">
        <v>644</v>
      </c>
      <c r="G187" s="108"/>
      <c r="H187" s="108"/>
      <c r="I187" s="108"/>
      <c r="J187" s="110"/>
    </row>
    <row r="188" spans="1:10" ht="23.25" x14ac:dyDescent="0.35">
      <c r="A188" s="333" t="s">
        <v>706</v>
      </c>
      <c r="B188" s="334" t="s">
        <v>561</v>
      </c>
      <c r="C188" s="108"/>
      <c r="D188" s="108"/>
      <c r="E188" s="335">
        <v>24502.7</v>
      </c>
      <c r="F188" s="336" t="s">
        <v>572</v>
      </c>
      <c r="G188" s="108"/>
      <c r="H188" s="108"/>
      <c r="I188" s="108"/>
      <c r="J188" s="110"/>
    </row>
    <row r="189" spans="1:10" ht="23.25" x14ac:dyDescent="0.35">
      <c r="A189" s="333" t="s">
        <v>707</v>
      </c>
      <c r="B189" s="334" t="s">
        <v>561</v>
      </c>
      <c r="C189" s="108"/>
      <c r="D189" s="108"/>
      <c r="E189" s="335">
        <v>24790</v>
      </c>
      <c r="F189" s="336" t="s">
        <v>703</v>
      </c>
      <c r="G189" s="108"/>
      <c r="H189" s="108"/>
      <c r="I189" s="108"/>
      <c r="J189" s="110"/>
    </row>
    <row r="190" spans="1:10" ht="23.25" x14ac:dyDescent="0.35">
      <c r="A190" s="333" t="s">
        <v>708</v>
      </c>
      <c r="B190" s="334" t="s">
        <v>561</v>
      </c>
      <c r="C190" s="108"/>
      <c r="D190" s="108"/>
      <c r="E190" s="335">
        <v>24811.5</v>
      </c>
      <c r="F190" s="336" t="s">
        <v>709</v>
      </c>
      <c r="G190" s="108"/>
      <c r="H190" s="108"/>
      <c r="I190" s="108"/>
      <c r="J190" s="110"/>
    </row>
    <row r="191" spans="1:10" ht="23.25" x14ac:dyDescent="0.35">
      <c r="A191" s="333" t="s">
        <v>710</v>
      </c>
      <c r="B191" s="334" t="s">
        <v>561</v>
      </c>
      <c r="C191" s="108"/>
      <c r="D191" s="108"/>
      <c r="E191" s="335">
        <v>24860</v>
      </c>
      <c r="F191" s="336" t="s">
        <v>711</v>
      </c>
      <c r="G191" s="108"/>
      <c r="H191" s="108"/>
      <c r="I191" s="108"/>
      <c r="J191" s="110"/>
    </row>
    <row r="192" spans="1:10" ht="23.25" x14ac:dyDescent="0.35">
      <c r="A192" s="333" t="s">
        <v>712</v>
      </c>
      <c r="B192" s="334" t="s">
        <v>561</v>
      </c>
      <c r="C192" s="108"/>
      <c r="D192" s="108"/>
      <c r="E192" s="335">
        <v>24870</v>
      </c>
      <c r="F192" s="336" t="s">
        <v>628</v>
      </c>
      <c r="G192" s="108"/>
      <c r="H192" s="108"/>
      <c r="I192" s="108"/>
      <c r="J192" s="110"/>
    </row>
    <row r="193" spans="1:10" ht="23.25" x14ac:dyDescent="0.35">
      <c r="A193" s="333" t="s">
        <v>713</v>
      </c>
      <c r="B193" s="334" t="s">
        <v>561</v>
      </c>
      <c r="C193" s="108"/>
      <c r="D193" s="108"/>
      <c r="E193" s="335">
        <v>24950</v>
      </c>
      <c r="F193" s="336" t="s">
        <v>714</v>
      </c>
      <c r="G193" s="108"/>
      <c r="H193" s="108"/>
      <c r="I193" s="108"/>
      <c r="J193" s="110"/>
    </row>
    <row r="194" spans="1:10" ht="23.25" x14ac:dyDescent="0.35">
      <c r="A194" s="333" t="s">
        <v>715</v>
      </c>
      <c r="B194" s="334" t="s">
        <v>561</v>
      </c>
      <c r="C194" s="108"/>
      <c r="D194" s="108"/>
      <c r="E194" s="335">
        <v>25000</v>
      </c>
      <c r="F194" s="336" t="s">
        <v>716</v>
      </c>
      <c r="G194" s="108"/>
      <c r="H194" s="108"/>
      <c r="I194" s="108"/>
      <c r="J194" s="110"/>
    </row>
    <row r="195" spans="1:10" ht="23.25" x14ac:dyDescent="0.35">
      <c r="A195" s="333" t="s">
        <v>717</v>
      </c>
      <c r="B195" s="334" t="s">
        <v>561</v>
      </c>
      <c r="C195" s="108"/>
      <c r="D195" s="108"/>
      <c r="E195" s="335">
        <v>25000</v>
      </c>
      <c r="F195" s="336" t="s">
        <v>718</v>
      </c>
      <c r="G195" s="108"/>
      <c r="H195" s="108"/>
      <c r="I195" s="108"/>
      <c r="J195" s="110"/>
    </row>
    <row r="196" spans="1:10" ht="23.25" x14ac:dyDescent="0.35">
      <c r="A196" s="333" t="s">
        <v>719</v>
      </c>
      <c r="B196" s="334" t="s">
        <v>561</v>
      </c>
      <c r="C196" s="108"/>
      <c r="D196" s="108"/>
      <c r="E196" s="335">
        <v>25094.6</v>
      </c>
      <c r="F196" s="336" t="s">
        <v>644</v>
      </c>
      <c r="G196" s="108"/>
      <c r="H196" s="108"/>
      <c r="I196" s="108"/>
      <c r="J196" s="110"/>
    </row>
    <row r="197" spans="1:10" ht="23.25" x14ac:dyDescent="0.35">
      <c r="A197" s="333" t="s">
        <v>720</v>
      </c>
      <c r="B197" s="334" t="s">
        <v>561</v>
      </c>
      <c r="C197" s="108"/>
      <c r="D197" s="108"/>
      <c r="E197" s="335">
        <v>25193.8</v>
      </c>
      <c r="F197" s="336" t="s">
        <v>644</v>
      </c>
      <c r="G197" s="108"/>
      <c r="H197" s="108"/>
      <c r="I197" s="108"/>
      <c r="J197" s="110"/>
    </row>
    <row r="198" spans="1:10" ht="23.25" x14ac:dyDescent="0.35">
      <c r="A198" s="333" t="s">
        <v>721</v>
      </c>
      <c r="B198" s="334" t="s">
        <v>561</v>
      </c>
      <c r="C198" s="108"/>
      <c r="D198" s="108"/>
      <c r="E198" s="335">
        <v>25500</v>
      </c>
      <c r="F198" s="336" t="s">
        <v>722</v>
      </c>
      <c r="G198" s="108"/>
      <c r="H198" s="108"/>
      <c r="I198" s="108"/>
      <c r="J198" s="110"/>
    </row>
    <row r="199" spans="1:10" ht="23.25" x14ac:dyDescent="0.35">
      <c r="A199" s="333" t="s">
        <v>723</v>
      </c>
      <c r="B199" s="334" t="s">
        <v>561</v>
      </c>
      <c r="C199" s="108"/>
      <c r="D199" s="108"/>
      <c r="E199" s="335">
        <v>25569</v>
      </c>
      <c r="F199" s="336" t="s">
        <v>644</v>
      </c>
      <c r="G199" s="108"/>
      <c r="H199" s="108"/>
      <c r="I199" s="108"/>
      <c r="J199" s="110"/>
    </row>
    <row r="200" spans="1:10" ht="23.25" x14ac:dyDescent="0.35">
      <c r="A200" s="333" t="s">
        <v>724</v>
      </c>
      <c r="B200" s="334" t="s">
        <v>561</v>
      </c>
      <c r="C200" s="108"/>
      <c r="D200" s="108"/>
      <c r="E200" s="335">
        <v>25570</v>
      </c>
      <c r="F200" s="336" t="s">
        <v>725</v>
      </c>
      <c r="G200" s="108"/>
      <c r="H200" s="108"/>
      <c r="I200" s="108"/>
      <c r="J200" s="110"/>
    </row>
    <row r="201" spans="1:10" x14ac:dyDescent="0.35">
      <c r="A201" s="333" t="s">
        <v>726</v>
      </c>
      <c r="B201" s="334" t="s">
        <v>561</v>
      </c>
      <c r="C201" s="108"/>
      <c r="D201" s="108"/>
      <c r="E201" s="335">
        <v>25705.5</v>
      </c>
      <c r="F201" s="336" t="s">
        <v>727</v>
      </c>
      <c r="G201" s="108"/>
      <c r="H201" s="108"/>
      <c r="I201" s="108"/>
      <c r="J201" s="110"/>
    </row>
    <row r="202" spans="1:10" x14ac:dyDescent="0.35">
      <c r="A202" s="333" t="s">
        <v>728</v>
      </c>
      <c r="B202" s="334" t="s">
        <v>561</v>
      </c>
      <c r="C202" s="108"/>
      <c r="D202" s="108"/>
      <c r="E202" s="335">
        <v>25705.5</v>
      </c>
      <c r="F202" s="336" t="s">
        <v>727</v>
      </c>
      <c r="G202" s="108"/>
      <c r="H202" s="108"/>
      <c r="I202" s="108"/>
      <c r="J202" s="110"/>
    </row>
    <row r="203" spans="1:10" ht="23.25" x14ac:dyDescent="0.35">
      <c r="A203" s="333" t="s">
        <v>729</v>
      </c>
      <c r="B203" s="334" t="s">
        <v>561</v>
      </c>
      <c r="C203" s="108"/>
      <c r="D203" s="108"/>
      <c r="E203" s="335">
        <v>25890</v>
      </c>
      <c r="F203" s="336" t="s">
        <v>644</v>
      </c>
      <c r="G203" s="108"/>
      <c r="H203" s="108"/>
      <c r="I203" s="108"/>
      <c r="J203" s="110"/>
    </row>
    <row r="204" spans="1:10" ht="23.25" x14ac:dyDescent="0.35">
      <c r="A204" s="333" t="s">
        <v>730</v>
      </c>
      <c r="B204" s="334" t="s">
        <v>561</v>
      </c>
      <c r="C204" s="108"/>
      <c r="D204" s="108"/>
      <c r="E204" s="335">
        <v>26173</v>
      </c>
      <c r="F204" s="336" t="s">
        <v>644</v>
      </c>
      <c r="G204" s="108"/>
      <c r="H204" s="108"/>
      <c r="I204" s="108"/>
      <c r="J204" s="110"/>
    </row>
    <row r="205" spans="1:10" x14ac:dyDescent="0.35">
      <c r="A205" s="333" t="s">
        <v>731</v>
      </c>
      <c r="B205" s="334" t="s">
        <v>561</v>
      </c>
      <c r="C205" s="108"/>
      <c r="D205" s="108"/>
      <c r="E205" s="335">
        <v>26229</v>
      </c>
      <c r="F205" s="336" t="s">
        <v>732</v>
      </c>
      <c r="G205" s="108"/>
      <c r="H205" s="108"/>
      <c r="I205" s="108"/>
      <c r="J205" s="110"/>
    </row>
    <row r="206" spans="1:10" ht="23.25" x14ac:dyDescent="0.35">
      <c r="A206" s="333" t="s">
        <v>733</v>
      </c>
      <c r="B206" s="334" t="s">
        <v>561</v>
      </c>
      <c r="C206" s="108"/>
      <c r="D206" s="108"/>
      <c r="E206" s="335">
        <v>26271.9</v>
      </c>
      <c r="F206" s="336" t="s">
        <v>644</v>
      </c>
      <c r="G206" s="108"/>
      <c r="H206" s="108"/>
      <c r="I206" s="108"/>
      <c r="J206" s="110"/>
    </row>
    <row r="207" spans="1:10" ht="23.25" x14ac:dyDescent="0.35">
      <c r="A207" s="333" t="s">
        <v>734</v>
      </c>
      <c r="B207" s="334" t="s">
        <v>561</v>
      </c>
      <c r="C207" s="108"/>
      <c r="D207" s="108"/>
      <c r="E207" s="335">
        <v>26348.9</v>
      </c>
      <c r="F207" s="336" t="s">
        <v>644</v>
      </c>
      <c r="G207" s="108"/>
      <c r="H207" s="108"/>
      <c r="I207" s="108"/>
      <c r="J207" s="110"/>
    </row>
    <row r="208" spans="1:10" ht="23.25" x14ac:dyDescent="0.35">
      <c r="A208" s="333" t="s">
        <v>735</v>
      </c>
      <c r="B208" s="334" t="s">
        <v>561</v>
      </c>
      <c r="C208" s="108"/>
      <c r="D208" s="108"/>
      <c r="E208" s="335">
        <v>26350.400000000001</v>
      </c>
      <c r="F208" s="336" t="s">
        <v>644</v>
      </c>
      <c r="G208" s="108"/>
      <c r="H208" s="108"/>
      <c r="I208" s="108"/>
      <c r="J208" s="110"/>
    </row>
    <row r="209" spans="1:10" ht="23.25" x14ac:dyDescent="0.35">
      <c r="A209" s="333" t="s">
        <v>736</v>
      </c>
      <c r="B209" s="334" t="s">
        <v>561</v>
      </c>
      <c r="C209" s="108"/>
      <c r="D209" s="108"/>
      <c r="E209" s="335">
        <v>26475.9</v>
      </c>
      <c r="F209" s="336" t="s">
        <v>644</v>
      </c>
      <c r="G209" s="108"/>
      <c r="H209" s="108"/>
      <c r="I209" s="108"/>
      <c r="J209" s="110"/>
    </row>
    <row r="210" spans="1:10" ht="23.25" x14ac:dyDescent="0.35">
      <c r="A210" s="333" t="s">
        <v>737</v>
      </c>
      <c r="B210" s="334" t="s">
        <v>561</v>
      </c>
      <c r="C210" s="108"/>
      <c r="D210" s="108"/>
      <c r="E210" s="335">
        <v>26544</v>
      </c>
      <c r="F210" s="336" t="s">
        <v>738</v>
      </c>
      <c r="G210" s="108"/>
      <c r="H210" s="108"/>
      <c r="I210" s="108"/>
      <c r="J210" s="110"/>
    </row>
    <row r="211" spans="1:10" ht="23.25" x14ac:dyDescent="0.35">
      <c r="A211" s="333" t="s">
        <v>739</v>
      </c>
      <c r="B211" s="334" t="s">
        <v>561</v>
      </c>
      <c r="C211" s="108"/>
      <c r="D211" s="108"/>
      <c r="E211" s="335">
        <v>26700</v>
      </c>
      <c r="F211" s="336" t="s">
        <v>740</v>
      </c>
      <c r="G211" s="108"/>
      <c r="H211" s="108"/>
      <c r="I211" s="108"/>
      <c r="J211" s="110"/>
    </row>
    <row r="212" spans="1:10" ht="23.25" x14ac:dyDescent="0.35">
      <c r="A212" s="333" t="s">
        <v>741</v>
      </c>
      <c r="B212" s="334" t="s">
        <v>561</v>
      </c>
      <c r="C212" s="108"/>
      <c r="D212" s="108"/>
      <c r="E212" s="335">
        <v>26854.39</v>
      </c>
      <c r="F212" s="336" t="s">
        <v>596</v>
      </c>
      <c r="G212" s="108"/>
      <c r="H212" s="108"/>
      <c r="I212" s="108"/>
      <c r="J212" s="110"/>
    </row>
    <row r="213" spans="1:10" ht="23.25" x14ac:dyDescent="0.35">
      <c r="A213" s="333" t="s">
        <v>742</v>
      </c>
      <c r="B213" s="334" t="s">
        <v>561</v>
      </c>
      <c r="C213" s="108"/>
      <c r="D213" s="108"/>
      <c r="E213" s="335">
        <v>26930</v>
      </c>
      <c r="F213" s="336" t="s">
        <v>681</v>
      </c>
      <c r="G213" s="108"/>
      <c r="H213" s="108"/>
      <c r="I213" s="108"/>
      <c r="J213" s="110"/>
    </row>
    <row r="214" spans="1:10" ht="23.25" x14ac:dyDescent="0.35">
      <c r="A214" s="333" t="s">
        <v>743</v>
      </c>
      <c r="B214" s="334" t="s">
        <v>561</v>
      </c>
      <c r="C214" s="108"/>
      <c r="D214" s="108"/>
      <c r="E214" s="335">
        <v>27040</v>
      </c>
      <c r="F214" s="336" t="s">
        <v>667</v>
      </c>
      <c r="G214" s="108"/>
      <c r="H214" s="108"/>
      <c r="I214" s="108"/>
      <c r="J214" s="110"/>
    </row>
    <row r="215" spans="1:10" ht="23.25" x14ac:dyDescent="0.35">
      <c r="A215" s="333" t="s">
        <v>744</v>
      </c>
      <c r="B215" s="334" t="s">
        <v>561</v>
      </c>
      <c r="C215" s="108"/>
      <c r="D215" s="108"/>
      <c r="E215" s="335">
        <v>27390</v>
      </c>
      <c r="F215" s="336" t="s">
        <v>667</v>
      </c>
      <c r="G215" s="108"/>
      <c r="H215" s="108"/>
      <c r="I215" s="108"/>
      <c r="J215" s="110"/>
    </row>
    <row r="216" spans="1:10" ht="23.25" x14ac:dyDescent="0.35">
      <c r="A216" s="333" t="s">
        <v>745</v>
      </c>
      <c r="B216" s="334" t="s">
        <v>561</v>
      </c>
      <c r="C216" s="108"/>
      <c r="D216" s="108"/>
      <c r="E216" s="335">
        <v>27440</v>
      </c>
      <c r="F216" s="336" t="s">
        <v>634</v>
      </c>
      <c r="G216" s="108"/>
      <c r="H216" s="108"/>
      <c r="I216" s="108"/>
      <c r="J216" s="110"/>
    </row>
    <row r="217" spans="1:10" ht="23.25" x14ac:dyDescent="0.35">
      <c r="A217" s="333" t="s">
        <v>746</v>
      </c>
      <c r="B217" s="334" t="s">
        <v>561</v>
      </c>
      <c r="C217" s="108"/>
      <c r="D217" s="108"/>
      <c r="E217" s="335">
        <v>27500</v>
      </c>
      <c r="F217" s="336" t="s">
        <v>616</v>
      </c>
      <c r="G217" s="108"/>
      <c r="H217" s="108"/>
      <c r="I217" s="108"/>
      <c r="J217" s="110"/>
    </row>
    <row r="218" spans="1:10" ht="23.25" x14ac:dyDescent="0.35">
      <c r="A218" s="333" t="s">
        <v>747</v>
      </c>
      <c r="B218" s="334" t="s">
        <v>561</v>
      </c>
      <c r="C218" s="108"/>
      <c r="D218" s="108"/>
      <c r="E218" s="335">
        <v>27500</v>
      </c>
      <c r="F218" s="336" t="s">
        <v>748</v>
      </c>
      <c r="G218" s="108"/>
      <c r="H218" s="108"/>
      <c r="I218" s="108"/>
      <c r="J218" s="110"/>
    </row>
    <row r="219" spans="1:10" ht="23.25" x14ac:dyDescent="0.35">
      <c r="A219" s="333" t="s">
        <v>749</v>
      </c>
      <c r="B219" s="334" t="s">
        <v>561</v>
      </c>
      <c r="C219" s="108"/>
      <c r="D219" s="108"/>
      <c r="E219" s="335">
        <v>27553.5</v>
      </c>
      <c r="F219" s="336" t="s">
        <v>750</v>
      </c>
      <c r="G219" s="108"/>
      <c r="H219" s="108"/>
      <c r="I219" s="108"/>
      <c r="J219" s="110"/>
    </row>
    <row r="220" spans="1:10" ht="23.25" x14ac:dyDescent="0.35">
      <c r="A220" s="333" t="s">
        <v>751</v>
      </c>
      <c r="B220" s="334" t="s">
        <v>561</v>
      </c>
      <c r="C220" s="108"/>
      <c r="D220" s="108"/>
      <c r="E220" s="335">
        <v>27600</v>
      </c>
      <c r="F220" s="336" t="s">
        <v>602</v>
      </c>
      <c r="G220" s="108"/>
      <c r="H220" s="108"/>
      <c r="I220" s="108"/>
      <c r="J220" s="110"/>
    </row>
    <row r="221" spans="1:10" ht="23.25" x14ac:dyDescent="0.35">
      <c r="A221" s="333" t="s">
        <v>752</v>
      </c>
      <c r="B221" s="334" t="s">
        <v>561</v>
      </c>
      <c r="C221" s="108"/>
      <c r="D221" s="108"/>
      <c r="E221" s="335">
        <v>27600</v>
      </c>
      <c r="F221" s="336" t="s">
        <v>602</v>
      </c>
      <c r="G221" s="108"/>
      <c r="H221" s="108"/>
      <c r="I221" s="108"/>
      <c r="J221" s="110"/>
    </row>
    <row r="222" spans="1:10" ht="23.25" x14ac:dyDescent="0.35">
      <c r="A222" s="333" t="s">
        <v>706</v>
      </c>
      <c r="B222" s="334" t="s">
        <v>561</v>
      </c>
      <c r="C222" s="108"/>
      <c r="D222" s="108"/>
      <c r="E222" s="335">
        <v>27794.9</v>
      </c>
      <c r="F222" s="336" t="s">
        <v>572</v>
      </c>
      <c r="G222" s="108"/>
      <c r="H222" s="108"/>
      <c r="I222" s="108"/>
      <c r="J222" s="110"/>
    </row>
    <row r="223" spans="1:10" ht="23.25" x14ac:dyDescent="0.35">
      <c r="A223" s="333" t="s">
        <v>753</v>
      </c>
      <c r="B223" s="334" t="s">
        <v>561</v>
      </c>
      <c r="C223" s="108"/>
      <c r="D223" s="108"/>
      <c r="E223" s="335">
        <v>27831.9</v>
      </c>
      <c r="F223" s="336" t="s">
        <v>644</v>
      </c>
      <c r="G223" s="108"/>
      <c r="H223" s="108"/>
      <c r="I223" s="108"/>
      <c r="J223" s="110"/>
    </row>
    <row r="224" spans="1:10" ht="23.25" x14ac:dyDescent="0.35">
      <c r="A224" s="333" t="s">
        <v>754</v>
      </c>
      <c r="B224" s="334" t="s">
        <v>561</v>
      </c>
      <c r="C224" s="108"/>
      <c r="D224" s="108"/>
      <c r="E224" s="335">
        <v>27896.400000000001</v>
      </c>
      <c r="F224" s="336" t="s">
        <v>644</v>
      </c>
      <c r="G224" s="108"/>
      <c r="H224" s="108"/>
      <c r="I224" s="108"/>
      <c r="J224" s="110"/>
    </row>
    <row r="225" spans="1:10" ht="23.25" x14ac:dyDescent="0.35">
      <c r="A225" s="333" t="s">
        <v>755</v>
      </c>
      <c r="B225" s="334" t="s">
        <v>561</v>
      </c>
      <c r="C225" s="108"/>
      <c r="D225" s="108"/>
      <c r="E225" s="335">
        <v>27905</v>
      </c>
      <c r="F225" s="336" t="s">
        <v>628</v>
      </c>
      <c r="G225" s="108"/>
      <c r="H225" s="108"/>
      <c r="I225" s="108"/>
      <c r="J225" s="110"/>
    </row>
    <row r="226" spans="1:10" ht="23.25" x14ac:dyDescent="0.35">
      <c r="A226" s="333" t="s">
        <v>756</v>
      </c>
      <c r="B226" s="334" t="s">
        <v>561</v>
      </c>
      <c r="C226" s="108"/>
      <c r="D226" s="108"/>
      <c r="E226" s="335">
        <v>28000</v>
      </c>
      <c r="F226" s="336" t="s">
        <v>672</v>
      </c>
      <c r="G226" s="108"/>
      <c r="H226" s="108"/>
      <c r="I226" s="108"/>
      <c r="J226" s="110"/>
    </row>
    <row r="227" spans="1:10" ht="23.25" x14ac:dyDescent="0.35">
      <c r="A227" s="333" t="s">
        <v>757</v>
      </c>
      <c r="B227" s="334" t="s">
        <v>561</v>
      </c>
      <c r="C227" s="108"/>
      <c r="D227" s="108"/>
      <c r="E227" s="335">
        <v>28000</v>
      </c>
      <c r="F227" s="336" t="s">
        <v>758</v>
      </c>
      <c r="G227" s="108"/>
      <c r="H227" s="108"/>
      <c r="I227" s="108"/>
      <c r="J227" s="110"/>
    </row>
    <row r="228" spans="1:10" ht="23.25" x14ac:dyDescent="0.35">
      <c r="A228" s="333" t="s">
        <v>759</v>
      </c>
      <c r="B228" s="334" t="s">
        <v>561</v>
      </c>
      <c r="C228" s="108"/>
      <c r="D228" s="108"/>
      <c r="E228" s="335">
        <v>28000</v>
      </c>
      <c r="F228" s="336" t="s">
        <v>716</v>
      </c>
      <c r="G228" s="108"/>
      <c r="H228" s="108"/>
      <c r="I228" s="108"/>
      <c r="J228" s="110"/>
    </row>
    <row r="229" spans="1:10" ht="23.25" x14ac:dyDescent="0.35">
      <c r="A229" s="333" t="s">
        <v>760</v>
      </c>
      <c r="B229" s="334" t="s">
        <v>561</v>
      </c>
      <c r="C229" s="108"/>
      <c r="D229" s="108"/>
      <c r="E229" s="335">
        <v>28000</v>
      </c>
      <c r="F229" s="336" t="s">
        <v>761</v>
      </c>
      <c r="G229" s="108"/>
      <c r="H229" s="108"/>
      <c r="I229" s="108"/>
      <c r="J229" s="110"/>
    </row>
    <row r="230" spans="1:10" ht="23.25" x14ac:dyDescent="0.35">
      <c r="A230" s="333" t="s">
        <v>762</v>
      </c>
      <c r="B230" s="334" t="s">
        <v>561</v>
      </c>
      <c r="C230" s="108"/>
      <c r="D230" s="108"/>
      <c r="E230" s="335">
        <v>28080</v>
      </c>
      <c r="F230" s="336" t="s">
        <v>763</v>
      </c>
      <c r="G230" s="108"/>
      <c r="H230" s="108"/>
      <c r="I230" s="108"/>
      <c r="J230" s="110"/>
    </row>
    <row r="231" spans="1:10" ht="23.25" x14ac:dyDescent="0.35">
      <c r="A231" s="333" t="s">
        <v>764</v>
      </c>
      <c r="B231" s="334" t="s">
        <v>561</v>
      </c>
      <c r="C231" s="108"/>
      <c r="D231" s="108"/>
      <c r="E231" s="335">
        <v>28176</v>
      </c>
      <c r="F231" s="336" t="s">
        <v>765</v>
      </c>
      <c r="G231" s="108"/>
      <c r="H231" s="108"/>
      <c r="I231" s="108"/>
      <c r="J231" s="110"/>
    </row>
    <row r="232" spans="1:10" ht="23.25" x14ac:dyDescent="0.35">
      <c r="A232" s="333" t="s">
        <v>766</v>
      </c>
      <c r="B232" s="334" t="s">
        <v>561</v>
      </c>
      <c r="C232" s="108"/>
      <c r="D232" s="108"/>
      <c r="E232" s="335">
        <v>28248.09</v>
      </c>
      <c r="F232" s="336" t="s">
        <v>644</v>
      </c>
      <c r="G232" s="108"/>
      <c r="H232" s="108"/>
      <c r="I232" s="108"/>
      <c r="J232" s="110"/>
    </row>
    <row r="233" spans="1:10" ht="23.25" x14ac:dyDescent="0.35">
      <c r="A233" s="333" t="s">
        <v>767</v>
      </c>
      <c r="B233" s="334" t="s">
        <v>561</v>
      </c>
      <c r="C233" s="108"/>
      <c r="D233" s="108"/>
      <c r="E233" s="335">
        <v>28500</v>
      </c>
      <c r="F233" s="336" t="s">
        <v>768</v>
      </c>
      <c r="G233" s="108"/>
      <c r="H233" s="108"/>
      <c r="I233" s="108"/>
      <c r="J233" s="110"/>
    </row>
    <row r="234" spans="1:10" ht="23.25" x14ac:dyDescent="0.35">
      <c r="A234" s="333" t="s">
        <v>769</v>
      </c>
      <c r="B234" s="334" t="s">
        <v>561</v>
      </c>
      <c r="C234" s="108"/>
      <c r="D234" s="108"/>
      <c r="E234" s="335">
        <v>28500</v>
      </c>
      <c r="F234" s="336" t="s">
        <v>691</v>
      </c>
      <c r="G234" s="108"/>
      <c r="H234" s="108"/>
      <c r="I234" s="108"/>
      <c r="J234" s="110"/>
    </row>
    <row r="235" spans="1:10" ht="23.25" x14ac:dyDescent="0.35">
      <c r="A235" s="333" t="s">
        <v>692</v>
      </c>
      <c r="B235" s="334" t="s">
        <v>561</v>
      </c>
      <c r="C235" s="108"/>
      <c r="D235" s="108"/>
      <c r="E235" s="335">
        <v>28669.74</v>
      </c>
      <c r="F235" s="336" t="s">
        <v>614</v>
      </c>
      <c r="G235" s="108"/>
      <c r="H235" s="108"/>
      <c r="I235" s="108"/>
      <c r="J235" s="110"/>
    </row>
    <row r="236" spans="1:10" ht="23.25" x14ac:dyDescent="0.35">
      <c r="A236" s="333" t="s">
        <v>770</v>
      </c>
      <c r="B236" s="334" t="s">
        <v>561</v>
      </c>
      <c r="C236" s="108"/>
      <c r="D236" s="108"/>
      <c r="E236" s="335">
        <v>28740</v>
      </c>
      <c r="F236" s="336" t="s">
        <v>771</v>
      </c>
      <c r="G236" s="108"/>
      <c r="H236" s="108"/>
      <c r="I236" s="108"/>
      <c r="J236" s="110"/>
    </row>
    <row r="237" spans="1:10" ht="23.25" x14ac:dyDescent="0.35">
      <c r="A237" s="333" t="s">
        <v>772</v>
      </c>
      <c r="B237" s="334" t="s">
        <v>561</v>
      </c>
      <c r="C237" s="108"/>
      <c r="D237" s="108"/>
      <c r="E237" s="335">
        <v>28750</v>
      </c>
      <c r="F237" s="336" t="s">
        <v>773</v>
      </c>
      <c r="G237" s="108"/>
      <c r="H237" s="108"/>
      <c r="I237" s="108"/>
      <c r="J237" s="110"/>
    </row>
    <row r="238" spans="1:10" ht="23.25" x14ac:dyDescent="0.35">
      <c r="A238" s="333" t="s">
        <v>774</v>
      </c>
      <c r="B238" s="334" t="s">
        <v>561</v>
      </c>
      <c r="C238" s="108"/>
      <c r="D238" s="108"/>
      <c r="E238" s="335">
        <v>28750</v>
      </c>
      <c r="F238" s="336" t="s">
        <v>574</v>
      </c>
      <c r="G238" s="108"/>
      <c r="H238" s="108"/>
      <c r="I238" s="108"/>
      <c r="J238" s="110"/>
    </row>
    <row r="239" spans="1:10" ht="23.25" x14ac:dyDescent="0.35">
      <c r="A239" s="333" t="s">
        <v>775</v>
      </c>
      <c r="B239" s="334" t="s">
        <v>561</v>
      </c>
      <c r="C239" s="108"/>
      <c r="D239" s="108"/>
      <c r="E239" s="335">
        <v>28800</v>
      </c>
      <c r="F239" s="336" t="s">
        <v>776</v>
      </c>
      <c r="G239" s="108"/>
      <c r="H239" s="108"/>
      <c r="I239" s="108"/>
      <c r="J239" s="110"/>
    </row>
    <row r="240" spans="1:10" ht="23.25" x14ac:dyDescent="0.35">
      <c r="A240" s="333" t="s">
        <v>777</v>
      </c>
      <c r="B240" s="334" t="s">
        <v>561</v>
      </c>
      <c r="C240" s="108"/>
      <c r="D240" s="108"/>
      <c r="E240" s="335">
        <v>29247.8</v>
      </c>
      <c r="F240" s="336" t="s">
        <v>778</v>
      </c>
      <c r="G240" s="108"/>
      <c r="H240" s="108"/>
      <c r="I240" s="108"/>
      <c r="J240" s="110"/>
    </row>
    <row r="241" spans="1:10" ht="23.25" x14ac:dyDescent="0.35">
      <c r="A241" s="333" t="s">
        <v>779</v>
      </c>
      <c r="B241" s="334" t="s">
        <v>561</v>
      </c>
      <c r="C241" s="108"/>
      <c r="D241" s="108"/>
      <c r="E241" s="335">
        <v>29400</v>
      </c>
      <c r="F241" s="336" t="s">
        <v>780</v>
      </c>
      <c r="G241" s="108"/>
      <c r="H241" s="108"/>
      <c r="I241" s="108"/>
      <c r="J241" s="110"/>
    </row>
    <row r="242" spans="1:10" ht="23.25" x14ac:dyDescent="0.35">
      <c r="A242" s="333" t="s">
        <v>781</v>
      </c>
      <c r="B242" s="334" t="s">
        <v>561</v>
      </c>
      <c r="C242" s="108"/>
      <c r="D242" s="108"/>
      <c r="E242" s="335">
        <v>29400</v>
      </c>
      <c r="F242" s="336" t="s">
        <v>664</v>
      </c>
      <c r="G242" s="108"/>
      <c r="H242" s="108"/>
      <c r="I242" s="108"/>
      <c r="J242" s="110"/>
    </row>
    <row r="243" spans="1:10" ht="23.25" x14ac:dyDescent="0.35">
      <c r="A243" s="333" t="s">
        <v>782</v>
      </c>
      <c r="B243" s="334" t="s">
        <v>561</v>
      </c>
      <c r="C243" s="108"/>
      <c r="D243" s="108"/>
      <c r="E243" s="335">
        <v>29700</v>
      </c>
      <c r="F243" s="336" t="s">
        <v>783</v>
      </c>
      <c r="G243" s="108"/>
      <c r="H243" s="108"/>
      <c r="I243" s="108"/>
      <c r="J243" s="110"/>
    </row>
    <row r="244" spans="1:10" ht="23.25" x14ac:dyDescent="0.35">
      <c r="A244" s="333" t="s">
        <v>784</v>
      </c>
      <c r="B244" s="334" t="s">
        <v>561</v>
      </c>
      <c r="C244" s="108"/>
      <c r="D244" s="108"/>
      <c r="E244" s="335">
        <v>29777.200000000001</v>
      </c>
      <c r="F244" s="336" t="s">
        <v>644</v>
      </c>
      <c r="G244" s="108"/>
      <c r="H244" s="108"/>
      <c r="I244" s="108"/>
      <c r="J244" s="110"/>
    </row>
    <row r="245" spans="1:10" x14ac:dyDescent="0.35">
      <c r="A245" s="333" t="s">
        <v>785</v>
      </c>
      <c r="B245" s="334" t="s">
        <v>561</v>
      </c>
      <c r="C245" s="108"/>
      <c r="D245" s="108"/>
      <c r="E245" s="335">
        <v>29804.62</v>
      </c>
      <c r="F245" s="336" t="s">
        <v>786</v>
      </c>
      <c r="G245" s="108"/>
      <c r="H245" s="108"/>
      <c r="I245" s="108"/>
      <c r="J245" s="110"/>
    </row>
    <row r="246" spans="1:10" ht="23.25" x14ac:dyDescent="0.35">
      <c r="A246" s="333" t="s">
        <v>787</v>
      </c>
      <c r="B246" s="334" t="s">
        <v>561</v>
      </c>
      <c r="C246" s="108"/>
      <c r="D246" s="108"/>
      <c r="E246" s="335">
        <v>29995.16</v>
      </c>
      <c r="F246" s="336" t="s">
        <v>788</v>
      </c>
      <c r="G246" s="108"/>
      <c r="H246" s="108"/>
      <c r="I246" s="108"/>
      <c r="J246" s="110"/>
    </row>
    <row r="247" spans="1:10" ht="23.25" x14ac:dyDescent="0.35">
      <c r="A247" s="333" t="s">
        <v>789</v>
      </c>
      <c r="B247" s="334" t="s">
        <v>561</v>
      </c>
      <c r="C247" s="108"/>
      <c r="D247" s="108"/>
      <c r="E247" s="335">
        <v>30000</v>
      </c>
      <c r="F247" s="336" t="s">
        <v>687</v>
      </c>
      <c r="G247" s="108"/>
      <c r="H247" s="108"/>
      <c r="I247" s="108"/>
      <c r="J247" s="110"/>
    </row>
    <row r="248" spans="1:10" ht="23.25" x14ac:dyDescent="0.35">
      <c r="A248" s="333" t="s">
        <v>790</v>
      </c>
      <c r="B248" s="334" t="s">
        <v>561</v>
      </c>
      <c r="C248" s="108"/>
      <c r="D248" s="108"/>
      <c r="E248" s="335">
        <v>30000</v>
      </c>
      <c r="F248" s="336" t="s">
        <v>718</v>
      </c>
      <c r="G248" s="108"/>
      <c r="H248" s="108"/>
      <c r="I248" s="108"/>
      <c r="J248" s="110"/>
    </row>
    <row r="249" spans="1:10" ht="23.25" x14ac:dyDescent="0.35">
      <c r="A249" s="333" t="s">
        <v>790</v>
      </c>
      <c r="B249" s="334" t="s">
        <v>561</v>
      </c>
      <c r="C249" s="108"/>
      <c r="D249" s="108"/>
      <c r="E249" s="335">
        <v>30000</v>
      </c>
      <c r="F249" s="336" t="s">
        <v>791</v>
      </c>
      <c r="G249" s="108"/>
      <c r="H249" s="108"/>
      <c r="I249" s="108"/>
      <c r="J249" s="110"/>
    </row>
    <row r="250" spans="1:10" ht="23.25" x14ac:dyDescent="0.35">
      <c r="A250" s="333" t="s">
        <v>792</v>
      </c>
      <c r="B250" s="334" t="s">
        <v>561</v>
      </c>
      <c r="C250" s="108"/>
      <c r="D250" s="108"/>
      <c r="E250" s="335">
        <v>30000</v>
      </c>
      <c r="F250" s="336" t="s">
        <v>793</v>
      </c>
      <c r="G250" s="108"/>
      <c r="H250" s="108"/>
      <c r="I250" s="108"/>
      <c r="J250" s="110"/>
    </row>
    <row r="251" spans="1:10" ht="23.25" x14ac:dyDescent="0.35">
      <c r="A251" s="333" t="s">
        <v>794</v>
      </c>
      <c r="B251" s="334" t="s">
        <v>561</v>
      </c>
      <c r="C251" s="108"/>
      <c r="D251" s="108"/>
      <c r="E251" s="335">
        <v>30000</v>
      </c>
      <c r="F251" s="336" t="s">
        <v>683</v>
      </c>
      <c r="G251" s="108"/>
      <c r="H251" s="108"/>
      <c r="I251" s="108"/>
      <c r="J251" s="110"/>
    </row>
    <row r="252" spans="1:10" ht="23.25" x14ac:dyDescent="0.35">
      <c r="A252" s="333" t="s">
        <v>795</v>
      </c>
      <c r="B252" s="334" t="s">
        <v>561</v>
      </c>
      <c r="C252" s="108"/>
      <c r="D252" s="108"/>
      <c r="E252" s="335">
        <v>30000</v>
      </c>
      <c r="F252" s="336" t="s">
        <v>796</v>
      </c>
      <c r="G252" s="108"/>
      <c r="H252" s="108"/>
      <c r="I252" s="108"/>
      <c r="J252" s="110"/>
    </row>
    <row r="253" spans="1:10" ht="23.25" x14ac:dyDescent="0.35">
      <c r="A253" s="333" t="s">
        <v>797</v>
      </c>
      <c r="B253" s="334" t="s">
        <v>561</v>
      </c>
      <c r="C253" s="108"/>
      <c r="D253" s="108"/>
      <c r="E253" s="335">
        <v>30000</v>
      </c>
      <c r="F253" s="336" t="s">
        <v>798</v>
      </c>
      <c r="G253" s="108"/>
      <c r="H253" s="108"/>
      <c r="I253" s="108"/>
      <c r="J253" s="110"/>
    </row>
    <row r="254" spans="1:10" ht="23.25" x14ac:dyDescent="0.35">
      <c r="A254" s="333" t="s">
        <v>799</v>
      </c>
      <c r="B254" s="334" t="s">
        <v>561</v>
      </c>
      <c r="C254" s="108"/>
      <c r="D254" s="108"/>
      <c r="E254" s="335">
        <v>30000</v>
      </c>
      <c r="F254" s="336" t="s">
        <v>716</v>
      </c>
      <c r="G254" s="108"/>
      <c r="H254" s="108"/>
      <c r="I254" s="108"/>
      <c r="J254" s="110"/>
    </row>
    <row r="255" spans="1:10" ht="23.25" x14ac:dyDescent="0.35">
      <c r="A255" s="333" t="s">
        <v>800</v>
      </c>
      <c r="B255" s="334" t="s">
        <v>561</v>
      </c>
      <c r="C255" s="108"/>
      <c r="D255" s="108"/>
      <c r="E255" s="335">
        <v>30000</v>
      </c>
      <c r="F255" s="336" t="s">
        <v>801</v>
      </c>
      <c r="G255" s="108"/>
      <c r="H255" s="108"/>
      <c r="I255" s="108"/>
      <c r="J255" s="110"/>
    </row>
    <row r="256" spans="1:10" ht="23.25" x14ac:dyDescent="0.35">
      <c r="A256" s="333" t="s">
        <v>802</v>
      </c>
      <c r="B256" s="334" t="s">
        <v>561</v>
      </c>
      <c r="C256" s="108"/>
      <c r="D256" s="108"/>
      <c r="E256" s="335">
        <v>30000</v>
      </c>
      <c r="F256" s="336" t="s">
        <v>803</v>
      </c>
      <c r="G256" s="108"/>
      <c r="H256" s="108"/>
      <c r="I256" s="108"/>
      <c r="J256" s="110"/>
    </row>
    <row r="257" spans="1:10" ht="23.25" x14ac:dyDescent="0.35">
      <c r="A257" s="333" t="s">
        <v>804</v>
      </c>
      <c r="B257" s="334" t="s">
        <v>561</v>
      </c>
      <c r="C257" s="108"/>
      <c r="D257" s="108"/>
      <c r="E257" s="335">
        <v>30000</v>
      </c>
      <c r="F257" s="336" t="s">
        <v>718</v>
      </c>
      <c r="G257" s="108"/>
      <c r="H257" s="108"/>
      <c r="I257" s="108"/>
      <c r="J257" s="110"/>
    </row>
    <row r="258" spans="1:10" ht="23.25" x14ac:dyDescent="0.35">
      <c r="A258" s="333" t="s">
        <v>805</v>
      </c>
      <c r="B258" s="334" t="s">
        <v>561</v>
      </c>
      <c r="C258" s="108"/>
      <c r="D258" s="108"/>
      <c r="E258" s="335">
        <v>30096</v>
      </c>
      <c r="F258" s="336" t="s">
        <v>614</v>
      </c>
      <c r="G258" s="108"/>
      <c r="H258" s="108"/>
      <c r="I258" s="108"/>
      <c r="J258" s="110"/>
    </row>
    <row r="259" spans="1:10" ht="23.25" x14ac:dyDescent="0.35">
      <c r="A259" s="333" t="s">
        <v>806</v>
      </c>
      <c r="B259" s="334" t="s">
        <v>561</v>
      </c>
      <c r="C259" s="108"/>
      <c r="D259" s="108"/>
      <c r="E259" s="335">
        <v>30224</v>
      </c>
      <c r="F259" s="336" t="s">
        <v>807</v>
      </c>
      <c r="G259" s="108"/>
      <c r="H259" s="108"/>
      <c r="I259" s="108"/>
      <c r="J259" s="110"/>
    </row>
    <row r="260" spans="1:10" ht="23.25" x14ac:dyDescent="0.35">
      <c r="A260" s="333" t="s">
        <v>808</v>
      </c>
      <c r="B260" s="334" t="s">
        <v>561</v>
      </c>
      <c r="C260" s="108"/>
      <c r="D260" s="108"/>
      <c r="E260" s="335">
        <v>30240</v>
      </c>
      <c r="F260" s="336" t="s">
        <v>697</v>
      </c>
      <c r="G260" s="108"/>
      <c r="H260" s="108"/>
      <c r="I260" s="108"/>
      <c r="J260" s="110"/>
    </row>
    <row r="261" spans="1:10" ht="23.25" x14ac:dyDescent="0.35">
      <c r="A261" s="333" t="s">
        <v>809</v>
      </c>
      <c r="B261" s="334" t="s">
        <v>561</v>
      </c>
      <c r="C261" s="108"/>
      <c r="D261" s="108"/>
      <c r="E261" s="335">
        <v>30305</v>
      </c>
      <c r="F261" s="336" t="s">
        <v>810</v>
      </c>
      <c r="G261" s="108"/>
      <c r="H261" s="108"/>
      <c r="I261" s="108"/>
      <c r="J261" s="110"/>
    </row>
    <row r="262" spans="1:10" ht="23.25" x14ac:dyDescent="0.35">
      <c r="A262" s="333" t="s">
        <v>811</v>
      </c>
      <c r="B262" s="334" t="s">
        <v>561</v>
      </c>
      <c r="C262" s="108"/>
      <c r="D262" s="108"/>
      <c r="E262" s="335">
        <v>30350</v>
      </c>
      <c r="F262" s="336" t="s">
        <v>812</v>
      </c>
      <c r="G262" s="108"/>
      <c r="H262" s="108"/>
      <c r="I262" s="108"/>
      <c r="J262" s="110"/>
    </row>
    <row r="263" spans="1:10" ht="34.9" x14ac:dyDescent="0.35">
      <c r="A263" s="333" t="s">
        <v>813</v>
      </c>
      <c r="B263" s="334" t="s">
        <v>561</v>
      </c>
      <c r="C263" s="108"/>
      <c r="D263" s="108"/>
      <c r="E263" s="335">
        <v>30437</v>
      </c>
      <c r="F263" s="336" t="s">
        <v>624</v>
      </c>
      <c r="G263" s="108"/>
      <c r="H263" s="108"/>
      <c r="I263" s="108"/>
      <c r="J263" s="110"/>
    </row>
    <row r="264" spans="1:10" ht="23.25" x14ac:dyDescent="0.35">
      <c r="A264" s="333" t="s">
        <v>704</v>
      </c>
      <c r="B264" s="334" t="s">
        <v>561</v>
      </c>
      <c r="C264" s="108"/>
      <c r="D264" s="108"/>
      <c r="E264" s="335">
        <v>30537.599999999999</v>
      </c>
      <c r="F264" s="336" t="s">
        <v>644</v>
      </c>
      <c r="G264" s="108"/>
      <c r="H264" s="108"/>
      <c r="I264" s="108"/>
      <c r="J264" s="110"/>
    </row>
    <row r="265" spans="1:10" ht="23.25" x14ac:dyDescent="0.35">
      <c r="A265" s="333" t="s">
        <v>814</v>
      </c>
      <c r="B265" s="334" t="s">
        <v>561</v>
      </c>
      <c r="C265" s="108"/>
      <c r="D265" s="108"/>
      <c r="E265" s="335">
        <v>30550</v>
      </c>
      <c r="F265" s="336" t="s">
        <v>815</v>
      </c>
      <c r="G265" s="108"/>
      <c r="H265" s="108"/>
      <c r="I265" s="108"/>
      <c r="J265" s="110"/>
    </row>
    <row r="266" spans="1:10" ht="23.25" x14ac:dyDescent="0.35">
      <c r="A266" s="333" t="s">
        <v>816</v>
      </c>
      <c r="B266" s="334" t="s">
        <v>561</v>
      </c>
      <c r="C266" s="108"/>
      <c r="D266" s="108"/>
      <c r="E266" s="335">
        <v>30552</v>
      </c>
      <c r="F266" s="336" t="s">
        <v>817</v>
      </c>
      <c r="G266" s="108"/>
      <c r="H266" s="108"/>
      <c r="I266" s="108"/>
      <c r="J266" s="110"/>
    </row>
    <row r="267" spans="1:10" ht="23.25" x14ac:dyDescent="0.35">
      <c r="A267" s="333" t="s">
        <v>818</v>
      </c>
      <c r="B267" s="334" t="s">
        <v>561</v>
      </c>
      <c r="C267" s="108"/>
      <c r="D267" s="108"/>
      <c r="E267" s="335">
        <v>30600</v>
      </c>
      <c r="F267" s="336" t="s">
        <v>819</v>
      </c>
      <c r="G267" s="108"/>
      <c r="H267" s="108"/>
      <c r="I267" s="108"/>
      <c r="J267" s="110"/>
    </row>
    <row r="268" spans="1:10" ht="23.25" x14ac:dyDescent="0.35">
      <c r="A268" s="333" t="s">
        <v>820</v>
      </c>
      <c r="B268" s="334" t="s">
        <v>561</v>
      </c>
      <c r="C268" s="108"/>
      <c r="D268" s="108"/>
      <c r="E268" s="335">
        <v>30794</v>
      </c>
      <c r="F268" s="336" t="s">
        <v>783</v>
      </c>
      <c r="G268" s="108"/>
      <c r="H268" s="108"/>
      <c r="I268" s="108"/>
      <c r="J268" s="110"/>
    </row>
    <row r="269" spans="1:10" ht="23.25" x14ac:dyDescent="0.35">
      <c r="A269" s="333" t="s">
        <v>821</v>
      </c>
      <c r="B269" s="334" t="s">
        <v>561</v>
      </c>
      <c r="C269" s="108"/>
      <c r="D269" s="108"/>
      <c r="E269" s="335">
        <v>31000</v>
      </c>
      <c r="F269" s="336" t="s">
        <v>822</v>
      </c>
      <c r="G269" s="108"/>
      <c r="H269" s="108"/>
      <c r="I269" s="108"/>
      <c r="J269" s="110"/>
    </row>
    <row r="270" spans="1:10" ht="23.25" x14ac:dyDescent="0.35">
      <c r="A270" s="333" t="s">
        <v>823</v>
      </c>
      <c r="B270" s="334" t="s">
        <v>561</v>
      </c>
      <c r="C270" s="108"/>
      <c r="D270" s="108"/>
      <c r="E270" s="335">
        <v>31097.7</v>
      </c>
      <c r="F270" s="336" t="s">
        <v>614</v>
      </c>
      <c r="G270" s="108"/>
      <c r="H270" s="108"/>
      <c r="I270" s="108"/>
      <c r="J270" s="110"/>
    </row>
    <row r="271" spans="1:10" ht="23.25" x14ac:dyDescent="0.35">
      <c r="A271" s="333" t="s">
        <v>824</v>
      </c>
      <c r="B271" s="334" t="s">
        <v>561</v>
      </c>
      <c r="C271" s="108"/>
      <c r="D271" s="108"/>
      <c r="E271" s="335">
        <v>31244</v>
      </c>
      <c r="F271" s="336" t="s">
        <v>825</v>
      </c>
      <c r="G271" s="108"/>
      <c r="H271" s="108"/>
      <c r="I271" s="108"/>
      <c r="J271" s="110"/>
    </row>
    <row r="272" spans="1:10" ht="23.25" x14ac:dyDescent="0.35">
      <c r="A272" s="333" t="s">
        <v>826</v>
      </c>
      <c r="B272" s="334" t="s">
        <v>561</v>
      </c>
      <c r="C272" s="108"/>
      <c r="D272" s="108"/>
      <c r="E272" s="335">
        <v>31303.62</v>
      </c>
      <c r="F272" s="336" t="s">
        <v>827</v>
      </c>
      <c r="G272" s="108"/>
      <c r="H272" s="108"/>
      <c r="I272" s="108"/>
      <c r="J272" s="110"/>
    </row>
    <row r="273" spans="1:10" ht="23.25" x14ac:dyDescent="0.35">
      <c r="A273" s="333" t="s">
        <v>828</v>
      </c>
      <c r="B273" s="334" t="s">
        <v>561</v>
      </c>
      <c r="C273" s="108"/>
      <c r="D273" s="108"/>
      <c r="E273" s="335">
        <v>31422.82</v>
      </c>
      <c r="F273" s="336" t="s">
        <v>829</v>
      </c>
      <c r="G273" s="108"/>
      <c r="H273" s="108"/>
      <c r="I273" s="108"/>
      <c r="J273" s="110"/>
    </row>
    <row r="274" spans="1:10" ht="23.25" x14ac:dyDescent="0.35">
      <c r="A274" s="333" t="s">
        <v>830</v>
      </c>
      <c r="B274" s="334" t="s">
        <v>561</v>
      </c>
      <c r="C274" s="108"/>
      <c r="D274" s="108"/>
      <c r="E274" s="335">
        <v>31465</v>
      </c>
      <c r="F274" s="336" t="s">
        <v>783</v>
      </c>
      <c r="G274" s="108"/>
      <c r="H274" s="108"/>
      <c r="I274" s="108"/>
      <c r="J274" s="110"/>
    </row>
    <row r="275" spans="1:10" ht="23.25" x14ac:dyDescent="0.35">
      <c r="A275" s="333" t="s">
        <v>831</v>
      </c>
      <c r="B275" s="334" t="s">
        <v>561</v>
      </c>
      <c r="C275" s="108"/>
      <c r="D275" s="108"/>
      <c r="E275" s="335">
        <v>31536</v>
      </c>
      <c r="F275" s="336" t="s">
        <v>778</v>
      </c>
      <c r="G275" s="108"/>
      <c r="H275" s="108"/>
      <c r="I275" s="108"/>
      <c r="J275" s="110"/>
    </row>
    <row r="276" spans="1:10" ht="23.25" x14ac:dyDescent="0.35">
      <c r="A276" s="333" t="s">
        <v>832</v>
      </c>
      <c r="B276" s="334" t="s">
        <v>561</v>
      </c>
      <c r="C276" s="108"/>
      <c r="D276" s="108"/>
      <c r="E276" s="335">
        <v>31756.16</v>
      </c>
      <c r="F276" s="336" t="s">
        <v>725</v>
      </c>
      <c r="G276" s="108"/>
      <c r="H276" s="108"/>
      <c r="I276" s="108"/>
      <c r="J276" s="110"/>
    </row>
    <row r="277" spans="1:10" ht="23.25" x14ac:dyDescent="0.35">
      <c r="A277" s="333" t="s">
        <v>833</v>
      </c>
      <c r="B277" s="334" t="s">
        <v>561</v>
      </c>
      <c r="C277" s="108"/>
      <c r="D277" s="108"/>
      <c r="E277" s="335">
        <v>31800</v>
      </c>
      <c r="F277" s="336" t="s">
        <v>834</v>
      </c>
      <c r="G277" s="108"/>
      <c r="H277" s="108"/>
      <c r="I277" s="108"/>
      <c r="J277" s="110"/>
    </row>
    <row r="278" spans="1:10" ht="23.25" x14ac:dyDescent="0.35">
      <c r="A278" s="333" t="s">
        <v>835</v>
      </c>
      <c r="B278" s="334" t="s">
        <v>561</v>
      </c>
      <c r="C278" s="108"/>
      <c r="D278" s="108"/>
      <c r="E278" s="335">
        <v>31970</v>
      </c>
      <c r="F278" s="336" t="s">
        <v>822</v>
      </c>
      <c r="G278" s="108"/>
      <c r="H278" s="108"/>
      <c r="I278" s="108"/>
      <c r="J278" s="110"/>
    </row>
    <row r="279" spans="1:10" ht="23.25" x14ac:dyDescent="0.35">
      <c r="A279" s="333" t="s">
        <v>836</v>
      </c>
      <c r="B279" s="334" t="s">
        <v>561</v>
      </c>
      <c r="C279" s="108"/>
      <c r="D279" s="108"/>
      <c r="E279" s="335">
        <v>32000</v>
      </c>
      <c r="F279" s="336" t="s">
        <v>837</v>
      </c>
      <c r="G279" s="108"/>
      <c r="H279" s="108"/>
      <c r="I279" s="108"/>
      <c r="J279" s="110"/>
    </row>
    <row r="280" spans="1:10" ht="23.25" x14ac:dyDescent="0.35">
      <c r="A280" s="333" t="s">
        <v>838</v>
      </c>
      <c r="B280" s="334" t="s">
        <v>561</v>
      </c>
      <c r="C280" s="108"/>
      <c r="D280" s="108"/>
      <c r="E280" s="335">
        <v>32000</v>
      </c>
      <c r="F280" s="336" t="s">
        <v>839</v>
      </c>
      <c r="G280" s="108"/>
      <c r="H280" s="108"/>
      <c r="I280" s="108"/>
      <c r="J280" s="110"/>
    </row>
    <row r="281" spans="1:10" ht="23.25" x14ac:dyDescent="0.35">
      <c r="A281" s="333" t="s">
        <v>840</v>
      </c>
      <c r="B281" s="334" t="s">
        <v>561</v>
      </c>
      <c r="C281" s="108"/>
      <c r="D281" s="108"/>
      <c r="E281" s="335">
        <v>32010</v>
      </c>
      <c r="F281" s="336" t="s">
        <v>841</v>
      </c>
      <c r="G281" s="108"/>
      <c r="H281" s="108"/>
      <c r="I281" s="108"/>
      <c r="J281" s="110"/>
    </row>
    <row r="282" spans="1:10" ht="23.25" x14ac:dyDescent="0.35">
      <c r="A282" s="333" t="s">
        <v>842</v>
      </c>
      <c r="B282" s="334" t="s">
        <v>561</v>
      </c>
      <c r="C282" s="108"/>
      <c r="D282" s="108"/>
      <c r="E282" s="335">
        <v>32092.94</v>
      </c>
      <c r="F282" s="336" t="s">
        <v>574</v>
      </c>
      <c r="G282" s="108"/>
      <c r="H282" s="108"/>
      <c r="I282" s="108"/>
      <c r="J282" s="110"/>
    </row>
    <row r="283" spans="1:10" ht="23.25" x14ac:dyDescent="0.35">
      <c r="A283" s="333" t="s">
        <v>843</v>
      </c>
      <c r="B283" s="334" t="s">
        <v>561</v>
      </c>
      <c r="C283" s="108"/>
      <c r="D283" s="108"/>
      <c r="E283" s="335">
        <v>32230</v>
      </c>
      <c r="F283" s="336" t="s">
        <v>588</v>
      </c>
      <c r="G283" s="108"/>
      <c r="H283" s="108"/>
      <c r="I283" s="108"/>
      <c r="J283" s="110"/>
    </row>
    <row r="284" spans="1:10" ht="23.25" x14ac:dyDescent="0.35">
      <c r="A284" s="333" t="s">
        <v>844</v>
      </c>
      <c r="B284" s="334" t="s">
        <v>561</v>
      </c>
      <c r="C284" s="108"/>
      <c r="D284" s="108"/>
      <c r="E284" s="335">
        <v>32400</v>
      </c>
      <c r="F284" s="336" t="s">
        <v>634</v>
      </c>
      <c r="G284" s="108"/>
      <c r="H284" s="108"/>
      <c r="I284" s="108"/>
      <c r="J284" s="110"/>
    </row>
    <row r="285" spans="1:10" ht="23.25" x14ac:dyDescent="0.35">
      <c r="A285" s="333" t="s">
        <v>845</v>
      </c>
      <c r="B285" s="334" t="s">
        <v>561</v>
      </c>
      <c r="C285" s="108"/>
      <c r="D285" s="108"/>
      <c r="E285" s="335">
        <v>32500</v>
      </c>
      <c r="F285" s="336" t="s">
        <v>803</v>
      </c>
      <c r="G285" s="108"/>
      <c r="H285" s="108"/>
      <c r="I285" s="108"/>
      <c r="J285" s="110"/>
    </row>
    <row r="286" spans="1:10" ht="23.25" x14ac:dyDescent="0.35">
      <c r="A286" s="333" t="s">
        <v>846</v>
      </c>
      <c r="B286" s="334" t="s">
        <v>561</v>
      </c>
      <c r="C286" s="108"/>
      <c r="D286" s="108"/>
      <c r="E286" s="335">
        <v>32516.25</v>
      </c>
      <c r="F286" s="336" t="s">
        <v>847</v>
      </c>
      <c r="G286" s="108"/>
      <c r="H286" s="108"/>
      <c r="I286" s="108"/>
      <c r="J286" s="110"/>
    </row>
    <row r="287" spans="1:10" ht="23.25" x14ac:dyDescent="0.35">
      <c r="A287" s="333" t="s">
        <v>848</v>
      </c>
      <c r="B287" s="334" t="s">
        <v>561</v>
      </c>
      <c r="C287" s="108"/>
      <c r="D287" s="108"/>
      <c r="E287" s="335">
        <v>32780</v>
      </c>
      <c r="F287" s="336" t="s">
        <v>827</v>
      </c>
      <c r="G287" s="108"/>
      <c r="H287" s="108"/>
      <c r="I287" s="108"/>
      <c r="J287" s="110"/>
    </row>
    <row r="288" spans="1:10" ht="23.25" x14ac:dyDescent="0.35">
      <c r="A288" s="333" t="s">
        <v>849</v>
      </c>
      <c r="B288" s="334" t="s">
        <v>561</v>
      </c>
      <c r="C288" s="108"/>
      <c r="D288" s="108"/>
      <c r="E288" s="335">
        <v>32800</v>
      </c>
      <c r="F288" s="336" t="s">
        <v>827</v>
      </c>
      <c r="G288" s="108"/>
      <c r="H288" s="108"/>
      <c r="I288" s="108"/>
      <c r="J288" s="110"/>
    </row>
    <row r="289" spans="1:10" ht="23.25" x14ac:dyDescent="0.35">
      <c r="A289" s="333" t="s">
        <v>850</v>
      </c>
      <c r="B289" s="334" t="s">
        <v>561</v>
      </c>
      <c r="C289" s="108"/>
      <c r="D289" s="108"/>
      <c r="E289" s="335">
        <v>32890</v>
      </c>
      <c r="F289" s="336" t="s">
        <v>822</v>
      </c>
      <c r="G289" s="108"/>
      <c r="H289" s="108"/>
      <c r="I289" s="108"/>
      <c r="J289" s="110"/>
    </row>
    <row r="290" spans="1:10" ht="23.25" x14ac:dyDescent="0.35">
      <c r="A290" s="333" t="s">
        <v>851</v>
      </c>
      <c r="B290" s="334" t="s">
        <v>561</v>
      </c>
      <c r="C290" s="108"/>
      <c r="D290" s="108"/>
      <c r="E290" s="335">
        <v>33000</v>
      </c>
      <c r="F290" s="336" t="s">
        <v>852</v>
      </c>
      <c r="G290" s="108"/>
      <c r="H290" s="108"/>
      <c r="I290" s="108"/>
      <c r="J290" s="110"/>
    </row>
    <row r="291" spans="1:10" ht="23.25" x14ac:dyDescent="0.35">
      <c r="A291" s="333" t="s">
        <v>853</v>
      </c>
      <c r="B291" s="334" t="s">
        <v>561</v>
      </c>
      <c r="C291" s="108"/>
      <c r="D291" s="108"/>
      <c r="E291" s="335">
        <v>33000</v>
      </c>
      <c r="F291" s="336" t="s">
        <v>817</v>
      </c>
      <c r="G291" s="108"/>
      <c r="H291" s="108"/>
      <c r="I291" s="108"/>
      <c r="J291" s="110"/>
    </row>
    <row r="292" spans="1:10" ht="23.25" x14ac:dyDescent="0.35">
      <c r="A292" s="333" t="s">
        <v>854</v>
      </c>
      <c r="B292" s="334" t="s">
        <v>561</v>
      </c>
      <c r="C292" s="108"/>
      <c r="D292" s="108"/>
      <c r="E292" s="335">
        <v>33120</v>
      </c>
      <c r="F292" s="336" t="s">
        <v>822</v>
      </c>
      <c r="G292" s="108"/>
      <c r="H292" s="108"/>
      <c r="I292" s="108"/>
      <c r="J292" s="110"/>
    </row>
    <row r="293" spans="1:10" ht="23.25" x14ac:dyDescent="0.35">
      <c r="A293" s="333" t="s">
        <v>855</v>
      </c>
      <c r="B293" s="334" t="s">
        <v>561</v>
      </c>
      <c r="C293" s="108"/>
      <c r="D293" s="108"/>
      <c r="E293" s="335">
        <v>33200</v>
      </c>
      <c r="F293" s="336" t="s">
        <v>856</v>
      </c>
      <c r="G293" s="108"/>
      <c r="H293" s="108"/>
      <c r="I293" s="108"/>
      <c r="J293" s="110"/>
    </row>
    <row r="294" spans="1:10" x14ac:dyDescent="0.35">
      <c r="A294" s="333" t="s">
        <v>597</v>
      </c>
      <c r="B294" s="334" t="s">
        <v>561</v>
      </c>
      <c r="C294" s="108"/>
      <c r="D294" s="108"/>
      <c r="E294" s="335">
        <v>33292.5</v>
      </c>
      <c r="F294" s="336" t="s">
        <v>857</v>
      </c>
      <c r="G294" s="108"/>
      <c r="H294" s="108"/>
      <c r="I294" s="108"/>
      <c r="J294" s="110"/>
    </row>
    <row r="295" spans="1:10" ht="23.25" x14ac:dyDescent="0.35">
      <c r="A295" s="333" t="s">
        <v>858</v>
      </c>
      <c r="B295" s="334" t="s">
        <v>561</v>
      </c>
      <c r="C295" s="108"/>
      <c r="D295" s="108"/>
      <c r="E295" s="335">
        <v>33300</v>
      </c>
      <c r="F295" s="336" t="s">
        <v>697</v>
      </c>
      <c r="G295" s="108"/>
      <c r="H295" s="108"/>
      <c r="I295" s="108"/>
      <c r="J295" s="110"/>
    </row>
    <row r="296" spans="1:10" ht="23.25" x14ac:dyDescent="0.35">
      <c r="A296" s="333" t="s">
        <v>859</v>
      </c>
      <c r="B296" s="334" t="s">
        <v>561</v>
      </c>
      <c r="C296" s="108"/>
      <c r="D296" s="108"/>
      <c r="E296" s="335">
        <v>33340.9</v>
      </c>
      <c r="F296" s="336" t="s">
        <v>860</v>
      </c>
      <c r="G296" s="108"/>
      <c r="H296" s="108"/>
      <c r="I296" s="108"/>
      <c r="J296" s="110"/>
    </row>
    <row r="297" spans="1:10" ht="23.25" x14ac:dyDescent="0.35">
      <c r="A297" s="333" t="s">
        <v>861</v>
      </c>
      <c r="B297" s="334" t="s">
        <v>561</v>
      </c>
      <c r="C297" s="108"/>
      <c r="D297" s="108"/>
      <c r="E297" s="335">
        <v>33340.9</v>
      </c>
      <c r="F297" s="336" t="s">
        <v>860</v>
      </c>
      <c r="G297" s="108"/>
      <c r="H297" s="108"/>
      <c r="I297" s="108"/>
      <c r="J297" s="110"/>
    </row>
    <row r="298" spans="1:10" ht="23.25" x14ac:dyDescent="0.35">
      <c r="A298" s="333" t="s">
        <v>862</v>
      </c>
      <c r="B298" s="334" t="s">
        <v>561</v>
      </c>
      <c r="C298" s="108"/>
      <c r="D298" s="108"/>
      <c r="E298" s="335">
        <v>33400</v>
      </c>
      <c r="F298" s="336" t="s">
        <v>863</v>
      </c>
      <c r="G298" s="108"/>
      <c r="H298" s="108"/>
      <c r="I298" s="108"/>
      <c r="J298" s="110"/>
    </row>
    <row r="299" spans="1:10" ht="23.25" x14ac:dyDescent="0.35">
      <c r="A299" s="333" t="s">
        <v>864</v>
      </c>
      <c r="B299" s="334" t="s">
        <v>561</v>
      </c>
      <c r="C299" s="108"/>
      <c r="D299" s="108"/>
      <c r="E299" s="335">
        <v>33499</v>
      </c>
      <c r="F299" s="336" t="s">
        <v>865</v>
      </c>
      <c r="G299" s="108"/>
      <c r="H299" s="108"/>
      <c r="I299" s="108"/>
      <c r="J299" s="110"/>
    </row>
    <row r="300" spans="1:10" ht="23.25" x14ac:dyDescent="0.35">
      <c r="A300" s="333" t="s">
        <v>866</v>
      </c>
      <c r="B300" s="334" t="s">
        <v>561</v>
      </c>
      <c r="C300" s="108"/>
      <c r="D300" s="108"/>
      <c r="E300" s="335">
        <v>33500</v>
      </c>
      <c r="F300" s="336" t="s">
        <v>628</v>
      </c>
      <c r="G300" s="108"/>
      <c r="H300" s="108"/>
      <c r="I300" s="108"/>
      <c r="J300" s="110"/>
    </row>
    <row r="301" spans="1:10" ht="23.25" x14ac:dyDescent="0.35">
      <c r="A301" s="333" t="s">
        <v>867</v>
      </c>
      <c r="B301" s="334" t="s">
        <v>561</v>
      </c>
      <c r="C301" s="108"/>
      <c r="D301" s="108"/>
      <c r="E301" s="335">
        <v>33550</v>
      </c>
      <c r="F301" s="336" t="s">
        <v>667</v>
      </c>
      <c r="G301" s="108"/>
      <c r="H301" s="108"/>
      <c r="I301" s="108"/>
      <c r="J301" s="110"/>
    </row>
    <row r="302" spans="1:10" ht="23.25" x14ac:dyDescent="0.35">
      <c r="A302" s="333" t="s">
        <v>868</v>
      </c>
      <c r="B302" s="334" t="s">
        <v>561</v>
      </c>
      <c r="C302" s="108"/>
      <c r="D302" s="108"/>
      <c r="E302" s="335">
        <v>33636</v>
      </c>
      <c r="F302" s="336" t="s">
        <v>869</v>
      </c>
      <c r="G302" s="108"/>
      <c r="H302" s="108"/>
      <c r="I302" s="108"/>
      <c r="J302" s="110"/>
    </row>
    <row r="303" spans="1:10" ht="23.25" x14ac:dyDescent="0.35">
      <c r="A303" s="333" t="s">
        <v>870</v>
      </c>
      <c r="B303" s="334" t="s">
        <v>561</v>
      </c>
      <c r="C303" s="108"/>
      <c r="D303" s="108"/>
      <c r="E303" s="335">
        <v>33718</v>
      </c>
      <c r="F303" s="336" t="s">
        <v>722</v>
      </c>
      <c r="G303" s="108"/>
      <c r="H303" s="108"/>
      <c r="I303" s="108"/>
      <c r="J303" s="110"/>
    </row>
    <row r="304" spans="1:10" ht="23.25" x14ac:dyDescent="0.35">
      <c r="A304" s="333" t="s">
        <v>871</v>
      </c>
      <c r="B304" s="334" t="s">
        <v>561</v>
      </c>
      <c r="C304" s="108"/>
      <c r="D304" s="108"/>
      <c r="E304" s="335">
        <v>33728.1</v>
      </c>
      <c r="F304" s="336" t="s">
        <v>872</v>
      </c>
      <c r="G304" s="108"/>
      <c r="H304" s="108"/>
      <c r="I304" s="108"/>
      <c r="J304" s="110"/>
    </row>
    <row r="305" spans="1:10" ht="23.25" x14ac:dyDescent="0.35">
      <c r="A305" s="333" t="s">
        <v>873</v>
      </c>
      <c r="B305" s="334" t="s">
        <v>561</v>
      </c>
      <c r="C305" s="108"/>
      <c r="D305" s="108"/>
      <c r="E305" s="335">
        <v>33740</v>
      </c>
      <c r="F305" s="336" t="s">
        <v>582</v>
      </c>
      <c r="G305" s="108"/>
      <c r="H305" s="108"/>
      <c r="I305" s="108"/>
      <c r="J305" s="110"/>
    </row>
    <row r="306" spans="1:10" ht="23.25" x14ac:dyDescent="0.35">
      <c r="A306" s="333" t="s">
        <v>874</v>
      </c>
      <c r="B306" s="334" t="s">
        <v>561</v>
      </c>
      <c r="C306" s="108"/>
      <c r="D306" s="108"/>
      <c r="E306" s="335">
        <v>33757.699999999997</v>
      </c>
      <c r="F306" s="336" t="s">
        <v>644</v>
      </c>
      <c r="G306" s="108"/>
      <c r="H306" s="108"/>
      <c r="I306" s="108"/>
      <c r="J306" s="110"/>
    </row>
    <row r="307" spans="1:10" ht="23.25" x14ac:dyDescent="0.35">
      <c r="A307" s="333" t="s">
        <v>875</v>
      </c>
      <c r="B307" s="334" t="s">
        <v>561</v>
      </c>
      <c r="C307" s="108"/>
      <c r="D307" s="108"/>
      <c r="E307" s="335">
        <v>33780</v>
      </c>
      <c r="F307" s="336" t="s">
        <v>687</v>
      </c>
      <c r="G307" s="108"/>
      <c r="H307" s="108"/>
      <c r="I307" s="108"/>
      <c r="J307" s="110"/>
    </row>
    <row r="308" spans="1:10" ht="23.25" x14ac:dyDescent="0.35">
      <c r="A308" s="333" t="s">
        <v>723</v>
      </c>
      <c r="B308" s="334" t="s">
        <v>561</v>
      </c>
      <c r="C308" s="108"/>
      <c r="D308" s="108"/>
      <c r="E308" s="335">
        <v>33848.6</v>
      </c>
      <c r="F308" s="336" t="s">
        <v>644</v>
      </c>
      <c r="G308" s="108"/>
      <c r="H308" s="108"/>
      <c r="I308" s="108"/>
      <c r="J308" s="110"/>
    </row>
    <row r="309" spans="1:10" ht="23.25" x14ac:dyDescent="0.35">
      <c r="A309" s="333" t="s">
        <v>876</v>
      </c>
      <c r="B309" s="334" t="s">
        <v>561</v>
      </c>
      <c r="C309" s="108"/>
      <c r="D309" s="108"/>
      <c r="E309" s="335">
        <v>33880</v>
      </c>
      <c r="F309" s="336" t="s">
        <v>841</v>
      </c>
      <c r="G309" s="108"/>
      <c r="H309" s="108"/>
      <c r="I309" s="108"/>
      <c r="J309" s="110"/>
    </row>
    <row r="310" spans="1:10" ht="23.25" x14ac:dyDescent="0.35">
      <c r="A310" s="333" t="s">
        <v>877</v>
      </c>
      <c r="B310" s="334" t="s">
        <v>561</v>
      </c>
      <c r="C310" s="108"/>
      <c r="D310" s="108"/>
      <c r="E310" s="335">
        <v>34000</v>
      </c>
      <c r="F310" s="336" t="s">
        <v>878</v>
      </c>
      <c r="G310" s="108"/>
      <c r="H310" s="108"/>
      <c r="I310" s="108"/>
      <c r="J310" s="110"/>
    </row>
    <row r="311" spans="1:10" ht="23.25" x14ac:dyDescent="0.35">
      <c r="A311" s="333" t="s">
        <v>879</v>
      </c>
      <c r="B311" s="334" t="s">
        <v>561</v>
      </c>
      <c r="C311" s="108"/>
      <c r="D311" s="108"/>
      <c r="E311" s="335">
        <v>34000</v>
      </c>
      <c r="F311" s="336" t="s">
        <v>829</v>
      </c>
      <c r="G311" s="108"/>
      <c r="H311" s="108"/>
      <c r="I311" s="108"/>
      <c r="J311" s="110"/>
    </row>
    <row r="312" spans="1:10" ht="23.25" x14ac:dyDescent="0.35">
      <c r="A312" s="333" t="s">
        <v>880</v>
      </c>
      <c r="B312" s="334" t="s">
        <v>561</v>
      </c>
      <c r="C312" s="108"/>
      <c r="D312" s="108"/>
      <c r="E312" s="335">
        <v>34000</v>
      </c>
      <c r="F312" s="336" t="s">
        <v>738</v>
      </c>
      <c r="G312" s="108"/>
      <c r="H312" s="108"/>
      <c r="I312" s="108"/>
      <c r="J312" s="110"/>
    </row>
    <row r="313" spans="1:10" ht="23.25" x14ac:dyDescent="0.35">
      <c r="A313" s="333" t="s">
        <v>881</v>
      </c>
      <c r="B313" s="334" t="s">
        <v>561</v>
      </c>
      <c r="C313" s="108"/>
      <c r="D313" s="108"/>
      <c r="E313" s="335">
        <v>34000</v>
      </c>
      <c r="F313" s="336" t="s">
        <v>618</v>
      </c>
      <c r="G313" s="108"/>
      <c r="H313" s="108"/>
      <c r="I313" s="108"/>
      <c r="J313" s="110"/>
    </row>
    <row r="314" spans="1:10" ht="23.25" x14ac:dyDescent="0.35">
      <c r="A314" s="333" t="s">
        <v>871</v>
      </c>
      <c r="B314" s="334" t="s">
        <v>561</v>
      </c>
      <c r="C314" s="108"/>
      <c r="D314" s="108"/>
      <c r="E314" s="335">
        <v>34143.9</v>
      </c>
      <c r="F314" s="336" t="s">
        <v>882</v>
      </c>
      <c r="G314" s="108"/>
      <c r="H314" s="108"/>
      <c r="I314" s="108"/>
      <c r="J314" s="110"/>
    </row>
    <row r="315" spans="1:10" ht="23.25" x14ac:dyDescent="0.35">
      <c r="A315" s="333" t="s">
        <v>883</v>
      </c>
      <c r="B315" s="334" t="s">
        <v>561</v>
      </c>
      <c r="C315" s="108"/>
      <c r="D315" s="108"/>
      <c r="E315" s="335">
        <v>34195.050000000003</v>
      </c>
      <c r="F315" s="336" t="s">
        <v>829</v>
      </c>
      <c r="G315" s="108"/>
      <c r="H315" s="108"/>
      <c r="I315" s="108"/>
      <c r="J315" s="110"/>
    </row>
    <row r="316" spans="1:10" ht="23.25" x14ac:dyDescent="0.35">
      <c r="A316" s="333" t="s">
        <v>884</v>
      </c>
      <c r="B316" s="334" t="s">
        <v>561</v>
      </c>
      <c r="C316" s="108"/>
      <c r="D316" s="108"/>
      <c r="E316" s="335">
        <v>34200</v>
      </c>
      <c r="F316" s="336" t="s">
        <v>885</v>
      </c>
      <c r="G316" s="108"/>
      <c r="H316" s="108"/>
      <c r="I316" s="108"/>
      <c r="J316" s="110"/>
    </row>
    <row r="317" spans="1:10" ht="23.25" x14ac:dyDescent="0.35">
      <c r="A317" s="333" t="s">
        <v>886</v>
      </c>
      <c r="B317" s="334" t="s">
        <v>561</v>
      </c>
      <c r="C317" s="108"/>
      <c r="D317" s="108"/>
      <c r="E317" s="335">
        <v>34270</v>
      </c>
      <c r="F317" s="336" t="s">
        <v>572</v>
      </c>
      <c r="G317" s="108"/>
      <c r="H317" s="108"/>
      <c r="I317" s="108"/>
      <c r="J317" s="110"/>
    </row>
    <row r="318" spans="1:10" ht="23.25" x14ac:dyDescent="0.35">
      <c r="A318" s="333" t="s">
        <v>887</v>
      </c>
      <c r="B318" s="334" t="s">
        <v>561</v>
      </c>
      <c r="C318" s="108"/>
      <c r="D318" s="108"/>
      <c r="E318" s="335">
        <v>34305</v>
      </c>
      <c r="F318" s="336" t="s">
        <v>888</v>
      </c>
      <c r="G318" s="108"/>
      <c r="H318" s="108"/>
      <c r="I318" s="108"/>
      <c r="J318" s="110"/>
    </row>
    <row r="319" spans="1:10" ht="23.25" x14ac:dyDescent="0.35">
      <c r="A319" s="333" t="s">
        <v>889</v>
      </c>
      <c r="B319" s="334" t="s">
        <v>561</v>
      </c>
      <c r="C319" s="108"/>
      <c r="D319" s="108"/>
      <c r="E319" s="335">
        <v>34340.5</v>
      </c>
      <c r="F319" s="336" t="s">
        <v>890</v>
      </c>
      <c r="G319" s="108"/>
      <c r="H319" s="108"/>
      <c r="I319" s="108"/>
      <c r="J319" s="110"/>
    </row>
    <row r="320" spans="1:10" ht="23.25" x14ac:dyDescent="0.35">
      <c r="A320" s="333" t="s">
        <v>891</v>
      </c>
      <c r="B320" s="334" t="s">
        <v>561</v>
      </c>
      <c r="C320" s="108"/>
      <c r="D320" s="108"/>
      <c r="E320" s="335">
        <v>34390</v>
      </c>
      <c r="F320" s="336" t="s">
        <v>738</v>
      </c>
      <c r="G320" s="108"/>
      <c r="H320" s="108"/>
      <c r="I320" s="108"/>
      <c r="J320" s="110"/>
    </row>
    <row r="321" spans="1:10" ht="23.25" x14ac:dyDescent="0.35">
      <c r="A321" s="333" t="s">
        <v>892</v>
      </c>
      <c r="B321" s="334" t="s">
        <v>561</v>
      </c>
      <c r="C321" s="108"/>
      <c r="D321" s="108"/>
      <c r="E321" s="335">
        <v>34395.839999999997</v>
      </c>
      <c r="F321" s="336" t="s">
        <v>893</v>
      </c>
      <c r="G321" s="108"/>
      <c r="H321" s="108"/>
      <c r="I321" s="108"/>
      <c r="J321" s="110"/>
    </row>
    <row r="322" spans="1:10" ht="23.25" x14ac:dyDescent="0.35">
      <c r="A322" s="333" t="s">
        <v>894</v>
      </c>
      <c r="B322" s="334" t="s">
        <v>561</v>
      </c>
      <c r="C322" s="108"/>
      <c r="D322" s="108"/>
      <c r="E322" s="335">
        <v>34500</v>
      </c>
      <c r="F322" s="336" t="s">
        <v>648</v>
      </c>
      <c r="G322" s="108"/>
      <c r="H322" s="108"/>
      <c r="I322" s="108"/>
      <c r="J322" s="110"/>
    </row>
    <row r="323" spans="1:10" ht="23.25" x14ac:dyDescent="0.35">
      <c r="A323" s="333" t="s">
        <v>895</v>
      </c>
      <c r="B323" s="334" t="s">
        <v>561</v>
      </c>
      <c r="C323" s="108"/>
      <c r="D323" s="108"/>
      <c r="E323" s="335">
        <v>34750</v>
      </c>
      <c r="F323" s="336" t="s">
        <v>778</v>
      </c>
      <c r="G323" s="108"/>
      <c r="H323" s="108"/>
      <c r="I323" s="108"/>
      <c r="J323" s="110"/>
    </row>
    <row r="324" spans="1:10" ht="23.25" x14ac:dyDescent="0.35">
      <c r="A324" s="333" t="s">
        <v>896</v>
      </c>
      <c r="B324" s="334" t="s">
        <v>561</v>
      </c>
      <c r="C324" s="108"/>
      <c r="D324" s="108"/>
      <c r="E324" s="335">
        <v>34770</v>
      </c>
      <c r="F324" s="336" t="s">
        <v>738</v>
      </c>
      <c r="G324" s="108"/>
      <c r="H324" s="108"/>
      <c r="I324" s="108"/>
      <c r="J324" s="110"/>
    </row>
    <row r="325" spans="1:10" ht="23.25" x14ac:dyDescent="0.35">
      <c r="A325" s="333" t="s">
        <v>897</v>
      </c>
      <c r="B325" s="334" t="s">
        <v>561</v>
      </c>
      <c r="C325" s="108"/>
      <c r="D325" s="108"/>
      <c r="E325" s="335">
        <v>34800</v>
      </c>
      <c r="F325" s="336" t="s">
        <v>566</v>
      </c>
      <c r="G325" s="108"/>
      <c r="H325" s="108"/>
      <c r="I325" s="108"/>
      <c r="J325" s="110"/>
    </row>
    <row r="326" spans="1:10" ht="23.25" x14ac:dyDescent="0.35">
      <c r="A326" s="333" t="s">
        <v>898</v>
      </c>
      <c r="B326" s="334" t="s">
        <v>561</v>
      </c>
      <c r="C326" s="108"/>
      <c r="D326" s="108"/>
      <c r="E326" s="335">
        <v>34800</v>
      </c>
      <c r="F326" s="336" t="s">
        <v>817</v>
      </c>
      <c r="G326" s="108"/>
      <c r="H326" s="108"/>
      <c r="I326" s="108"/>
      <c r="J326" s="110"/>
    </row>
    <row r="327" spans="1:10" ht="23.25" x14ac:dyDescent="0.35">
      <c r="A327" s="333" t="s">
        <v>899</v>
      </c>
      <c r="B327" s="334" t="s">
        <v>561</v>
      </c>
      <c r="C327" s="108"/>
      <c r="D327" s="108"/>
      <c r="E327" s="335">
        <v>34870</v>
      </c>
      <c r="F327" s="336" t="s">
        <v>697</v>
      </c>
      <c r="G327" s="108"/>
      <c r="H327" s="108"/>
      <c r="I327" s="108"/>
      <c r="J327" s="110"/>
    </row>
    <row r="328" spans="1:10" ht="23.25" x14ac:dyDescent="0.35">
      <c r="A328" s="333" t="s">
        <v>900</v>
      </c>
      <c r="B328" s="334" t="s">
        <v>561</v>
      </c>
      <c r="C328" s="108"/>
      <c r="D328" s="108"/>
      <c r="E328" s="335">
        <v>34900</v>
      </c>
      <c r="F328" s="336" t="s">
        <v>901</v>
      </c>
      <c r="G328" s="108"/>
      <c r="H328" s="108"/>
      <c r="I328" s="108"/>
      <c r="J328" s="110"/>
    </row>
    <row r="329" spans="1:10" ht="23.25" x14ac:dyDescent="0.35">
      <c r="A329" s="333" t="s">
        <v>902</v>
      </c>
      <c r="B329" s="334" t="s">
        <v>561</v>
      </c>
      <c r="C329" s="108"/>
      <c r="D329" s="108"/>
      <c r="E329" s="335">
        <v>34955</v>
      </c>
      <c r="F329" s="336" t="s">
        <v>778</v>
      </c>
      <c r="G329" s="108"/>
      <c r="H329" s="108"/>
      <c r="I329" s="108"/>
      <c r="J329" s="110"/>
    </row>
    <row r="330" spans="1:10" ht="23.25" x14ac:dyDescent="0.35">
      <c r="A330" s="333" t="s">
        <v>903</v>
      </c>
      <c r="B330" s="334" t="s">
        <v>561</v>
      </c>
      <c r="C330" s="108"/>
      <c r="D330" s="108"/>
      <c r="E330" s="335">
        <v>34980</v>
      </c>
      <c r="F330" s="336" t="s">
        <v>904</v>
      </c>
      <c r="G330" s="108"/>
      <c r="H330" s="108"/>
      <c r="I330" s="108"/>
      <c r="J330" s="110"/>
    </row>
    <row r="331" spans="1:10" ht="23.25" x14ac:dyDescent="0.35">
      <c r="A331" s="333" t="s">
        <v>905</v>
      </c>
      <c r="B331" s="334" t="s">
        <v>561</v>
      </c>
      <c r="C331" s="108"/>
      <c r="D331" s="108"/>
      <c r="E331" s="335">
        <v>35000</v>
      </c>
      <c r="F331" s="336" t="s">
        <v>906</v>
      </c>
      <c r="G331" s="108"/>
      <c r="H331" s="108"/>
      <c r="I331" s="108"/>
      <c r="J331" s="110"/>
    </row>
    <row r="332" spans="1:10" ht="23.25" x14ac:dyDescent="0.35">
      <c r="A332" s="333" t="s">
        <v>907</v>
      </c>
      <c r="B332" s="334" t="s">
        <v>561</v>
      </c>
      <c r="C332" s="108"/>
      <c r="D332" s="108"/>
      <c r="E332" s="335">
        <v>35000</v>
      </c>
      <c r="F332" s="336" t="s">
        <v>908</v>
      </c>
      <c r="G332" s="108"/>
      <c r="H332" s="108"/>
      <c r="I332" s="108"/>
      <c r="J332" s="110"/>
    </row>
    <row r="333" spans="1:10" ht="23.25" x14ac:dyDescent="0.35">
      <c r="A333" s="333" t="s">
        <v>909</v>
      </c>
      <c r="B333" s="334" t="s">
        <v>561</v>
      </c>
      <c r="C333" s="108"/>
      <c r="D333" s="108"/>
      <c r="E333" s="335">
        <v>35000</v>
      </c>
      <c r="F333" s="336" t="s">
        <v>758</v>
      </c>
      <c r="G333" s="108"/>
      <c r="H333" s="108"/>
      <c r="I333" s="108"/>
      <c r="J333" s="110"/>
    </row>
    <row r="334" spans="1:10" ht="23.25" x14ac:dyDescent="0.35">
      <c r="A334" s="333" t="s">
        <v>910</v>
      </c>
      <c r="B334" s="334" t="s">
        <v>561</v>
      </c>
      <c r="C334" s="108"/>
      <c r="D334" s="108"/>
      <c r="E334" s="335">
        <v>35000</v>
      </c>
      <c r="F334" s="336" t="s">
        <v>793</v>
      </c>
      <c r="G334" s="108"/>
      <c r="H334" s="108"/>
      <c r="I334" s="108"/>
      <c r="J334" s="110"/>
    </row>
    <row r="335" spans="1:10" ht="23.25" x14ac:dyDescent="0.35">
      <c r="A335" s="333" t="s">
        <v>911</v>
      </c>
      <c r="B335" s="334" t="s">
        <v>561</v>
      </c>
      <c r="C335" s="108"/>
      <c r="D335" s="108"/>
      <c r="E335" s="335">
        <v>35025</v>
      </c>
      <c r="F335" s="336" t="s">
        <v>912</v>
      </c>
      <c r="G335" s="108"/>
      <c r="H335" s="108"/>
      <c r="I335" s="108"/>
      <c r="J335" s="110"/>
    </row>
    <row r="336" spans="1:10" ht="23.25" x14ac:dyDescent="0.35">
      <c r="A336" s="333" t="s">
        <v>913</v>
      </c>
      <c r="B336" s="334" t="s">
        <v>561</v>
      </c>
      <c r="C336" s="108"/>
      <c r="D336" s="108"/>
      <c r="E336" s="335">
        <v>35100</v>
      </c>
      <c r="F336" s="336" t="s">
        <v>614</v>
      </c>
      <c r="G336" s="108"/>
      <c r="H336" s="108"/>
      <c r="I336" s="108"/>
      <c r="J336" s="110"/>
    </row>
    <row r="337" spans="1:10" ht="23.25" x14ac:dyDescent="0.35">
      <c r="A337" s="333" t="s">
        <v>914</v>
      </c>
      <c r="B337" s="334" t="s">
        <v>561</v>
      </c>
      <c r="C337" s="108"/>
      <c r="D337" s="108"/>
      <c r="E337" s="335">
        <v>35100</v>
      </c>
      <c r="F337" s="336" t="s">
        <v>614</v>
      </c>
      <c r="G337" s="108"/>
      <c r="H337" s="108"/>
      <c r="I337" s="108"/>
      <c r="J337" s="110"/>
    </row>
    <row r="338" spans="1:10" ht="23.25" x14ac:dyDescent="0.35">
      <c r="A338" s="333" t="s">
        <v>915</v>
      </c>
      <c r="B338" s="334" t="s">
        <v>561</v>
      </c>
      <c r="C338" s="108"/>
      <c r="D338" s="108"/>
      <c r="E338" s="335">
        <v>35105.33</v>
      </c>
      <c r="F338" s="336" t="s">
        <v>916</v>
      </c>
      <c r="G338" s="108"/>
      <c r="H338" s="108"/>
      <c r="I338" s="108"/>
      <c r="J338" s="110"/>
    </row>
    <row r="339" spans="1:10" ht="23.25" x14ac:dyDescent="0.35">
      <c r="A339" s="333" t="s">
        <v>917</v>
      </c>
      <c r="B339" s="334" t="s">
        <v>561</v>
      </c>
      <c r="C339" s="108"/>
      <c r="D339" s="108"/>
      <c r="E339" s="335">
        <v>35120</v>
      </c>
      <c r="F339" s="336" t="s">
        <v>566</v>
      </c>
      <c r="G339" s="108"/>
      <c r="H339" s="108"/>
      <c r="I339" s="108"/>
      <c r="J339" s="110"/>
    </row>
    <row r="340" spans="1:10" ht="23.25" x14ac:dyDescent="0.35">
      <c r="A340" s="333" t="s">
        <v>918</v>
      </c>
      <c r="B340" s="334" t="s">
        <v>561</v>
      </c>
      <c r="C340" s="108"/>
      <c r="D340" s="108"/>
      <c r="E340" s="335">
        <v>35150</v>
      </c>
      <c r="F340" s="336" t="s">
        <v>566</v>
      </c>
      <c r="G340" s="108"/>
      <c r="H340" s="108"/>
      <c r="I340" s="108"/>
      <c r="J340" s="110"/>
    </row>
    <row r="341" spans="1:10" ht="23.25" x14ac:dyDescent="0.35">
      <c r="A341" s="333" t="s">
        <v>919</v>
      </c>
      <c r="B341" s="334" t="s">
        <v>561</v>
      </c>
      <c r="C341" s="108"/>
      <c r="D341" s="108"/>
      <c r="E341" s="335">
        <v>35180</v>
      </c>
      <c r="F341" s="336" t="s">
        <v>920</v>
      </c>
      <c r="G341" s="108"/>
      <c r="H341" s="108"/>
      <c r="I341" s="108"/>
      <c r="J341" s="110"/>
    </row>
    <row r="342" spans="1:10" ht="23.25" x14ac:dyDescent="0.35">
      <c r="A342" s="333" t="s">
        <v>921</v>
      </c>
      <c r="B342" s="334" t="s">
        <v>561</v>
      </c>
      <c r="C342" s="108"/>
      <c r="D342" s="108"/>
      <c r="E342" s="335">
        <v>35186.699999999997</v>
      </c>
      <c r="F342" s="336" t="s">
        <v>890</v>
      </c>
      <c r="G342" s="108"/>
      <c r="H342" s="108"/>
      <c r="I342" s="108"/>
      <c r="J342" s="110"/>
    </row>
    <row r="343" spans="1:10" x14ac:dyDescent="0.35">
      <c r="A343" s="328" t="s">
        <v>232</v>
      </c>
      <c r="B343" s="279"/>
      <c r="C343" s="279"/>
      <c r="D343" s="279"/>
      <c r="E343" s="279"/>
      <c r="F343" s="279"/>
      <c r="G343" s="279"/>
      <c r="H343" s="279"/>
      <c r="I343" s="279"/>
      <c r="J343" s="279"/>
    </row>
    <row r="344" spans="1:10" ht="23.25" x14ac:dyDescent="0.35">
      <c r="A344" s="333" t="s">
        <v>922</v>
      </c>
      <c r="B344" s="334" t="s">
        <v>923</v>
      </c>
      <c r="C344" s="108"/>
      <c r="D344" s="108"/>
      <c r="E344" s="337">
        <v>18172</v>
      </c>
      <c r="F344" s="338" t="s">
        <v>924</v>
      </c>
      <c r="G344" s="108"/>
      <c r="H344" s="108"/>
      <c r="I344" s="108"/>
      <c r="J344" s="110"/>
    </row>
    <row r="345" spans="1:10" ht="23.25" x14ac:dyDescent="0.35">
      <c r="A345" s="333" t="s">
        <v>925</v>
      </c>
      <c r="B345" s="334" t="s">
        <v>923</v>
      </c>
      <c r="C345" s="108"/>
      <c r="D345" s="108"/>
      <c r="E345" s="337">
        <v>18220</v>
      </c>
      <c r="F345" s="338" t="s">
        <v>926</v>
      </c>
      <c r="G345" s="108"/>
      <c r="H345" s="108"/>
      <c r="I345" s="108"/>
      <c r="J345" s="110"/>
    </row>
    <row r="346" spans="1:10" ht="23.25" x14ac:dyDescent="0.35">
      <c r="A346" s="333" t="s">
        <v>927</v>
      </c>
      <c r="B346" s="334" t="s">
        <v>923</v>
      </c>
      <c r="C346" s="108"/>
      <c r="D346" s="108"/>
      <c r="E346" s="337">
        <v>18250</v>
      </c>
      <c r="F346" s="338" t="s">
        <v>926</v>
      </c>
      <c r="G346" s="108"/>
      <c r="H346" s="108"/>
      <c r="I346" s="108"/>
      <c r="J346" s="110"/>
    </row>
    <row r="347" spans="1:10" ht="23.25" x14ac:dyDescent="0.35">
      <c r="A347" s="333" t="s">
        <v>928</v>
      </c>
      <c r="B347" s="334" t="s">
        <v>923</v>
      </c>
      <c r="C347" s="108"/>
      <c r="D347" s="108"/>
      <c r="E347" s="337">
        <v>18287.400000000001</v>
      </c>
      <c r="F347" s="338" t="s">
        <v>929</v>
      </c>
      <c r="G347" s="108"/>
      <c r="H347" s="108"/>
      <c r="I347" s="108"/>
      <c r="J347" s="110"/>
    </row>
    <row r="348" spans="1:10" ht="23.25" x14ac:dyDescent="0.35">
      <c r="A348" s="333" t="s">
        <v>930</v>
      </c>
      <c r="B348" s="334" t="s">
        <v>923</v>
      </c>
      <c r="C348" s="108"/>
      <c r="D348" s="108"/>
      <c r="E348" s="337">
        <v>18290</v>
      </c>
      <c r="F348" s="338" t="s">
        <v>931</v>
      </c>
      <c r="G348" s="108"/>
      <c r="H348" s="108"/>
      <c r="I348" s="108"/>
      <c r="J348" s="110"/>
    </row>
    <row r="349" spans="1:10" ht="23.25" x14ac:dyDescent="0.35">
      <c r="A349" s="333" t="s">
        <v>932</v>
      </c>
      <c r="B349" s="334" t="s">
        <v>923</v>
      </c>
      <c r="C349" s="108"/>
      <c r="D349" s="108"/>
      <c r="E349" s="337">
        <v>18500</v>
      </c>
      <c r="F349" s="338" t="s">
        <v>634</v>
      </c>
      <c r="G349" s="108"/>
      <c r="H349" s="108"/>
      <c r="I349" s="108"/>
      <c r="J349" s="110"/>
    </row>
    <row r="350" spans="1:10" x14ac:dyDescent="0.35">
      <c r="A350" s="333" t="s">
        <v>933</v>
      </c>
      <c r="B350" s="334" t="s">
        <v>923</v>
      </c>
      <c r="C350" s="108"/>
      <c r="D350" s="108"/>
      <c r="E350" s="337">
        <v>18750</v>
      </c>
      <c r="F350" s="338" t="s">
        <v>934</v>
      </c>
      <c r="G350" s="108"/>
      <c r="H350" s="108"/>
      <c r="I350" s="108"/>
      <c r="J350" s="110"/>
    </row>
    <row r="351" spans="1:10" ht="23.25" x14ac:dyDescent="0.35">
      <c r="A351" s="333" t="s">
        <v>935</v>
      </c>
      <c r="B351" s="334" t="s">
        <v>923</v>
      </c>
      <c r="C351" s="108"/>
      <c r="D351" s="108"/>
      <c r="E351" s="337">
        <v>18750</v>
      </c>
      <c r="F351" s="338" t="s">
        <v>936</v>
      </c>
      <c r="G351" s="108"/>
      <c r="H351" s="108"/>
      <c r="I351" s="108"/>
      <c r="J351" s="110"/>
    </row>
    <row r="352" spans="1:10" ht="23.25" x14ac:dyDescent="0.35">
      <c r="A352" s="333" t="s">
        <v>937</v>
      </c>
      <c r="B352" s="334" t="s">
        <v>923</v>
      </c>
      <c r="C352" s="108"/>
      <c r="D352" s="108"/>
      <c r="E352" s="337">
        <v>19000</v>
      </c>
      <c r="F352" s="338" t="s">
        <v>938</v>
      </c>
      <c r="G352" s="108"/>
      <c r="H352" s="108"/>
      <c r="I352" s="108"/>
      <c r="J352" s="110"/>
    </row>
    <row r="353" spans="1:10" ht="23.25" x14ac:dyDescent="0.35">
      <c r="A353" s="333" t="s">
        <v>939</v>
      </c>
      <c r="B353" s="334" t="s">
        <v>923</v>
      </c>
      <c r="C353" s="108"/>
      <c r="D353" s="108"/>
      <c r="E353" s="337">
        <v>19000</v>
      </c>
      <c r="F353" s="338" t="s">
        <v>940</v>
      </c>
      <c r="G353" s="108"/>
      <c r="H353" s="108"/>
      <c r="I353" s="108"/>
      <c r="J353" s="110"/>
    </row>
    <row r="354" spans="1:10" ht="23.25" x14ac:dyDescent="0.35">
      <c r="A354" s="333" t="s">
        <v>941</v>
      </c>
      <c r="B354" s="334" t="s">
        <v>923</v>
      </c>
      <c r="C354" s="108"/>
      <c r="D354" s="108"/>
      <c r="E354" s="337">
        <v>19302.88</v>
      </c>
      <c r="F354" s="338" t="s">
        <v>614</v>
      </c>
      <c r="G354" s="108"/>
      <c r="H354" s="108"/>
      <c r="I354" s="108"/>
      <c r="J354" s="110"/>
    </row>
    <row r="355" spans="1:10" ht="23.25" x14ac:dyDescent="0.35">
      <c r="A355" s="333" t="s">
        <v>942</v>
      </c>
      <c r="B355" s="334" t="s">
        <v>923</v>
      </c>
      <c r="C355" s="108"/>
      <c r="D355" s="108"/>
      <c r="E355" s="337">
        <v>19480</v>
      </c>
      <c r="F355" s="338" t="s">
        <v>943</v>
      </c>
      <c r="G355" s="108"/>
      <c r="H355" s="108"/>
      <c r="I355" s="108"/>
      <c r="J355" s="110"/>
    </row>
    <row r="356" spans="1:10" x14ac:dyDescent="0.35">
      <c r="A356" s="333" t="s">
        <v>944</v>
      </c>
      <c r="B356" s="334" t="s">
        <v>923</v>
      </c>
      <c r="C356" s="108"/>
      <c r="D356" s="108"/>
      <c r="E356" s="337">
        <v>19500</v>
      </c>
      <c r="F356" s="338" t="s">
        <v>614</v>
      </c>
      <c r="G356" s="108"/>
      <c r="H356" s="108"/>
      <c r="I356" s="108"/>
      <c r="J356" s="110"/>
    </row>
    <row r="357" spans="1:10" ht="23.25" x14ac:dyDescent="0.35">
      <c r="A357" s="333" t="s">
        <v>945</v>
      </c>
      <c r="B357" s="334" t="s">
        <v>923</v>
      </c>
      <c r="C357" s="108"/>
      <c r="D357" s="108"/>
      <c r="E357" s="337">
        <v>19560</v>
      </c>
      <c r="F357" s="338" t="s">
        <v>943</v>
      </c>
      <c r="G357" s="108"/>
      <c r="H357" s="108"/>
      <c r="I357" s="108"/>
      <c r="J357" s="110"/>
    </row>
    <row r="358" spans="1:10" ht="23.25" x14ac:dyDescent="0.35">
      <c r="A358" s="333" t="s">
        <v>946</v>
      </c>
      <c r="B358" s="334" t="s">
        <v>923</v>
      </c>
      <c r="C358" s="108"/>
      <c r="D358" s="108"/>
      <c r="E358" s="337">
        <v>19800</v>
      </c>
      <c r="F358" s="338" t="s">
        <v>947</v>
      </c>
      <c r="G358" s="108"/>
      <c r="H358" s="108"/>
      <c r="I358" s="108"/>
      <c r="J358" s="110"/>
    </row>
    <row r="359" spans="1:10" ht="23.25" x14ac:dyDescent="0.35">
      <c r="A359" s="333" t="s">
        <v>948</v>
      </c>
      <c r="B359" s="334" t="s">
        <v>923</v>
      </c>
      <c r="C359" s="108"/>
      <c r="D359" s="108"/>
      <c r="E359" s="337">
        <v>19987.22</v>
      </c>
      <c r="F359" s="338" t="s">
        <v>949</v>
      </c>
      <c r="G359" s="108"/>
      <c r="H359" s="108"/>
      <c r="I359" s="108"/>
      <c r="J359" s="110"/>
    </row>
    <row r="360" spans="1:10" ht="23.25" x14ac:dyDescent="0.35">
      <c r="A360" s="333" t="s">
        <v>950</v>
      </c>
      <c r="B360" s="334" t="s">
        <v>923</v>
      </c>
      <c r="C360" s="108"/>
      <c r="D360" s="108"/>
      <c r="E360" s="337">
        <v>20000</v>
      </c>
      <c r="F360" s="338" t="s">
        <v>951</v>
      </c>
      <c r="G360" s="108"/>
      <c r="H360" s="108"/>
      <c r="I360" s="108"/>
      <c r="J360" s="110"/>
    </row>
    <row r="361" spans="1:10" ht="23.25" x14ac:dyDescent="0.35">
      <c r="A361" s="333" t="s">
        <v>952</v>
      </c>
      <c r="B361" s="334" t="s">
        <v>923</v>
      </c>
      <c r="C361" s="108"/>
      <c r="D361" s="108"/>
      <c r="E361" s="337">
        <v>20300</v>
      </c>
      <c r="F361" s="338" t="s">
        <v>953</v>
      </c>
      <c r="G361" s="108"/>
      <c r="H361" s="108"/>
      <c r="I361" s="108"/>
      <c r="J361" s="110"/>
    </row>
    <row r="362" spans="1:10" x14ac:dyDescent="0.35">
      <c r="A362" s="333" t="s">
        <v>954</v>
      </c>
      <c r="B362" s="334" t="s">
        <v>923</v>
      </c>
      <c r="C362" s="108"/>
      <c r="D362" s="108"/>
      <c r="E362" s="337">
        <v>20610.669999999998</v>
      </c>
      <c r="F362" s="338" t="s">
        <v>640</v>
      </c>
      <c r="G362" s="108"/>
      <c r="H362" s="108"/>
      <c r="I362" s="108"/>
      <c r="J362" s="110"/>
    </row>
    <row r="363" spans="1:10" ht="23.25" x14ac:dyDescent="0.35">
      <c r="A363" s="333" t="s">
        <v>955</v>
      </c>
      <c r="B363" s="334" t="s">
        <v>923</v>
      </c>
      <c r="C363" s="108"/>
      <c r="D363" s="108"/>
      <c r="E363" s="337">
        <v>20800</v>
      </c>
      <c r="F363" s="338" t="s">
        <v>801</v>
      </c>
      <c r="G363" s="108"/>
      <c r="H363" s="108"/>
      <c r="I363" s="108"/>
      <c r="J363" s="110"/>
    </row>
    <row r="364" spans="1:10" ht="23.25" x14ac:dyDescent="0.35">
      <c r="A364" s="333" t="s">
        <v>956</v>
      </c>
      <c r="B364" s="334" t="s">
        <v>923</v>
      </c>
      <c r="C364" s="108"/>
      <c r="D364" s="108"/>
      <c r="E364" s="337">
        <v>21600</v>
      </c>
      <c r="F364" s="338" t="s">
        <v>957</v>
      </c>
      <c r="G364" s="108"/>
      <c r="H364" s="108"/>
      <c r="I364" s="108"/>
      <c r="J364" s="110"/>
    </row>
    <row r="365" spans="1:10" ht="23.25" x14ac:dyDescent="0.35">
      <c r="A365" s="333" t="s">
        <v>956</v>
      </c>
      <c r="B365" s="334" t="s">
        <v>923</v>
      </c>
      <c r="C365" s="108"/>
      <c r="D365" s="108"/>
      <c r="E365" s="337">
        <v>21600</v>
      </c>
      <c r="F365" s="338" t="s">
        <v>957</v>
      </c>
      <c r="G365" s="108"/>
      <c r="H365" s="108"/>
      <c r="I365" s="108"/>
      <c r="J365" s="110"/>
    </row>
    <row r="366" spans="1:10" ht="23.25" x14ac:dyDescent="0.35">
      <c r="A366" s="333" t="s">
        <v>958</v>
      </c>
      <c r="B366" s="334" t="s">
        <v>923</v>
      </c>
      <c r="C366" s="108"/>
      <c r="D366" s="108"/>
      <c r="E366" s="337">
        <v>21800</v>
      </c>
      <c r="F366" s="338" t="s">
        <v>681</v>
      </c>
      <c r="G366" s="108"/>
      <c r="H366" s="108"/>
      <c r="I366" s="108"/>
      <c r="J366" s="110"/>
    </row>
    <row r="367" spans="1:10" x14ac:dyDescent="0.35">
      <c r="A367" s="333" t="s">
        <v>959</v>
      </c>
      <c r="B367" s="334" t="s">
        <v>923</v>
      </c>
      <c r="C367" s="108"/>
      <c r="D367" s="108"/>
      <c r="E367" s="337">
        <v>21852.42</v>
      </c>
      <c r="F367" s="338" t="s">
        <v>960</v>
      </c>
      <c r="G367" s="108"/>
      <c r="H367" s="108"/>
      <c r="I367" s="108"/>
      <c r="J367" s="110"/>
    </row>
    <row r="368" spans="1:10" ht="23.25" x14ac:dyDescent="0.35">
      <c r="A368" s="333" t="s">
        <v>961</v>
      </c>
      <c r="B368" s="334" t="s">
        <v>923</v>
      </c>
      <c r="C368" s="108"/>
      <c r="D368" s="108"/>
      <c r="E368" s="337">
        <v>21892.5</v>
      </c>
      <c r="F368" s="338" t="s">
        <v>962</v>
      </c>
      <c r="G368" s="108"/>
      <c r="H368" s="108"/>
      <c r="I368" s="108"/>
      <c r="J368" s="110"/>
    </row>
    <row r="369" spans="1:10" ht="23.25" x14ac:dyDescent="0.35">
      <c r="A369" s="333" t="s">
        <v>963</v>
      </c>
      <c r="B369" s="334" t="s">
        <v>923</v>
      </c>
      <c r="C369" s="108"/>
      <c r="D369" s="108"/>
      <c r="E369" s="337">
        <v>22322.080000000002</v>
      </c>
      <c r="F369" s="338" t="s">
        <v>964</v>
      </c>
      <c r="G369" s="108"/>
      <c r="H369" s="108"/>
      <c r="I369" s="108"/>
      <c r="J369" s="110"/>
    </row>
    <row r="370" spans="1:10" ht="23.25" x14ac:dyDescent="0.35">
      <c r="A370" s="333" t="s">
        <v>965</v>
      </c>
      <c r="B370" s="334" t="s">
        <v>923</v>
      </c>
      <c r="C370" s="108"/>
      <c r="D370" s="108"/>
      <c r="E370" s="337">
        <v>22350</v>
      </c>
      <c r="F370" s="338" t="s">
        <v>966</v>
      </c>
      <c r="G370" s="108"/>
      <c r="H370" s="108"/>
      <c r="I370" s="108"/>
      <c r="J370" s="110"/>
    </row>
    <row r="371" spans="1:10" ht="23.25" x14ac:dyDescent="0.35">
      <c r="A371" s="333" t="s">
        <v>967</v>
      </c>
      <c r="B371" s="334" t="s">
        <v>923</v>
      </c>
      <c r="C371" s="108"/>
      <c r="D371" s="108"/>
      <c r="E371" s="337">
        <v>22500</v>
      </c>
      <c r="F371" s="338" t="s">
        <v>968</v>
      </c>
      <c r="G371" s="108"/>
      <c r="H371" s="108"/>
      <c r="I371" s="108"/>
      <c r="J371" s="110"/>
    </row>
    <row r="372" spans="1:10" ht="23.25" x14ac:dyDescent="0.35">
      <c r="A372" s="333" t="s">
        <v>969</v>
      </c>
      <c r="B372" s="334" t="s">
        <v>923</v>
      </c>
      <c r="C372" s="108"/>
      <c r="D372" s="108"/>
      <c r="E372" s="337">
        <v>22500</v>
      </c>
      <c r="F372" s="338" t="s">
        <v>970</v>
      </c>
      <c r="G372" s="108"/>
      <c r="H372" s="108"/>
      <c r="I372" s="108"/>
      <c r="J372" s="110"/>
    </row>
    <row r="373" spans="1:10" x14ac:dyDescent="0.35">
      <c r="A373" s="333" t="s">
        <v>971</v>
      </c>
      <c r="B373" s="334" t="s">
        <v>923</v>
      </c>
      <c r="C373" s="108"/>
      <c r="D373" s="108"/>
      <c r="E373" s="337">
        <v>22652.52</v>
      </c>
      <c r="F373" s="338" t="s">
        <v>972</v>
      </c>
      <c r="G373" s="108"/>
      <c r="H373" s="108"/>
      <c r="I373" s="108"/>
      <c r="J373" s="110"/>
    </row>
    <row r="374" spans="1:10" ht="23.25" x14ac:dyDescent="0.35">
      <c r="A374" s="333" t="s">
        <v>973</v>
      </c>
      <c r="B374" s="334" t="s">
        <v>923</v>
      </c>
      <c r="C374" s="108"/>
      <c r="D374" s="108"/>
      <c r="E374" s="337">
        <v>24659.5</v>
      </c>
      <c r="F374" s="338" t="s">
        <v>974</v>
      </c>
      <c r="G374" s="108"/>
      <c r="H374" s="108"/>
      <c r="I374" s="108"/>
      <c r="J374" s="110"/>
    </row>
    <row r="375" spans="1:10" ht="23.25" x14ac:dyDescent="0.35">
      <c r="A375" s="333" t="s">
        <v>975</v>
      </c>
      <c r="B375" s="334" t="s">
        <v>923</v>
      </c>
      <c r="C375" s="108"/>
      <c r="D375" s="108"/>
      <c r="E375" s="337">
        <v>24976</v>
      </c>
      <c r="F375" s="338" t="s">
        <v>624</v>
      </c>
      <c r="G375" s="108"/>
      <c r="H375" s="108"/>
      <c r="I375" s="108"/>
      <c r="J375" s="110"/>
    </row>
    <row r="376" spans="1:10" ht="23.25" x14ac:dyDescent="0.35">
      <c r="A376" s="333" t="s">
        <v>976</v>
      </c>
      <c r="B376" s="334" t="s">
        <v>923</v>
      </c>
      <c r="C376" s="108"/>
      <c r="D376" s="108"/>
      <c r="E376" s="337">
        <v>25257.919999999998</v>
      </c>
      <c r="F376" s="338" t="s">
        <v>977</v>
      </c>
      <c r="G376" s="108"/>
      <c r="H376" s="108"/>
      <c r="I376" s="108"/>
      <c r="J376" s="110"/>
    </row>
    <row r="377" spans="1:10" ht="23.25" x14ac:dyDescent="0.35">
      <c r="A377" s="333" t="s">
        <v>978</v>
      </c>
      <c r="B377" s="334" t="s">
        <v>923</v>
      </c>
      <c r="C377" s="108"/>
      <c r="D377" s="108"/>
      <c r="E377" s="337">
        <v>25500</v>
      </c>
      <c r="F377" s="338" t="s">
        <v>979</v>
      </c>
      <c r="G377" s="108"/>
      <c r="H377" s="108"/>
      <c r="I377" s="108"/>
      <c r="J377" s="110"/>
    </row>
    <row r="378" spans="1:10" ht="23.25" x14ac:dyDescent="0.35">
      <c r="A378" s="333" t="s">
        <v>980</v>
      </c>
      <c r="B378" s="334" t="s">
        <v>923</v>
      </c>
      <c r="C378" s="108"/>
      <c r="D378" s="108"/>
      <c r="E378" s="337">
        <v>26100</v>
      </c>
      <c r="F378" s="338" t="s">
        <v>981</v>
      </c>
      <c r="G378" s="108"/>
      <c r="H378" s="108"/>
      <c r="I378" s="108"/>
      <c r="J378" s="110"/>
    </row>
    <row r="379" spans="1:10" ht="23.25" x14ac:dyDescent="0.35">
      <c r="A379" s="333" t="s">
        <v>982</v>
      </c>
      <c r="B379" s="334" t="s">
        <v>923</v>
      </c>
      <c r="C379" s="108"/>
      <c r="D379" s="108"/>
      <c r="E379" s="337">
        <v>26278.6</v>
      </c>
      <c r="F379" s="338" t="s">
        <v>624</v>
      </c>
      <c r="G379" s="108"/>
      <c r="H379" s="108"/>
      <c r="I379" s="108"/>
      <c r="J379" s="110"/>
    </row>
    <row r="380" spans="1:10" ht="23.25" x14ac:dyDescent="0.35">
      <c r="A380" s="333" t="s">
        <v>983</v>
      </c>
      <c r="B380" s="334" t="s">
        <v>923</v>
      </c>
      <c r="C380" s="108"/>
      <c r="D380" s="108"/>
      <c r="E380" s="337">
        <v>26375.200000000001</v>
      </c>
      <c r="F380" s="338" t="s">
        <v>644</v>
      </c>
      <c r="G380" s="108"/>
      <c r="H380" s="108"/>
      <c r="I380" s="108"/>
      <c r="J380" s="110"/>
    </row>
    <row r="381" spans="1:10" x14ac:dyDescent="0.35">
      <c r="A381" s="333" t="s">
        <v>984</v>
      </c>
      <c r="B381" s="334" t="s">
        <v>923</v>
      </c>
      <c r="C381" s="108"/>
      <c r="D381" s="108"/>
      <c r="E381" s="337">
        <v>26376.400000000001</v>
      </c>
      <c r="F381" s="338" t="s">
        <v>985</v>
      </c>
      <c r="G381" s="108"/>
      <c r="H381" s="108"/>
      <c r="I381" s="108"/>
      <c r="J381" s="110"/>
    </row>
    <row r="382" spans="1:10" ht="23.25" x14ac:dyDescent="0.35">
      <c r="A382" s="333" t="s">
        <v>986</v>
      </c>
      <c r="B382" s="334" t="s">
        <v>923</v>
      </c>
      <c r="C382" s="108"/>
      <c r="D382" s="108"/>
      <c r="E382" s="337">
        <v>26618</v>
      </c>
      <c r="F382" s="338" t="s">
        <v>987</v>
      </c>
      <c r="G382" s="108"/>
      <c r="H382" s="108"/>
      <c r="I382" s="108"/>
      <c r="J382" s="110"/>
    </row>
    <row r="383" spans="1:10" x14ac:dyDescent="0.35">
      <c r="A383" s="333" t="s">
        <v>988</v>
      </c>
      <c r="B383" s="334" t="s">
        <v>923</v>
      </c>
      <c r="C383" s="108"/>
      <c r="D383" s="108"/>
      <c r="E383" s="337">
        <v>27140</v>
      </c>
      <c r="F383" s="338" t="s">
        <v>989</v>
      </c>
      <c r="G383" s="108"/>
      <c r="H383" s="108"/>
      <c r="I383" s="108"/>
      <c r="J383" s="110"/>
    </row>
    <row r="384" spans="1:10" ht="23.25" x14ac:dyDescent="0.35">
      <c r="A384" s="333" t="s">
        <v>990</v>
      </c>
      <c r="B384" s="334" t="s">
        <v>923</v>
      </c>
      <c r="C384" s="108"/>
      <c r="D384" s="108"/>
      <c r="E384" s="337">
        <v>28434.34</v>
      </c>
      <c r="F384" s="338" t="s">
        <v>991</v>
      </c>
      <c r="G384" s="108"/>
      <c r="H384" s="108"/>
      <c r="I384" s="108"/>
      <c r="J384" s="110"/>
    </row>
    <row r="385" spans="1:10" ht="23.25" x14ac:dyDescent="0.35">
      <c r="A385" s="333" t="s">
        <v>992</v>
      </c>
      <c r="B385" s="334" t="s">
        <v>923</v>
      </c>
      <c r="C385" s="108"/>
      <c r="D385" s="108"/>
      <c r="E385" s="337">
        <v>28500</v>
      </c>
      <c r="F385" s="338" t="s">
        <v>798</v>
      </c>
      <c r="G385" s="108"/>
      <c r="H385" s="108"/>
      <c r="I385" s="108"/>
      <c r="J385" s="110"/>
    </row>
    <row r="386" spans="1:10" ht="23.25" x14ac:dyDescent="0.35">
      <c r="A386" s="333" t="s">
        <v>993</v>
      </c>
      <c r="B386" s="334" t="s">
        <v>923</v>
      </c>
      <c r="C386" s="108"/>
      <c r="D386" s="108"/>
      <c r="E386" s="337">
        <v>28581.48</v>
      </c>
      <c r="F386" s="338" t="s">
        <v>658</v>
      </c>
      <c r="G386" s="108"/>
      <c r="H386" s="108"/>
      <c r="I386" s="108"/>
      <c r="J386" s="110"/>
    </row>
    <row r="387" spans="1:10" ht="23.25" x14ac:dyDescent="0.35">
      <c r="A387" s="333" t="s">
        <v>994</v>
      </c>
      <c r="B387" s="334" t="s">
        <v>923</v>
      </c>
      <c r="C387" s="108"/>
      <c r="D387" s="108"/>
      <c r="E387" s="337">
        <v>29850</v>
      </c>
      <c r="F387" s="338" t="s">
        <v>985</v>
      </c>
      <c r="G387" s="108"/>
      <c r="H387" s="108"/>
      <c r="I387" s="108"/>
      <c r="J387" s="110"/>
    </row>
    <row r="388" spans="1:10" ht="23.25" x14ac:dyDescent="0.35">
      <c r="A388" s="333" t="s">
        <v>994</v>
      </c>
      <c r="B388" s="334" t="s">
        <v>923</v>
      </c>
      <c r="C388" s="108"/>
      <c r="D388" s="108"/>
      <c r="E388" s="337">
        <v>29850</v>
      </c>
      <c r="F388" s="338" t="s">
        <v>985</v>
      </c>
      <c r="G388" s="108"/>
      <c r="H388" s="108"/>
      <c r="I388" s="108"/>
      <c r="J388" s="110"/>
    </row>
    <row r="389" spans="1:10" x14ac:dyDescent="0.35">
      <c r="A389" s="333" t="s">
        <v>995</v>
      </c>
      <c r="B389" s="334" t="s">
        <v>923</v>
      </c>
      <c r="C389" s="108"/>
      <c r="D389" s="108"/>
      <c r="E389" s="337">
        <v>29900</v>
      </c>
      <c r="F389" s="338" t="s">
        <v>996</v>
      </c>
      <c r="G389" s="108"/>
      <c r="H389" s="108"/>
      <c r="I389" s="108"/>
      <c r="J389" s="110"/>
    </row>
    <row r="390" spans="1:10" ht="23.25" x14ac:dyDescent="0.35">
      <c r="A390" s="333" t="s">
        <v>997</v>
      </c>
      <c r="B390" s="334" t="s">
        <v>923</v>
      </c>
      <c r="C390" s="108"/>
      <c r="D390" s="108"/>
      <c r="E390" s="337">
        <v>30000</v>
      </c>
      <c r="F390" s="338" t="s">
        <v>987</v>
      </c>
      <c r="G390" s="108"/>
      <c r="H390" s="108"/>
      <c r="I390" s="108"/>
      <c r="J390" s="110"/>
    </row>
    <row r="391" spans="1:10" ht="23.25" x14ac:dyDescent="0.35">
      <c r="A391" s="333" t="s">
        <v>998</v>
      </c>
      <c r="B391" s="334" t="s">
        <v>923</v>
      </c>
      <c r="C391" s="108"/>
      <c r="D391" s="108"/>
      <c r="E391" s="337">
        <v>30000</v>
      </c>
      <c r="F391" s="338" t="s">
        <v>999</v>
      </c>
      <c r="G391" s="108"/>
      <c r="H391" s="108"/>
      <c r="I391" s="108"/>
      <c r="J391" s="110"/>
    </row>
    <row r="392" spans="1:10" ht="23.25" x14ac:dyDescent="0.35">
      <c r="A392" s="333" t="s">
        <v>1000</v>
      </c>
      <c r="B392" s="334" t="s">
        <v>923</v>
      </c>
      <c r="C392" s="108"/>
      <c r="D392" s="108"/>
      <c r="E392" s="337">
        <v>30000</v>
      </c>
      <c r="F392" s="338" t="s">
        <v>748</v>
      </c>
      <c r="G392" s="108"/>
      <c r="H392" s="108"/>
      <c r="I392" s="108"/>
      <c r="J392" s="110"/>
    </row>
    <row r="393" spans="1:10" ht="23.25" x14ac:dyDescent="0.35">
      <c r="A393" s="333" t="s">
        <v>1001</v>
      </c>
      <c r="B393" s="334" t="s">
        <v>923</v>
      </c>
      <c r="C393" s="108"/>
      <c r="D393" s="108"/>
      <c r="E393" s="337">
        <v>30905.3</v>
      </c>
      <c r="F393" s="338" t="s">
        <v>644</v>
      </c>
      <c r="G393" s="108"/>
      <c r="H393" s="108"/>
      <c r="I393" s="108"/>
      <c r="J393" s="110"/>
    </row>
    <row r="394" spans="1:10" ht="23.25" x14ac:dyDescent="0.35">
      <c r="A394" s="333" t="s">
        <v>1002</v>
      </c>
      <c r="B394" s="334" t="s">
        <v>923</v>
      </c>
      <c r="C394" s="108"/>
      <c r="D394" s="108"/>
      <c r="E394" s="337">
        <v>31500</v>
      </c>
      <c r="F394" s="338" t="s">
        <v>1003</v>
      </c>
      <c r="G394" s="108"/>
      <c r="H394" s="108"/>
      <c r="I394" s="108"/>
      <c r="J394" s="110"/>
    </row>
    <row r="395" spans="1:10" ht="23.25" x14ac:dyDescent="0.35">
      <c r="A395" s="333" t="s">
        <v>1001</v>
      </c>
      <c r="B395" s="334" t="s">
        <v>923</v>
      </c>
      <c r="C395" s="108"/>
      <c r="D395" s="108"/>
      <c r="E395" s="337">
        <v>32126.5</v>
      </c>
      <c r="F395" s="338" t="s">
        <v>644</v>
      </c>
      <c r="G395" s="108"/>
      <c r="H395" s="108"/>
      <c r="I395" s="108"/>
      <c r="J395" s="110"/>
    </row>
    <row r="396" spans="1:10" ht="23.25" x14ac:dyDescent="0.35">
      <c r="A396" s="333" t="s">
        <v>1004</v>
      </c>
      <c r="B396" s="334" t="s">
        <v>923</v>
      </c>
      <c r="C396" s="108"/>
      <c r="D396" s="108"/>
      <c r="E396" s="337">
        <v>32284.799999999999</v>
      </c>
      <c r="F396" s="338" t="s">
        <v>608</v>
      </c>
      <c r="G396" s="108"/>
      <c r="H396" s="108"/>
      <c r="I396" s="108"/>
      <c r="J396" s="110"/>
    </row>
    <row r="397" spans="1:10" ht="23.25" x14ac:dyDescent="0.35">
      <c r="A397" s="333" t="s">
        <v>1005</v>
      </c>
      <c r="B397" s="334" t="s">
        <v>923</v>
      </c>
      <c r="C397" s="108"/>
      <c r="D397" s="108"/>
      <c r="E397" s="337">
        <v>32451.200000000001</v>
      </c>
      <c r="F397" s="338" t="s">
        <v>644</v>
      </c>
      <c r="G397" s="108"/>
      <c r="H397" s="108"/>
      <c r="I397" s="108"/>
      <c r="J397" s="110"/>
    </row>
    <row r="398" spans="1:10" ht="23.25" x14ac:dyDescent="0.35">
      <c r="A398" s="333" t="s">
        <v>1006</v>
      </c>
      <c r="B398" s="334" t="s">
        <v>923</v>
      </c>
      <c r="C398" s="108"/>
      <c r="D398" s="108"/>
      <c r="E398" s="337">
        <v>32700</v>
      </c>
      <c r="F398" s="338" t="s">
        <v>1007</v>
      </c>
      <c r="G398" s="108"/>
      <c r="H398" s="108"/>
      <c r="I398" s="108"/>
      <c r="J398" s="110"/>
    </row>
    <row r="399" spans="1:10" ht="23.25" x14ac:dyDescent="0.35">
      <c r="A399" s="333" t="s">
        <v>1008</v>
      </c>
      <c r="B399" s="334" t="s">
        <v>923</v>
      </c>
      <c r="C399" s="108"/>
      <c r="D399" s="108"/>
      <c r="E399" s="337">
        <v>32705.7</v>
      </c>
      <c r="F399" s="338" t="s">
        <v>644</v>
      </c>
      <c r="G399" s="108"/>
      <c r="H399" s="108"/>
      <c r="I399" s="108"/>
      <c r="J399" s="110"/>
    </row>
    <row r="400" spans="1:10" x14ac:dyDescent="0.35">
      <c r="A400" s="333" t="s">
        <v>1009</v>
      </c>
      <c r="B400" s="334" t="s">
        <v>923</v>
      </c>
      <c r="C400" s="108"/>
      <c r="D400" s="108"/>
      <c r="E400" s="337">
        <v>33000</v>
      </c>
      <c r="F400" s="338" t="s">
        <v>972</v>
      </c>
      <c r="G400" s="108"/>
      <c r="H400" s="108"/>
      <c r="I400" s="108"/>
      <c r="J400" s="110"/>
    </row>
    <row r="401" spans="1:10" ht="23.25" x14ac:dyDescent="0.35">
      <c r="A401" s="333" t="s">
        <v>1010</v>
      </c>
      <c r="B401" s="334" t="s">
        <v>923</v>
      </c>
      <c r="C401" s="108"/>
      <c r="D401" s="108"/>
      <c r="E401" s="337">
        <v>33000</v>
      </c>
      <c r="F401" s="338" t="s">
        <v>1011</v>
      </c>
      <c r="G401" s="108"/>
      <c r="H401" s="108"/>
      <c r="I401" s="108"/>
      <c r="J401" s="110"/>
    </row>
    <row r="402" spans="1:10" ht="23.25" x14ac:dyDescent="0.35">
      <c r="A402" s="333" t="s">
        <v>1012</v>
      </c>
      <c r="B402" s="334" t="s">
        <v>923</v>
      </c>
      <c r="C402" s="108"/>
      <c r="D402" s="108"/>
      <c r="E402" s="337">
        <v>33192.800000000003</v>
      </c>
      <c r="F402" s="338" t="s">
        <v>1013</v>
      </c>
      <c r="G402" s="108"/>
      <c r="H402" s="108"/>
      <c r="I402" s="108"/>
      <c r="J402" s="110"/>
    </row>
    <row r="403" spans="1:10" ht="23.25" x14ac:dyDescent="0.35">
      <c r="A403" s="333" t="s">
        <v>1014</v>
      </c>
      <c r="B403" s="334" t="s">
        <v>923</v>
      </c>
      <c r="C403" s="108"/>
      <c r="D403" s="108"/>
      <c r="E403" s="337">
        <v>33485</v>
      </c>
      <c r="F403" s="338" t="s">
        <v>1015</v>
      </c>
      <c r="G403" s="108"/>
      <c r="H403" s="108"/>
      <c r="I403" s="108"/>
      <c r="J403" s="110"/>
    </row>
    <row r="404" spans="1:10" ht="23.25" x14ac:dyDescent="0.35">
      <c r="A404" s="333" t="s">
        <v>1016</v>
      </c>
      <c r="B404" s="334" t="s">
        <v>923</v>
      </c>
      <c r="C404" s="108"/>
      <c r="D404" s="108"/>
      <c r="E404" s="337">
        <v>34000</v>
      </c>
      <c r="F404" s="338" t="s">
        <v>634</v>
      </c>
      <c r="G404" s="108"/>
      <c r="H404" s="108"/>
      <c r="I404" s="108"/>
      <c r="J404" s="110"/>
    </row>
    <row r="405" spans="1:10" x14ac:dyDescent="0.35">
      <c r="A405" s="333" t="s">
        <v>1017</v>
      </c>
      <c r="B405" s="334" t="s">
        <v>923</v>
      </c>
      <c r="C405" s="108"/>
      <c r="D405" s="108"/>
      <c r="E405" s="337">
        <v>34000</v>
      </c>
      <c r="F405" s="338" t="s">
        <v>1018</v>
      </c>
      <c r="G405" s="108"/>
      <c r="H405" s="108"/>
      <c r="I405" s="108"/>
      <c r="J405" s="110"/>
    </row>
    <row r="406" spans="1:10" ht="23.25" x14ac:dyDescent="0.35">
      <c r="A406" s="333" t="s">
        <v>1019</v>
      </c>
      <c r="B406" s="334" t="s">
        <v>923</v>
      </c>
      <c r="C406" s="108"/>
      <c r="D406" s="108"/>
      <c r="E406" s="337">
        <v>34180.18</v>
      </c>
      <c r="F406" s="338" t="s">
        <v>588</v>
      </c>
      <c r="G406" s="108"/>
      <c r="H406" s="108"/>
      <c r="I406" s="108"/>
      <c r="J406" s="110"/>
    </row>
    <row r="407" spans="1:10" ht="23.25" x14ac:dyDescent="0.35">
      <c r="A407" s="333" t="s">
        <v>1020</v>
      </c>
      <c r="B407" s="334" t="s">
        <v>923</v>
      </c>
      <c r="C407" s="108"/>
      <c r="D407" s="108"/>
      <c r="E407" s="337">
        <v>34400</v>
      </c>
      <c r="F407" s="338" t="s">
        <v>1021</v>
      </c>
      <c r="G407" s="108"/>
      <c r="H407" s="108"/>
      <c r="I407" s="108"/>
      <c r="J407" s="110"/>
    </row>
    <row r="408" spans="1:10" ht="23.25" x14ac:dyDescent="0.35">
      <c r="A408" s="333" t="s">
        <v>1022</v>
      </c>
      <c r="B408" s="334" t="s">
        <v>923</v>
      </c>
      <c r="C408" s="108"/>
      <c r="D408" s="108"/>
      <c r="E408" s="337">
        <v>34600</v>
      </c>
      <c r="F408" s="338" t="s">
        <v>890</v>
      </c>
      <c r="G408" s="108"/>
      <c r="H408" s="108"/>
      <c r="I408" s="108"/>
      <c r="J408" s="110"/>
    </row>
    <row r="409" spans="1:10" ht="23.25" x14ac:dyDescent="0.35">
      <c r="A409" s="333" t="s">
        <v>1023</v>
      </c>
      <c r="B409" s="334" t="s">
        <v>923</v>
      </c>
      <c r="C409" s="108"/>
      <c r="D409" s="108"/>
      <c r="E409" s="337">
        <v>34770</v>
      </c>
      <c r="F409" s="338" t="s">
        <v>1024</v>
      </c>
      <c r="G409" s="108"/>
      <c r="H409" s="108"/>
      <c r="I409" s="108"/>
      <c r="J409" s="110"/>
    </row>
    <row r="410" spans="1:10" ht="23.25" x14ac:dyDescent="0.35">
      <c r="A410" s="333" t="s">
        <v>1025</v>
      </c>
      <c r="B410" s="334" t="s">
        <v>923</v>
      </c>
      <c r="C410" s="108"/>
      <c r="D410" s="108"/>
      <c r="E410" s="337">
        <v>35200</v>
      </c>
      <c r="F410" s="338" t="s">
        <v>1026</v>
      </c>
      <c r="G410" s="108"/>
      <c r="H410" s="108"/>
      <c r="I410" s="108"/>
      <c r="J410" s="110"/>
    </row>
    <row r="411" spans="1:10" ht="23.25" x14ac:dyDescent="0.35">
      <c r="A411" s="333" t="s">
        <v>1027</v>
      </c>
      <c r="B411" s="334" t="s">
        <v>923</v>
      </c>
      <c r="C411" s="108"/>
      <c r="D411" s="108"/>
      <c r="E411" s="337">
        <v>35549.72</v>
      </c>
      <c r="F411" s="338" t="s">
        <v>1028</v>
      </c>
      <c r="G411" s="108"/>
      <c r="H411" s="108"/>
      <c r="I411" s="108"/>
      <c r="J411" s="110"/>
    </row>
    <row r="412" spans="1:10" ht="23.25" x14ac:dyDescent="0.35">
      <c r="A412" s="333" t="s">
        <v>1029</v>
      </c>
      <c r="B412" s="334" t="s">
        <v>923</v>
      </c>
      <c r="C412" s="108"/>
      <c r="D412" s="108"/>
      <c r="E412" s="337">
        <v>35600</v>
      </c>
      <c r="F412" s="338" t="s">
        <v>572</v>
      </c>
      <c r="G412" s="108"/>
      <c r="H412" s="108"/>
      <c r="I412" s="108"/>
      <c r="J412" s="110"/>
    </row>
    <row r="413" spans="1:10" ht="23.25" x14ac:dyDescent="0.35">
      <c r="A413" s="333" t="s">
        <v>1030</v>
      </c>
      <c r="B413" s="334" t="s">
        <v>923</v>
      </c>
      <c r="C413" s="108"/>
      <c r="D413" s="108"/>
      <c r="E413" s="337">
        <v>35800</v>
      </c>
      <c r="F413" s="338" t="s">
        <v>1031</v>
      </c>
      <c r="G413" s="108"/>
      <c r="H413" s="108"/>
      <c r="I413" s="108"/>
      <c r="J413" s="110"/>
    </row>
    <row r="414" spans="1:10" ht="23.25" x14ac:dyDescent="0.35">
      <c r="A414" s="333" t="s">
        <v>1032</v>
      </c>
      <c r="B414" s="334" t="s">
        <v>923</v>
      </c>
      <c r="C414" s="108"/>
      <c r="D414" s="108"/>
      <c r="E414" s="337">
        <v>36000</v>
      </c>
      <c r="F414" s="338" t="s">
        <v>1033</v>
      </c>
      <c r="G414" s="108"/>
      <c r="H414" s="108"/>
      <c r="I414" s="108"/>
      <c r="J414" s="110"/>
    </row>
    <row r="415" spans="1:10" ht="23.25" x14ac:dyDescent="0.35">
      <c r="A415" s="333" t="s">
        <v>1034</v>
      </c>
      <c r="B415" s="334" t="s">
        <v>923</v>
      </c>
      <c r="C415" s="108"/>
      <c r="D415" s="108"/>
      <c r="E415" s="337">
        <v>36000</v>
      </c>
      <c r="F415" s="338" t="s">
        <v>711</v>
      </c>
      <c r="G415" s="108"/>
      <c r="H415" s="108"/>
      <c r="I415" s="108"/>
      <c r="J415" s="110"/>
    </row>
    <row r="416" spans="1:10" ht="23.25" x14ac:dyDescent="0.35">
      <c r="A416" s="333" t="s">
        <v>1035</v>
      </c>
      <c r="B416" s="334" t="s">
        <v>923</v>
      </c>
      <c r="C416" s="108"/>
      <c r="D416" s="108"/>
      <c r="E416" s="337">
        <v>36218.550000000003</v>
      </c>
      <c r="F416" s="338" t="s">
        <v>614</v>
      </c>
      <c r="G416" s="108"/>
      <c r="H416" s="108"/>
      <c r="I416" s="108"/>
      <c r="J416" s="110"/>
    </row>
    <row r="417" spans="1:10" ht="23.25" x14ac:dyDescent="0.35">
      <c r="A417" s="333" t="s">
        <v>1014</v>
      </c>
      <c r="B417" s="334" t="s">
        <v>923</v>
      </c>
      <c r="C417" s="108"/>
      <c r="D417" s="108"/>
      <c r="E417" s="337">
        <v>36260</v>
      </c>
      <c r="F417" s="338" t="s">
        <v>1015</v>
      </c>
      <c r="G417" s="108"/>
      <c r="H417" s="108"/>
      <c r="I417" s="108"/>
      <c r="J417" s="110"/>
    </row>
    <row r="418" spans="1:10" ht="23.25" x14ac:dyDescent="0.35">
      <c r="A418" s="333" t="s">
        <v>1036</v>
      </c>
      <c r="B418" s="334" t="s">
        <v>923</v>
      </c>
      <c r="C418" s="108"/>
      <c r="D418" s="108"/>
      <c r="E418" s="337">
        <v>36500</v>
      </c>
      <c r="F418" s="338" t="s">
        <v>1037</v>
      </c>
      <c r="G418" s="108"/>
      <c r="H418" s="108"/>
      <c r="I418" s="108"/>
      <c r="J418" s="110"/>
    </row>
    <row r="419" spans="1:10" ht="23.25" x14ac:dyDescent="0.35">
      <c r="A419" s="333" t="s">
        <v>1038</v>
      </c>
      <c r="B419" s="334" t="s">
        <v>923</v>
      </c>
      <c r="C419" s="108"/>
      <c r="D419" s="108"/>
      <c r="E419" s="337">
        <v>36500</v>
      </c>
      <c r="F419" s="338" t="s">
        <v>1039</v>
      </c>
      <c r="G419" s="108"/>
      <c r="H419" s="108"/>
      <c r="I419" s="108"/>
      <c r="J419" s="110"/>
    </row>
    <row r="420" spans="1:10" ht="23.25" x14ac:dyDescent="0.35">
      <c r="A420" s="333" t="s">
        <v>1038</v>
      </c>
      <c r="B420" s="334" t="s">
        <v>923</v>
      </c>
      <c r="C420" s="108"/>
      <c r="D420" s="108"/>
      <c r="E420" s="337">
        <v>36500</v>
      </c>
      <c r="F420" s="338" t="s">
        <v>1039</v>
      </c>
      <c r="G420" s="108"/>
      <c r="H420" s="108"/>
      <c r="I420" s="108"/>
      <c r="J420" s="110"/>
    </row>
    <row r="421" spans="1:10" ht="23.25" x14ac:dyDescent="0.35">
      <c r="A421" s="333" t="s">
        <v>1040</v>
      </c>
      <c r="B421" s="334" t="s">
        <v>923</v>
      </c>
      <c r="C421" s="108"/>
      <c r="D421" s="108"/>
      <c r="E421" s="337">
        <v>36530.9</v>
      </c>
      <c r="F421" s="338" t="s">
        <v>624</v>
      </c>
      <c r="G421" s="108"/>
      <c r="H421" s="108"/>
      <c r="I421" s="108"/>
      <c r="J421" s="110"/>
    </row>
    <row r="422" spans="1:10" x14ac:dyDescent="0.35">
      <c r="A422" s="333" t="s">
        <v>1041</v>
      </c>
      <c r="B422" s="334" t="s">
        <v>923</v>
      </c>
      <c r="C422" s="108"/>
      <c r="D422" s="108"/>
      <c r="E422" s="337">
        <v>36600</v>
      </c>
      <c r="F422" s="338" t="s">
        <v>1042</v>
      </c>
      <c r="G422" s="108"/>
      <c r="H422" s="108"/>
      <c r="I422" s="108"/>
      <c r="J422" s="110"/>
    </row>
    <row r="423" spans="1:10" ht="23.25" x14ac:dyDescent="0.35">
      <c r="A423" s="333" t="s">
        <v>1043</v>
      </c>
      <c r="B423" s="334" t="s">
        <v>923</v>
      </c>
      <c r="C423" s="108"/>
      <c r="D423" s="108"/>
      <c r="E423" s="337">
        <v>36672.9</v>
      </c>
      <c r="F423" s="338" t="s">
        <v>644</v>
      </c>
      <c r="G423" s="108"/>
      <c r="H423" s="108"/>
      <c r="I423" s="108"/>
      <c r="J423" s="110"/>
    </row>
    <row r="424" spans="1:10" ht="23.25" x14ac:dyDescent="0.35">
      <c r="A424" s="333" t="s">
        <v>1044</v>
      </c>
      <c r="B424" s="334" t="s">
        <v>923</v>
      </c>
      <c r="C424" s="108"/>
      <c r="D424" s="108"/>
      <c r="E424" s="337">
        <v>36740</v>
      </c>
      <c r="F424" s="338" t="s">
        <v>1045</v>
      </c>
      <c r="G424" s="108"/>
      <c r="H424" s="108"/>
      <c r="I424" s="108"/>
      <c r="J424" s="110"/>
    </row>
    <row r="425" spans="1:10" ht="23.25" x14ac:dyDescent="0.35">
      <c r="A425" s="333" t="s">
        <v>1046</v>
      </c>
      <c r="B425" s="334" t="s">
        <v>923</v>
      </c>
      <c r="C425" s="108"/>
      <c r="D425" s="108"/>
      <c r="E425" s="337">
        <v>36750</v>
      </c>
      <c r="F425" s="338" t="s">
        <v>1047</v>
      </c>
      <c r="G425" s="108"/>
      <c r="H425" s="108"/>
      <c r="I425" s="108"/>
      <c r="J425" s="110"/>
    </row>
    <row r="426" spans="1:10" ht="23.25" x14ac:dyDescent="0.35">
      <c r="A426" s="333" t="s">
        <v>1048</v>
      </c>
      <c r="B426" s="334" t="s">
        <v>923</v>
      </c>
      <c r="C426" s="108"/>
      <c r="D426" s="108"/>
      <c r="E426" s="337">
        <v>36770</v>
      </c>
      <c r="F426" s="338" t="s">
        <v>1049</v>
      </c>
      <c r="G426" s="108"/>
      <c r="H426" s="108"/>
      <c r="I426" s="108"/>
      <c r="J426" s="110"/>
    </row>
    <row r="427" spans="1:10" ht="23.25" x14ac:dyDescent="0.35">
      <c r="A427" s="333" t="s">
        <v>1050</v>
      </c>
      <c r="B427" s="334" t="s">
        <v>923</v>
      </c>
      <c r="C427" s="108"/>
      <c r="D427" s="108"/>
      <c r="E427" s="337">
        <v>36800</v>
      </c>
      <c r="F427" s="338" t="s">
        <v>968</v>
      </c>
      <c r="G427" s="108"/>
      <c r="H427" s="108"/>
      <c r="I427" s="108"/>
      <c r="J427" s="110"/>
    </row>
    <row r="428" spans="1:10" x14ac:dyDescent="0.35">
      <c r="A428" s="333" t="s">
        <v>1051</v>
      </c>
      <c r="B428" s="334" t="s">
        <v>923</v>
      </c>
      <c r="C428" s="108"/>
      <c r="D428" s="108"/>
      <c r="E428" s="337">
        <v>37000</v>
      </c>
      <c r="F428" s="338" t="s">
        <v>972</v>
      </c>
      <c r="G428" s="108"/>
      <c r="H428" s="108"/>
      <c r="I428" s="108"/>
      <c r="J428" s="110"/>
    </row>
    <row r="429" spans="1:10" ht="23.25" x14ac:dyDescent="0.35">
      <c r="A429" s="333" t="s">
        <v>1052</v>
      </c>
      <c r="B429" s="334" t="s">
        <v>923</v>
      </c>
      <c r="C429" s="108"/>
      <c r="D429" s="108"/>
      <c r="E429" s="337">
        <v>37041.19</v>
      </c>
      <c r="F429" s="338" t="s">
        <v>1053</v>
      </c>
      <c r="G429" s="108"/>
      <c r="H429" s="108"/>
      <c r="I429" s="108"/>
      <c r="J429" s="110"/>
    </row>
    <row r="430" spans="1:10" ht="23.25" x14ac:dyDescent="0.35">
      <c r="A430" s="333" t="s">
        <v>1001</v>
      </c>
      <c r="B430" s="334" t="s">
        <v>923</v>
      </c>
      <c r="C430" s="108"/>
      <c r="D430" s="108"/>
      <c r="E430" s="337">
        <v>37412.699999999997</v>
      </c>
      <c r="F430" s="338" t="s">
        <v>644</v>
      </c>
      <c r="G430" s="108"/>
      <c r="H430" s="108"/>
      <c r="I430" s="108"/>
      <c r="J430" s="110"/>
    </row>
    <row r="431" spans="1:10" ht="23.25" x14ac:dyDescent="0.35">
      <c r="A431" s="333" t="s">
        <v>1054</v>
      </c>
      <c r="B431" s="334" t="s">
        <v>923</v>
      </c>
      <c r="C431" s="108"/>
      <c r="D431" s="108"/>
      <c r="E431" s="337">
        <v>37848.5</v>
      </c>
      <c r="F431" s="338" t="s">
        <v>644</v>
      </c>
      <c r="G431" s="108"/>
      <c r="H431" s="108"/>
      <c r="I431" s="108"/>
      <c r="J431" s="110"/>
    </row>
    <row r="432" spans="1:10" ht="23.25" x14ac:dyDescent="0.35">
      <c r="A432" s="333" t="s">
        <v>1008</v>
      </c>
      <c r="B432" s="334" t="s">
        <v>923</v>
      </c>
      <c r="C432" s="108"/>
      <c r="D432" s="108"/>
      <c r="E432" s="337">
        <v>38237.1</v>
      </c>
      <c r="F432" s="338" t="s">
        <v>644</v>
      </c>
      <c r="G432" s="108"/>
      <c r="H432" s="108"/>
      <c r="I432" s="108"/>
      <c r="J432" s="110"/>
    </row>
    <row r="433" spans="1:10" ht="23.25" x14ac:dyDescent="0.35">
      <c r="A433" s="333" t="s">
        <v>1055</v>
      </c>
      <c r="B433" s="334" t="s">
        <v>923</v>
      </c>
      <c r="C433" s="108"/>
      <c r="D433" s="108"/>
      <c r="E433" s="337">
        <v>38500</v>
      </c>
      <c r="F433" s="338" t="s">
        <v>716</v>
      </c>
      <c r="G433" s="108"/>
      <c r="H433" s="108"/>
      <c r="I433" s="108"/>
      <c r="J433" s="110"/>
    </row>
    <row r="434" spans="1:10" ht="23.25" x14ac:dyDescent="0.35">
      <c r="A434" s="333" t="s">
        <v>1056</v>
      </c>
      <c r="B434" s="334" t="s">
        <v>923</v>
      </c>
      <c r="C434" s="108"/>
      <c r="D434" s="108"/>
      <c r="E434" s="337">
        <v>39075.199999999997</v>
      </c>
      <c r="F434" s="338" t="s">
        <v>644</v>
      </c>
      <c r="G434" s="108"/>
      <c r="H434" s="108"/>
      <c r="I434" s="108"/>
      <c r="J434" s="110"/>
    </row>
    <row r="435" spans="1:10" ht="23.25" x14ac:dyDescent="0.35">
      <c r="A435" s="333" t="s">
        <v>1057</v>
      </c>
      <c r="B435" s="334" t="s">
        <v>923</v>
      </c>
      <c r="C435" s="108"/>
      <c r="D435" s="108"/>
      <c r="E435" s="337">
        <v>39500</v>
      </c>
      <c r="F435" s="338" t="s">
        <v>761</v>
      </c>
      <c r="G435" s="108"/>
      <c r="H435" s="108"/>
      <c r="I435" s="108"/>
      <c r="J435" s="110"/>
    </row>
    <row r="436" spans="1:10" ht="23.25" x14ac:dyDescent="0.35">
      <c r="A436" s="333" t="s">
        <v>1035</v>
      </c>
      <c r="B436" s="334" t="s">
        <v>923</v>
      </c>
      <c r="C436" s="108"/>
      <c r="D436" s="108"/>
      <c r="E436" s="337">
        <v>39753.629999999997</v>
      </c>
      <c r="F436" s="338" t="s">
        <v>614</v>
      </c>
      <c r="G436" s="108"/>
      <c r="H436" s="108"/>
      <c r="I436" s="108"/>
      <c r="J436" s="110"/>
    </row>
    <row r="437" spans="1:10" ht="23.25" x14ac:dyDescent="0.35">
      <c r="A437" s="333" t="s">
        <v>1054</v>
      </c>
      <c r="B437" s="334" t="s">
        <v>923</v>
      </c>
      <c r="C437" s="108"/>
      <c r="D437" s="108"/>
      <c r="E437" s="337">
        <v>40480.5</v>
      </c>
      <c r="F437" s="338" t="s">
        <v>644</v>
      </c>
      <c r="G437" s="108"/>
      <c r="H437" s="108"/>
      <c r="I437" s="108"/>
      <c r="J437" s="110"/>
    </row>
    <row r="438" spans="1:10" ht="23.25" x14ac:dyDescent="0.35">
      <c r="A438" s="333" t="s">
        <v>1058</v>
      </c>
      <c r="B438" s="334" t="s">
        <v>923</v>
      </c>
      <c r="C438" s="108"/>
      <c r="D438" s="108"/>
      <c r="E438" s="337">
        <v>40518.39</v>
      </c>
      <c r="F438" s="338" t="s">
        <v>624</v>
      </c>
      <c r="G438" s="108"/>
      <c r="H438" s="108"/>
      <c r="I438" s="108"/>
      <c r="J438" s="110"/>
    </row>
    <row r="439" spans="1:10" ht="23.25" x14ac:dyDescent="0.35">
      <c r="A439" s="333" t="s">
        <v>1059</v>
      </c>
      <c r="B439" s="334" t="s">
        <v>923</v>
      </c>
      <c r="C439" s="108"/>
      <c r="D439" s="108"/>
      <c r="E439" s="337">
        <v>40548.400000000001</v>
      </c>
      <c r="F439" s="338" t="s">
        <v>644</v>
      </c>
      <c r="G439" s="108"/>
      <c r="H439" s="108"/>
      <c r="I439" s="108"/>
      <c r="J439" s="110"/>
    </row>
    <row r="440" spans="1:10" ht="23.25" x14ac:dyDescent="0.35">
      <c r="A440" s="333" t="s">
        <v>1060</v>
      </c>
      <c r="B440" s="334" t="s">
        <v>923</v>
      </c>
      <c r="C440" s="108"/>
      <c r="D440" s="108"/>
      <c r="E440" s="337">
        <v>40952.800000000003</v>
      </c>
      <c r="F440" s="338" t="s">
        <v>644</v>
      </c>
      <c r="G440" s="108"/>
      <c r="H440" s="108"/>
      <c r="I440" s="108"/>
      <c r="J440" s="110"/>
    </row>
    <row r="441" spans="1:10" ht="23.25" x14ac:dyDescent="0.35">
      <c r="A441" s="333" t="s">
        <v>1061</v>
      </c>
      <c r="B441" s="334" t="s">
        <v>923</v>
      </c>
      <c r="C441" s="108"/>
      <c r="D441" s="108"/>
      <c r="E441" s="337">
        <v>41000</v>
      </c>
      <c r="F441" s="338" t="s">
        <v>865</v>
      </c>
      <c r="G441" s="108"/>
      <c r="H441" s="108"/>
      <c r="I441" s="108"/>
      <c r="J441" s="110"/>
    </row>
    <row r="442" spans="1:10" ht="23.25" x14ac:dyDescent="0.35">
      <c r="A442" s="333" t="s">
        <v>1062</v>
      </c>
      <c r="B442" s="334" t="s">
        <v>923</v>
      </c>
      <c r="C442" s="108"/>
      <c r="D442" s="108"/>
      <c r="E442" s="337">
        <v>41000</v>
      </c>
      <c r="F442" s="338" t="s">
        <v>1063</v>
      </c>
      <c r="G442" s="108"/>
      <c r="H442" s="108"/>
      <c r="I442" s="108"/>
      <c r="J442" s="110"/>
    </row>
    <row r="443" spans="1:10" ht="23.25" x14ac:dyDescent="0.35">
      <c r="A443" s="333" t="s">
        <v>1062</v>
      </c>
      <c r="B443" s="334" t="s">
        <v>923</v>
      </c>
      <c r="C443" s="108"/>
      <c r="D443" s="108"/>
      <c r="E443" s="337">
        <v>41000</v>
      </c>
      <c r="F443" s="338" t="s">
        <v>1064</v>
      </c>
      <c r="G443" s="108"/>
      <c r="H443" s="108"/>
      <c r="I443" s="108"/>
      <c r="J443" s="110"/>
    </row>
    <row r="444" spans="1:10" ht="23.25" x14ac:dyDescent="0.35">
      <c r="A444" s="333" t="s">
        <v>1065</v>
      </c>
      <c r="B444" s="334" t="s">
        <v>923</v>
      </c>
      <c r="C444" s="108"/>
      <c r="D444" s="108"/>
      <c r="E444" s="337">
        <v>41000</v>
      </c>
      <c r="F444" s="338" t="s">
        <v>1066</v>
      </c>
      <c r="G444" s="108"/>
      <c r="H444" s="108"/>
      <c r="I444" s="108"/>
      <c r="J444" s="110"/>
    </row>
    <row r="445" spans="1:10" ht="23.25" x14ac:dyDescent="0.35">
      <c r="A445" s="333" t="s">
        <v>1060</v>
      </c>
      <c r="B445" s="334" t="s">
        <v>923</v>
      </c>
      <c r="C445" s="108"/>
      <c r="D445" s="108"/>
      <c r="E445" s="337">
        <v>41018.400000000001</v>
      </c>
      <c r="F445" s="338" t="s">
        <v>644</v>
      </c>
      <c r="G445" s="108"/>
      <c r="H445" s="108"/>
      <c r="I445" s="108"/>
      <c r="J445" s="110"/>
    </row>
    <row r="446" spans="1:10" ht="23.25" x14ac:dyDescent="0.35">
      <c r="A446" s="333" t="s">
        <v>1054</v>
      </c>
      <c r="B446" s="334" t="s">
        <v>923</v>
      </c>
      <c r="C446" s="108"/>
      <c r="D446" s="108"/>
      <c r="E446" s="337">
        <v>41037.4</v>
      </c>
      <c r="F446" s="338" t="s">
        <v>644</v>
      </c>
      <c r="G446" s="108"/>
      <c r="H446" s="108"/>
      <c r="I446" s="108"/>
      <c r="J446" s="110"/>
    </row>
    <row r="447" spans="1:10" ht="23.25" x14ac:dyDescent="0.35">
      <c r="A447" s="333" t="s">
        <v>1067</v>
      </c>
      <c r="B447" s="334" t="s">
        <v>923</v>
      </c>
      <c r="C447" s="108"/>
      <c r="D447" s="108"/>
      <c r="E447" s="337">
        <v>41300</v>
      </c>
      <c r="F447" s="338" t="s">
        <v>1068</v>
      </c>
      <c r="G447" s="108"/>
      <c r="H447" s="108"/>
      <c r="I447" s="108"/>
      <c r="J447" s="110"/>
    </row>
    <row r="448" spans="1:10" ht="23.25" x14ac:dyDescent="0.35">
      <c r="A448" s="333" t="s">
        <v>1069</v>
      </c>
      <c r="B448" s="334" t="s">
        <v>923</v>
      </c>
      <c r="C448" s="108"/>
      <c r="D448" s="108"/>
      <c r="E448" s="337">
        <v>41380</v>
      </c>
      <c r="F448" s="338" t="s">
        <v>1070</v>
      </c>
      <c r="G448" s="108"/>
      <c r="H448" s="108"/>
      <c r="I448" s="108"/>
      <c r="J448" s="110"/>
    </row>
    <row r="449" spans="1:10" ht="23.25" x14ac:dyDescent="0.35">
      <c r="A449" s="333" t="s">
        <v>1069</v>
      </c>
      <c r="B449" s="334" t="s">
        <v>923</v>
      </c>
      <c r="C449" s="108"/>
      <c r="D449" s="108"/>
      <c r="E449" s="337">
        <v>41390.86</v>
      </c>
      <c r="F449" s="338" t="s">
        <v>1071</v>
      </c>
      <c r="G449" s="108"/>
      <c r="H449" s="108"/>
      <c r="I449" s="108"/>
      <c r="J449" s="110"/>
    </row>
    <row r="450" spans="1:10" ht="23.25" x14ac:dyDescent="0.35">
      <c r="A450" s="333" t="s">
        <v>1062</v>
      </c>
      <c r="B450" s="334" t="s">
        <v>923</v>
      </c>
      <c r="C450" s="108"/>
      <c r="D450" s="108"/>
      <c r="E450" s="337">
        <v>41394</v>
      </c>
      <c r="F450" s="338" t="s">
        <v>1047</v>
      </c>
      <c r="G450" s="108"/>
      <c r="H450" s="108"/>
      <c r="I450" s="108"/>
      <c r="J450" s="110"/>
    </row>
    <row r="451" spans="1:10" ht="23.25" x14ac:dyDescent="0.35">
      <c r="A451" s="333" t="s">
        <v>1072</v>
      </c>
      <c r="B451" s="334" t="s">
        <v>923</v>
      </c>
      <c r="C451" s="108"/>
      <c r="D451" s="108"/>
      <c r="E451" s="337">
        <v>41400</v>
      </c>
      <c r="F451" s="338" t="s">
        <v>1073</v>
      </c>
      <c r="G451" s="108"/>
      <c r="H451" s="108"/>
      <c r="I451" s="108"/>
      <c r="J451" s="110"/>
    </row>
    <row r="452" spans="1:10" x14ac:dyDescent="0.35">
      <c r="A452" s="339" t="s">
        <v>232</v>
      </c>
      <c r="B452" s="293"/>
      <c r="C452" s="293"/>
      <c r="D452" s="293"/>
      <c r="E452" s="293"/>
      <c r="F452" s="293"/>
      <c r="G452" s="293"/>
      <c r="H452" s="293"/>
      <c r="I452" s="293"/>
      <c r="J452" s="110"/>
    </row>
    <row r="453" spans="1:10" x14ac:dyDescent="0.35">
      <c r="A453" s="110"/>
      <c r="B453" s="110"/>
      <c r="C453" s="110"/>
      <c r="D453" s="110"/>
      <c r="E453" s="110"/>
      <c r="F453" s="110"/>
      <c r="G453" s="110"/>
      <c r="H453" s="110"/>
      <c r="I453" s="110"/>
      <c r="J453" s="110"/>
    </row>
    <row r="454" spans="1:10" x14ac:dyDescent="0.35">
      <c r="A454" s="1016" t="s">
        <v>259</v>
      </c>
      <c r="B454" s="1016"/>
      <c r="C454" s="1016"/>
      <c r="D454" s="1016"/>
      <c r="E454" s="1016"/>
      <c r="F454" s="1016"/>
      <c r="G454" s="1016"/>
      <c r="H454" s="1016"/>
      <c r="I454" s="1016"/>
      <c r="J454" s="1016"/>
    </row>
    <row r="455" spans="1:10" x14ac:dyDescent="0.35">
      <c r="A455" s="1016" t="s">
        <v>251</v>
      </c>
      <c r="B455" s="1016"/>
      <c r="C455" s="1016"/>
      <c r="D455" s="1016"/>
      <c r="E455" s="1016"/>
      <c r="F455" s="1016"/>
      <c r="G455" s="1016"/>
      <c r="H455" s="1016"/>
      <c r="I455" s="1016"/>
      <c r="J455" s="1016"/>
    </row>
    <row r="456" spans="1:10" x14ac:dyDescent="0.35">
      <c r="A456" s="277" t="s">
        <v>137</v>
      </c>
      <c r="B456" s="1016" t="s">
        <v>1077</v>
      </c>
      <c r="C456" s="1016"/>
      <c r="D456" s="1016"/>
      <c r="E456" s="1016"/>
      <c r="F456" s="1016"/>
      <c r="G456" s="1016"/>
      <c r="H456" s="1016"/>
      <c r="I456" s="1016"/>
      <c r="J456" s="1016"/>
    </row>
    <row r="457" spans="1:10" x14ac:dyDescent="0.35">
      <c r="A457" s="275"/>
      <c r="B457" s="275"/>
      <c r="C457" s="275"/>
      <c r="D457" s="275"/>
      <c r="E457" s="275"/>
      <c r="F457" s="275"/>
      <c r="G457" s="276"/>
      <c r="H457" s="109"/>
      <c r="I457" s="109"/>
      <c r="J457" s="109"/>
    </row>
    <row r="458" spans="1:10" x14ac:dyDescent="0.35">
      <c r="A458" s="277" t="s">
        <v>131</v>
      </c>
      <c r="B458" s="277"/>
      <c r="C458" s="277"/>
      <c r="D458" s="277"/>
      <c r="E458" s="277"/>
      <c r="F458" s="277"/>
      <c r="G458" s="277" t="s">
        <v>98</v>
      </c>
      <c r="H458" s="277" t="s">
        <v>138</v>
      </c>
      <c r="I458" s="277"/>
      <c r="J458" s="277"/>
    </row>
    <row r="459" spans="1:10" ht="23.25" x14ac:dyDescent="0.35">
      <c r="A459" s="277" t="s">
        <v>252</v>
      </c>
      <c r="B459" s="278" t="s">
        <v>213</v>
      </c>
      <c r="C459" s="278" t="s">
        <v>132</v>
      </c>
      <c r="D459" s="278" t="s">
        <v>214</v>
      </c>
      <c r="E459" s="278" t="s">
        <v>253</v>
      </c>
      <c r="F459" s="278" t="s">
        <v>215</v>
      </c>
      <c r="G459" s="278" t="s">
        <v>254</v>
      </c>
      <c r="H459" s="278" t="s">
        <v>133</v>
      </c>
      <c r="I459" s="278" t="s">
        <v>135</v>
      </c>
      <c r="J459" s="278" t="s">
        <v>140</v>
      </c>
    </row>
    <row r="460" spans="1:10" x14ac:dyDescent="0.35">
      <c r="A460" s="328" t="s">
        <v>233</v>
      </c>
      <c r="B460" s="279"/>
      <c r="C460" s="279"/>
      <c r="D460" s="279"/>
      <c r="E460" s="279"/>
      <c r="F460" s="279"/>
      <c r="G460" s="279"/>
      <c r="H460" s="279"/>
      <c r="I460" s="279"/>
      <c r="J460" s="279"/>
    </row>
    <row r="461" spans="1:10" x14ac:dyDescent="0.35">
      <c r="A461" s="289">
        <v>1</v>
      </c>
      <c r="B461" s="289"/>
      <c r="C461" s="289"/>
      <c r="D461" s="289"/>
      <c r="E461" s="289"/>
      <c r="F461" s="289"/>
      <c r="G461" s="32"/>
      <c r="H461" s="32"/>
      <c r="I461" s="32"/>
      <c r="J461" s="32"/>
    </row>
    <row r="462" spans="1:10" x14ac:dyDescent="0.35">
      <c r="A462" s="289">
        <v>2</v>
      </c>
      <c r="B462" s="289"/>
      <c r="C462" s="289"/>
      <c r="D462" s="289"/>
      <c r="E462" s="289"/>
      <c r="F462" s="289"/>
      <c r="G462" s="32"/>
      <c r="H462" s="32"/>
      <c r="I462" s="32"/>
      <c r="J462" s="32"/>
    </row>
    <row r="463" spans="1:10" x14ac:dyDescent="0.35">
      <c r="A463" s="289">
        <v>3</v>
      </c>
      <c r="B463" s="289"/>
      <c r="C463" s="32"/>
      <c r="D463" s="289"/>
      <c r="E463" s="289"/>
      <c r="F463" s="289"/>
      <c r="G463" s="32"/>
      <c r="H463" s="32"/>
      <c r="I463" s="32"/>
      <c r="J463" s="32"/>
    </row>
    <row r="464" spans="1:10" x14ac:dyDescent="0.35">
      <c r="A464" s="289">
        <v>4</v>
      </c>
      <c r="B464" s="289"/>
      <c r="C464" s="289"/>
      <c r="D464" s="289"/>
      <c r="E464" s="289"/>
      <c r="F464" s="289"/>
      <c r="G464" s="32"/>
      <c r="H464" s="32"/>
      <c r="I464" s="32"/>
      <c r="J464" s="32"/>
    </row>
    <row r="465" spans="1:10" x14ac:dyDescent="0.35">
      <c r="A465" s="289">
        <v>5</v>
      </c>
      <c r="B465" s="289"/>
      <c r="C465" s="289"/>
      <c r="D465" s="289"/>
      <c r="E465" s="289"/>
      <c r="F465" s="289"/>
      <c r="G465" s="32"/>
      <c r="H465" s="32"/>
      <c r="I465" s="32"/>
      <c r="J465" s="32"/>
    </row>
    <row r="466" spans="1:10" x14ac:dyDescent="0.35">
      <c r="A466" s="289">
        <v>6</v>
      </c>
      <c r="B466" s="289"/>
      <c r="C466" s="289"/>
      <c r="D466" s="289"/>
      <c r="E466" s="289"/>
      <c r="F466" s="289"/>
      <c r="G466" s="32"/>
      <c r="H466" s="32"/>
      <c r="I466" s="32"/>
      <c r="J466" s="32"/>
    </row>
    <row r="467" spans="1:10" x14ac:dyDescent="0.35">
      <c r="A467" s="289">
        <v>7</v>
      </c>
      <c r="B467" s="289"/>
      <c r="C467" s="289"/>
      <c r="D467" s="32"/>
      <c r="E467" s="32"/>
      <c r="F467" s="32"/>
      <c r="G467" s="32"/>
      <c r="H467" s="32"/>
      <c r="I467" s="32"/>
      <c r="J467" s="32"/>
    </row>
    <row r="468" spans="1:10" x14ac:dyDescent="0.35">
      <c r="A468" s="289">
        <v>8</v>
      </c>
      <c r="B468" s="289"/>
      <c r="C468" s="289"/>
      <c r="D468" s="289"/>
      <c r="E468" s="289"/>
      <c r="F468" s="289"/>
      <c r="G468" s="32"/>
      <c r="H468" s="32"/>
      <c r="I468" s="32"/>
      <c r="J468" s="32"/>
    </row>
    <row r="469" spans="1:10" x14ac:dyDescent="0.35">
      <c r="A469" s="289">
        <v>9</v>
      </c>
      <c r="B469" s="289"/>
      <c r="C469" s="289"/>
      <c r="D469" s="289"/>
      <c r="E469" s="289"/>
      <c r="F469" s="289"/>
      <c r="G469" s="32"/>
      <c r="H469" s="32"/>
      <c r="I469" s="32"/>
      <c r="J469" s="32"/>
    </row>
    <row r="470" spans="1:10" x14ac:dyDescent="0.35">
      <c r="A470" s="289" t="s">
        <v>1092</v>
      </c>
      <c r="B470" s="289"/>
      <c r="C470" s="289"/>
      <c r="D470" s="289"/>
      <c r="E470" s="289"/>
      <c r="F470" s="289"/>
      <c r="G470" s="32"/>
      <c r="H470" s="32"/>
      <c r="I470" s="32"/>
      <c r="J470" s="32"/>
    </row>
    <row r="471" spans="1:10" x14ac:dyDescent="0.35">
      <c r="A471" s="289" t="s">
        <v>33</v>
      </c>
      <c r="B471" s="289"/>
      <c r="C471" s="289"/>
      <c r="D471" s="289"/>
      <c r="E471" s="289"/>
      <c r="F471" s="289"/>
      <c r="G471" s="32"/>
      <c r="H471" s="32"/>
      <c r="I471" s="32"/>
      <c r="J471" s="32"/>
    </row>
    <row r="472" spans="1:10" x14ac:dyDescent="0.35">
      <c r="A472" s="318" t="s">
        <v>232</v>
      </c>
      <c r="B472" s="294"/>
      <c r="C472" s="294"/>
      <c r="D472" s="294"/>
      <c r="E472" s="294"/>
      <c r="F472" s="294"/>
      <c r="G472" s="295"/>
      <c r="H472" s="295"/>
      <c r="I472" s="295"/>
      <c r="J472" s="295"/>
    </row>
    <row r="473" spans="1:10" x14ac:dyDescent="0.35">
      <c r="A473" s="289">
        <v>10</v>
      </c>
      <c r="B473" s="289"/>
      <c r="C473" s="289"/>
      <c r="D473" s="289"/>
      <c r="E473" s="289"/>
      <c r="F473" s="289"/>
      <c r="G473" s="32"/>
      <c r="H473" s="32"/>
      <c r="I473" s="32"/>
      <c r="J473" s="32"/>
    </row>
    <row r="474" spans="1:10" x14ac:dyDescent="0.35">
      <c r="A474" s="289">
        <v>11</v>
      </c>
      <c r="B474" s="289"/>
      <c r="C474" s="289"/>
      <c r="D474" s="289"/>
      <c r="E474" s="289"/>
      <c r="F474" s="289"/>
      <c r="G474" s="32"/>
      <c r="H474" s="32"/>
      <c r="I474" s="32"/>
      <c r="J474" s="32"/>
    </row>
    <row r="475" spans="1:10" x14ac:dyDescent="0.35">
      <c r="A475" s="289">
        <v>12</v>
      </c>
      <c r="B475" s="289"/>
      <c r="C475" s="289"/>
      <c r="D475" s="289"/>
      <c r="E475" s="289"/>
      <c r="F475" s="289"/>
      <c r="G475" s="32"/>
      <c r="H475" s="32"/>
      <c r="I475" s="32"/>
      <c r="J475" s="32"/>
    </row>
    <row r="476" spans="1:10" x14ac:dyDescent="0.35">
      <c r="A476" s="289">
        <v>13</v>
      </c>
      <c r="B476" s="289"/>
      <c r="C476" s="289"/>
      <c r="D476" s="289"/>
      <c r="E476" s="289"/>
      <c r="F476" s="289"/>
      <c r="G476" s="32"/>
      <c r="H476" s="32"/>
      <c r="I476" s="32"/>
      <c r="J476" s="32"/>
    </row>
    <row r="477" spans="1:10" x14ac:dyDescent="0.35">
      <c r="A477" s="289">
        <v>14</v>
      </c>
      <c r="B477" s="289"/>
      <c r="C477" s="289"/>
      <c r="D477" s="289"/>
      <c r="E477" s="289"/>
      <c r="F477" s="289"/>
      <c r="G477" s="32"/>
      <c r="H477" s="32"/>
      <c r="I477" s="32"/>
      <c r="J477" s="32"/>
    </row>
    <row r="478" spans="1:10" x14ac:dyDescent="0.35">
      <c r="A478" s="289">
        <v>15</v>
      </c>
      <c r="B478" s="289"/>
      <c r="C478" s="289"/>
      <c r="D478" s="289"/>
      <c r="E478" s="289"/>
      <c r="F478" s="289"/>
      <c r="G478" s="32"/>
      <c r="H478" s="32"/>
      <c r="I478" s="32"/>
      <c r="J478" s="32"/>
    </row>
    <row r="479" spans="1:10" x14ac:dyDescent="0.35">
      <c r="A479" s="289">
        <v>16</v>
      </c>
      <c r="B479" s="289"/>
      <c r="C479" s="289"/>
      <c r="D479" s="289"/>
      <c r="E479" s="289"/>
      <c r="F479" s="289"/>
      <c r="G479" s="32"/>
      <c r="H479" s="32"/>
      <c r="I479" s="32"/>
      <c r="J479" s="32"/>
    </row>
    <row r="480" spans="1:10" x14ac:dyDescent="0.35">
      <c r="A480" s="289">
        <v>17</v>
      </c>
      <c r="B480" s="289"/>
      <c r="C480" s="289"/>
      <c r="D480" s="289"/>
      <c r="E480" s="289"/>
      <c r="F480" s="289"/>
      <c r="G480" s="32"/>
      <c r="H480" s="32"/>
      <c r="I480" s="32"/>
      <c r="J480" s="32"/>
    </row>
    <row r="481" spans="1:10" x14ac:dyDescent="0.35">
      <c r="A481" s="289">
        <v>18</v>
      </c>
      <c r="B481" s="289"/>
      <c r="C481" s="289"/>
      <c r="D481" s="289"/>
      <c r="E481" s="289"/>
      <c r="F481" s="289"/>
      <c r="G481" s="32"/>
      <c r="H481" s="32"/>
      <c r="I481" s="32"/>
      <c r="J481" s="32"/>
    </row>
    <row r="482" spans="1:10" x14ac:dyDescent="0.35">
      <c r="A482" s="289">
        <v>19</v>
      </c>
      <c r="B482" s="289"/>
      <c r="C482" s="289"/>
      <c r="D482" s="289"/>
      <c r="E482" s="289"/>
      <c r="F482" s="289"/>
      <c r="G482" s="32"/>
      <c r="H482" s="32"/>
      <c r="I482" s="32"/>
      <c r="J482" s="32"/>
    </row>
    <row r="483" spans="1:10" x14ac:dyDescent="0.35">
      <c r="A483" s="289" t="s">
        <v>1092</v>
      </c>
      <c r="B483" s="289"/>
      <c r="C483" s="289"/>
      <c r="D483" s="289"/>
      <c r="E483" s="289"/>
      <c r="F483" s="289"/>
      <c r="G483" s="32"/>
      <c r="H483" s="32"/>
      <c r="I483" s="32"/>
      <c r="J483" s="32"/>
    </row>
    <row r="484" spans="1:10" x14ac:dyDescent="0.35">
      <c r="A484" s="289" t="s">
        <v>33</v>
      </c>
      <c r="B484" s="289"/>
      <c r="C484" s="289"/>
      <c r="D484" s="289"/>
      <c r="E484" s="289"/>
      <c r="F484" s="289"/>
      <c r="G484" s="32"/>
      <c r="H484" s="32"/>
      <c r="I484" s="32"/>
      <c r="J484" s="32"/>
    </row>
    <row r="485" spans="1:10" x14ac:dyDescent="0.35">
      <c r="A485" s="318" t="s">
        <v>1093</v>
      </c>
      <c r="B485" s="294"/>
      <c r="C485" s="294"/>
      <c r="D485" s="294"/>
      <c r="E485" s="294"/>
      <c r="F485" s="294"/>
      <c r="G485" s="295"/>
      <c r="H485" s="295"/>
      <c r="I485" s="295"/>
      <c r="J485" s="295"/>
    </row>
    <row r="486" spans="1:10" x14ac:dyDescent="0.35">
      <c r="A486" s="289">
        <v>20</v>
      </c>
      <c r="B486" s="289"/>
      <c r="C486" s="289"/>
      <c r="D486" s="289"/>
      <c r="E486" s="289"/>
      <c r="F486" s="289"/>
      <c r="G486" s="32"/>
      <c r="H486" s="32"/>
      <c r="I486" s="32"/>
      <c r="J486" s="32"/>
    </row>
    <row r="487" spans="1:10" x14ac:dyDescent="0.35">
      <c r="A487" s="289">
        <v>21</v>
      </c>
      <c r="B487" s="289"/>
      <c r="C487" s="289"/>
      <c r="D487" s="289"/>
      <c r="E487" s="289"/>
      <c r="F487" s="289"/>
      <c r="G487" s="32"/>
      <c r="H487" s="32"/>
      <c r="I487" s="32"/>
      <c r="J487" s="32"/>
    </row>
    <row r="488" spans="1:10" x14ac:dyDescent="0.35">
      <c r="A488" s="289">
        <v>22</v>
      </c>
      <c r="B488" s="289"/>
      <c r="C488" s="289"/>
      <c r="D488" s="289"/>
      <c r="E488" s="289"/>
      <c r="F488" s="289"/>
      <c r="G488" s="32"/>
      <c r="H488" s="32"/>
      <c r="I488" s="32"/>
      <c r="J488" s="32"/>
    </row>
    <row r="489" spans="1:10" x14ac:dyDescent="0.35">
      <c r="A489" s="289">
        <v>23</v>
      </c>
      <c r="B489" s="289"/>
      <c r="C489" s="289"/>
      <c r="D489" s="289"/>
      <c r="E489" s="289"/>
      <c r="F489" s="289"/>
      <c r="G489" s="32"/>
      <c r="H489" s="32"/>
      <c r="I489" s="32"/>
      <c r="J489" s="32"/>
    </row>
    <row r="490" spans="1:10" x14ac:dyDescent="0.35">
      <c r="A490" s="289">
        <v>24</v>
      </c>
      <c r="B490" s="289"/>
      <c r="C490" s="289"/>
      <c r="D490" s="289"/>
      <c r="E490" s="289"/>
      <c r="F490" s="289"/>
      <c r="G490" s="32"/>
      <c r="H490" s="32"/>
      <c r="I490" s="32"/>
      <c r="J490" s="32"/>
    </row>
    <row r="491" spans="1:10" x14ac:dyDescent="0.35">
      <c r="A491" s="289">
        <v>25</v>
      </c>
      <c r="B491" s="289"/>
      <c r="C491" s="289"/>
      <c r="D491" s="289"/>
      <c r="E491" s="289"/>
      <c r="F491" s="289"/>
      <c r="G491" s="32"/>
      <c r="H491" s="32"/>
      <c r="I491" s="32"/>
      <c r="J491" s="32"/>
    </row>
    <row r="492" spans="1:10" x14ac:dyDescent="0.35">
      <c r="A492" s="289">
        <v>26</v>
      </c>
      <c r="B492" s="289"/>
      <c r="C492" s="289"/>
      <c r="D492" s="289"/>
      <c r="E492" s="289"/>
      <c r="F492" s="289"/>
      <c r="G492" s="32"/>
      <c r="H492" s="32"/>
      <c r="I492" s="32"/>
      <c r="J492" s="32"/>
    </row>
    <row r="493" spans="1:10" x14ac:dyDescent="0.35">
      <c r="A493" s="289">
        <v>27</v>
      </c>
      <c r="B493" s="289"/>
      <c r="C493" s="289"/>
      <c r="D493" s="289"/>
      <c r="E493" s="289"/>
      <c r="F493" s="289"/>
      <c r="G493" s="32"/>
      <c r="H493" s="32"/>
      <c r="I493" s="32"/>
      <c r="J493" s="32"/>
    </row>
    <row r="494" spans="1:10" x14ac:dyDescent="0.35">
      <c r="A494" s="289">
        <v>28</v>
      </c>
      <c r="B494" s="289"/>
      <c r="C494" s="289"/>
      <c r="D494" s="289"/>
      <c r="E494" s="289"/>
      <c r="F494" s="289"/>
      <c r="G494" s="32"/>
      <c r="H494" s="32"/>
      <c r="I494" s="32"/>
      <c r="J494" s="32"/>
    </row>
    <row r="495" spans="1:10" x14ac:dyDescent="0.35">
      <c r="A495" s="289">
        <v>29</v>
      </c>
      <c r="B495" s="289"/>
      <c r="C495" s="289"/>
      <c r="D495" s="289"/>
      <c r="E495" s="289"/>
      <c r="F495" s="289"/>
      <c r="G495" s="32"/>
      <c r="H495" s="32"/>
      <c r="I495" s="32"/>
      <c r="J495" s="32"/>
    </row>
    <row r="496" spans="1:10" x14ac:dyDescent="0.35">
      <c r="A496" s="289" t="s">
        <v>1092</v>
      </c>
      <c r="B496" s="289"/>
      <c r="C496" s="289"/>
      <c r="D496" s="289"/>
      <c r="E496" s="289"/>
      <c r="F496" s="289"/>
      <c r="G496" s="32"/>
      <c r="H496" s="32"/>
      <c r="I496" s="32"/>
      <c r="J496" s="32"/>
    </row>
    <row r="497" spans="1:10" x14ac:dyDescent="0.35">
      <c r="A497" s="296" t="s">
        <v>33</v>
      </c>
      <c r="B497" s="297"/>
      <c r="C497" s="297"/>
      <c r="D497" s="297"/>
      <c r="E497" s="297"/>
      <c r="F497" s="297"/>
      <c r="G497" s="298"/>
      <c r="H497" s="298"/>
      <c r="I497" s="298"/>
      <c r="J497" s="298"/>
    </row>
    <row r="498" spans="1:10" x14ac:dyDescent="0.35">
      <c r="A498" s="277" t="s">
        <v>11</v>
      </c>
      <c r="B498" s="283"/>
      <c r="C498" s="283"/>
      <c r="D498" s="283"/>
      <c r="E498" s="283"/>
      <c r="F498" s="283"/>
      <c r="G498" s="284"/>
      <c r="H498" s="284"/>
      <c r="I498" s="284"/>
      <c r="J498" s="284"/>
    </row>
    <row r="499" spans="1:10" hidden="1" x14ac:dyDescent="0.35">
      <c r="A499" s="331" t="s">
        <v>216</v>
      </c>
      <c r="B499" s="285"/>
      <c r="C499" s="285"/>
      <c r="D499" s="285"/>
      <c r="E499" s="285"/>
      <c r="F499" s="285"/>
      <c r="G499" s="233"/>
      <c r="H499" s="110"/>
      <c r="I499" s="110"/>
      <c r="J499" s="110"/>
    </row>
    <row r="500" spans="1:10" x14ac:dyDescent="0.35">
      <c r="A500" s="110"/>
      <c r="B500" s="110"/>
      <c r="C500" s="110"/>
      <c r="D500" s="110"/>
      <c r="E500" s="110"/>
      <c r="F500" s="110"/>
      <c r="G500" s="110"/>
      <c r="H500" s="110"/>
      <c r="I500" s="110"/>
      <c r="J500" s="110"/>
    </row>
    <row r="501" spans="1:10" x14ac:dyDescent="0.35">
      <c r="A501" s="1016" t="s">
        <v>259</v>
      </c>
      <c r="B501" s="1016"/>
      <c r="C501" s="1016"/>
      <c r="D501" s="1016"/>
      <c r="E501" s="1016"/>
      <c r="F501" s="1016"/>
      <c r="G501" s="1016"/>
      <c r="H501" s="1016"/>
      <c r="I501" s="1016"/>
      <c r="J501" s="1016"/>
    </row>
    <row r="502" spans="1:10" x14ac:dyDescent="0.35">
      <c r="A502" s="1016" t="s">
        <v>251</v>
      </c>
      <c r="B502" s="1016"/>
      <c r="C502" s="1016"/>
      <c r="D502" s="1016"/>
      <c r="E502" s="1016"/>
      <c r="F502" s="1016"/>
      <c r="G502" s="1016"/>
      <c r="H502" s="1016"/>
      <c r="I502" s="1016"/>
      <c r="J502" s="1016"/>
    </row>
    <row r="503" spans="1:10" x14ac:dyDescent="0.35">
      <c r="A503" s="277" t="s">
        <v>137</v>
      </c>
      <c r="B503" s="1016" t="s">
        <v>1178</v>
      </c>
      <c r="C503" s="1016"/>
      <c r="D503" s="1016"/>
      <c r="E503" s="1016"/>
      <c r="F503" s="1016"/>
      <c r="G503" s="1016"/>
      <c r="H503" s="1016"/>
      <c r="I503" s="1016"/>
      <c r="J503" s="1016"/>
    </row>
    <row r="504" spans="1:10" x14ac:dyDescent="0.35">
      <c r="A504" s="275"/>
      <c r="B504" s="275"/>
      <c r="C504" s="275"/>
      <c r="D504" s="275"/>
      <c r="E504" s="275"/>
      <c r="F504" s="275"/>
      <c r="G504" s="276"/>
      <c r="H504" s="109"/>
      <c r="I504" s="109"/>
      <c r="J504" s="109"/>
    </row>
    <row r="505" spans="1:10" x14ac:dyDescent="0.35">
      <c r="A505" s="277" t="s">
        <v>131</v>
      </c>
      <c r="B505" s="277"/>
      <c r="C505" s="277"/>
      <c r="D505" s="277"/>
      <c r="E505" s="277"/>
      <c r="F505" s="277"/>
      <c r="G505" s="277" t="s">
        <v>98</v>
      </c>
      <c r="H505" s="277" t="s">
        <v>138</v>
      </c>
      <c r="I505" s="277"/>
      <c r="J505" s="277"/>
    </row>
    <row r="506" spans="1:10" ht="23.25" x14ac:dyDescent="0.35">
      <c r="A506" s="277" t="s">
        <v>252</v>
      </c>
      <c r="B506" s="278" t="s">
        <v>213</v>
      </c>
      <c r="C506" s="278" t="s">
        <v>132</v>
      </c>
      <c r="D506" s="278" t="s">
        <v>214</v>
      </c>
      <c r="E506" s="278" t="s">
        <v>253</v>
      </c>
      <c r="F506" s="278" t="s">
        <v>215</v>
      </c>
      <c r="G506" s="278" t="s">
        <v>254</v>
      </c>
      <c r="H506" s="278" t="s">
        <v>133</v>
      </c>
      <c r="I506" s="278" t="s">
        <v>135</v>
      </c>
      <c r="J506" s="278" t="s">
        <v>140</v>
      </c>
    </row>
    <row r="507" spans="1:10" ht="12.75" x14ac:dyDescent="0.35">
      <c r="A507" s="462" t="s">
        <v>233</v>
      </c>
      <c r="B507" s="463"/>
      <c r="C507" s="463"/>
      <c r="D507" s="463"/>
      <c r="E507" s="464">
        <f>SUM(E509:E523)</f>
        <v>615781.82000000007</v>
      </c>
      <c r="F507" s="463"/>
      <c r="G507" s="463"/>
      <c r="H507" s="463"/>
      <c r="I507" s="463"/>
      <c r="J507" s="463"/>
    </row>
    <row r="508" spans="1:10" ht="12.75" x14ac:dyDescent="0.35">
      <c r="A508" s="465" t="s">
        <v>3660</v>
      </c>
      <c r="B508" s="466"/>
      <c r="C508" s="466"/>
      <c r="D508" s="466"/>
      <c r="E508" s="467"/>
      <c r="F508" s="466"/>
      <c r="G508" s="466"/>
      <c r="H508" s="466"/>
      <c r="I508" s="466"/>
      <c r="J508" s="466"/>
    </row>
    <row r="509" spans="1:10" ht="12.75" x14ac:dyDescent="0.35">
      <c r="A509" s="323" t="s">
        <v>3661</v>
      </c>
      <c r="B509" s="468" t="s">
        <v>1420</v>
      </c>
      <c r="C509" s="468" t="s">
        <v>1420</v>
      </c>
      <c r="D509" s="468" t="s">
        <v>3662</v>
      </c>
      <c r="E509" s="469">
        <v>24750</v>
      </c>
      <c r="F509" s="323" t="s">
        <v>3663</v>
      </c>
      <c r="G509" s="468" t="s">
        <v>1354</v>
      </c>
      <c r="H509" s="470">
        <v>44273</v>
      </c>
      <c r="I509" s="470">
        <v>44496</v>
      </c>
      <c r="J509" s="30"/>
    </row>
    <row r="510" spans="1:10" ht="12.75" x14ac:dyDescent="0.35">
      <c r="A510" s="323" t="s">
        <v>3664</v>
      </c>
      <c r="B510" s="468" t="s">
        <v>1420</v>
      </c>
      <c r="C510" s="468" t="s">
        <v>1420</v>
      </c>
      <c r="D510" s="468" t="s">
        <v>3662</v>
      </c>
      <c r="E510" s="469">
        <v>35000</v>
      </c>
      <c r="F510" s="323" t="s">
        <v>3665</v>
      </c>
      <c r="G510" s="468" t="s">
        <v>1354</v>
      </c>
      <c r="H510" s="470">
        <v>44400</v>
      </c>
      <c r="I510" s="470">
        <v>44435</v>
      </c>
      <c r="J510" s="30"/>
    </row>
    <row r="511" spans="1:10" ht="12.75" x14ac:dyDescent="0.35">
      <c r="A511" s="465" t="s">
        <v>3666</v>
      </c>
      <c r="B511" s="323"/>
      <c r="C511" s="323"/>
      <c r="D511" s="323"/>
      <c r="E511" s="469"/>
      <c r="F511" s="323"/>
      <c r="G511" s="30"/>
      <c r="H511" s="471"/>
      <c r="I511" s="471"/>
      <c r="J511" s="30"/>
    </row>
    <row r="512" spans="1:10" ht="12.75" x14ac:dyDescent="0.35">
      <c r="A512" s="323" t="s">
        <v>3667</v>
      </c>
      <c r="B512" s="468" t="s">
        <v>1420</v>
      </c>
      <c r="C512" s="468" t="s">
        <v>1420</v>
      </c>
      <c r="D512" s="468" t="s">
        <v>3662</v>
      </c>
      <c r="E512" s="469">
        <v>30821.59</v>
      </c>
      <c r="F512" s="323" t="s">
        <v>3668</v>
      </c>
      <c r="G512" s="468" t="s">
        <v>1354</v>
      </c>
      <c r="H512" s="470">
        <v>44392</v>
      </c>
      <c r="I512" s="470">
        <v>44423</v>
      </c>
      <c r="J512" s="30"/>
    </row>
    <row r="513" spans="1:10" ht="12.75" x14ac:dyDescent="0.35">
      <c r="A513" s="323" t="s">
        <v>3669</v>
      </c>
      <c r="B513" s="439" t="s">
        <v>1277</v>
      </c>
      <c r="C513" s="468" t="s">
        <v>1278</v>
      </c>
      <c r="D513" s="323" t="s">
        <v>3670</v>
      </c>
      <c r="E513" s="469">
        <v>66800</v>
      </c>
      <c r="F513" s="323" t="s">
        <v>3671</v>
      </c>
      <c r="G513" s="468" t="s">
        <v>1354</v>
      </c>
      <c r="H513" s="470">
        <v>44435</v>
      </c>
      <c r="I513" s="470">
        <v>44449</v>
      </c>
      <c r="J513" s="30"/>
    </row>
    <row r="514" spans="1:10" ht="12.75" x14ac:dyDescent="0.35">
      <c r="A514" s="323" t="s">
        <v>3672</v>
      </c>
      <c r="B514" s="468" t="s">
        <v>3673</v>
      </c>
      <c r="C514" s="468" t="s">
        <v>1278</v>
      </c>
      <c r="D514" s="323" t="s">
        <v>3674</v>
      </c>
      <c r="E514" s="469">
        <v>57500</v>
      </c>
      <c r="F514" s="323" t="s">
        <v>3668</v>
      </c>
      <c r="G514" s="468" t="s">
        <v>1354</v>
      </c>
      <c r="H514" s="470">
        <v>44342</v>
      </c>
      <c r="I514" s="470">
        <v>44394</v>
      </c>
      <c r="J514" s="30"/>
    </row>
    <row r="515" spans="1:10" ht="12.75" x14ac:dyDescent="0.35">
      <c r="A515" s="323" t="s">
        <v>3675</v>
      </c>
      <c r="B515" s="468" t="s">
        <v>3673</v>
      </c>
      <c r="C515" s="468" t="s">
        <v>1278</v>
      </c>
      <c r="D515" s="323" t="s">
        <v>3676</v>
      </c>
      <c r="E515" s="469">
        <v>96600</v>
      </c>
      <c r="F515" s="323" t="s">
        <v>3668</v>
      </c>
      <c r="G515" s="468" t="s">
        <v>1354</v>
      </c>
      <c r="H515" s="470">
        <v>44518</v>
      </c>
      <c r="I515" s="470">
        <v>44528</v>
      </c>
      <c r="J515" s="30"/>
    </row>
    <row r="516" spans="1:10" ht="12.75" x14ac:dyDescent="0.35">
      <c r="A516" s="323" t="s">
        <v>3677</v>
      </c>
      <c r="B516" s="468" t="s">
        <v>3678</v>
      </c>
      <c r="C516" s="468" t="s">
        <v>1278</v>
      </c>
      <c r="D516" s="323" t="s">
        <v>3679</v>
      </c>
      <c r="E516" s="469">
        <v>49109.599999999999</v>
      </c>
      <c r="F516" s="323" t="s">
        <v>3671</v>
      </c>
      <c r="G516" s="468" t="s">
        <v>1354</v>
      </c>
      <c r="H516" s="471" t="s">
        <v>3680</v>
      </c>
      <c r="I516" s="471" t="s">
        <v>3681</v>
      </c>
      <c r="J516" s="30"/>
    </row>
    <row r="517" spans="1:10" ht="38.25" x14ac:dyDescent="0.35">
      <c r="A517" s="323" t="s">
        <v>3682</v>
      </c>
      <c r="B517" s="468"/>
      <c r="C517" s="468" t="s">
        <v>1278</v>
      </c>
      <c r="D517" s="323" t="s">
        <v>3683</v>
      </c>
      <c r="E517" s="469">
        <v>61885.46</v>
      </c>
      <c r="F517" s="472" t="s">
        <v>3684</v>
      </c>
      <c r="G517" s="468" t="s">
        <v>1354</v>
      </c>
      <c r="H517" s="471" t="s">
        <v>3685</v>
      </c>
      <c r="I517" s="471" t="s">
        <v>3686</v>
      </c>
      <c r="J517" s="30"/>
    </row>
    <row r="518" spans="1:10" ht="51" x14ac:dyDescent="0.35">
      <c r="A518" s="323" t="s">
        <v>3687</v>
      </c>
      <c r="B518" s="468" t="s">
        <v>3678</v>
      </c>
      <c r="C518" s="468" t="s">
        <v>1278</v>
      </c>
      <c r="D518" s="323" t="s">
        <v>3688</v>
      </c>
      <c r="E518" s="469">
        <v>63891.1</v>
      </c>
      <c r="F518" s="472" t="s">
        <v>3689</v>
      </c>
      <c r="G518" s="468" t="s">
        <v>1354</v>
      </c>
      <c r="H518" s="471" t="s">
        <v>3690</v>
      </c>
      <c r="I518" s="471" t="s">
        <v>3691</v>
      </c>
      <c r="J518" s="30"/>
    </row>
    <row r="519" spans="1:10" ht="51" x14ac:dyDescent="0.35">
      <c r="A519" s="323" t="s">
        <v>3692</v>
      </c>
      <c r="B519" s="468" t="s">
        <v>3678</v>
      </c>
      <c r="C519" s="468" t="s">
        <v>1278</v>
      </c>
      <c r="D519" s="323" t="s">
        <v>3693</v>
      </c>
      <c r="E519" s="469">
        <v>63662</v>
      </c>
      <c r="F519" s="472" t="s">
        <v>3689</v>
      </c>
      <c r="G519" s="468" t="s">
        <v>1354</v>
      </c>
      <c r="H519" s="471" t="s">
        <v>3690</v>
      </c>
      <c r="I519" s="471" t="s">
        <v>3694</v>
      </c>
      <c r="J519" s="30"/>
    </row>
    <row r="520" spans="1:10" ht="38.25" x14ac:dyDescent="0.35">
      <c r="A520" s="323" t="s">
        <v>3695</v>
      </c>
      <c r="B520" s="468" t="s">
        <v>3678</v>
      </c>
      <c r="C520" s="468" t="s">
        <v>1278</v>
      </c>
      <c r="D520" s="323" t="s">
        <v>3696</v>
      </c>
      <c r="E520" s="469">
        <v>65762.070000000007</v>
      </c>
      <c r="F520" s="472" t="s">
        <v>3697</v>
      </c>
      <c r="G520" s="468" t="s">
        <v>1354</v>
      </c>
      <c r="H520" s="471" t="s">
        <v>3698</v>
      </c>
      <c r="I520" s="471" t="s">
        <v>3699</v>
      </c>
      <c r="J520" s="30"/>
    </row>
    <row r="521" spans="1:10" ht="12.75" x14ac:dyDescent="0.35">
      <c r="A521" s="323"/>
      <c r="B521" s="468"/>
      <c r="C521" s="323"/>
      <c r="D521" s="323"/>
      <c r="E521" s="469"/>
      <c r="F521" s="323"/>
      <c r="G521" s="30"/>
      <c r="H521" s="471"/>
      <c r="I521" s="471"/>
      <c r="J521" s="30"/>
    </row>
    <row r="522" spans="1:10" ht="12.75" x14ac:dyDescent="0.35">
      <c r="A522" s="323"/>
      <c r="B522" s="468"/>
      <c r="C522" s="323"/>
      <c r="D522" s="323"/>
      <c r="E522" s="469"/>
      <c r="F522" s="323"/>
      <c r="G522" s="30"/>
      <c r="H522" s="471"/>
      <c r="I522" s="471"/>
      <c r="J522" s="30"/>
    </row>
    <row r="523" spans="1:10" ht="12.75" x14ac:dyDescent="0.35">
      <c r="A523" s="323"/>
      <c r="B523" s="323"/>
      <c r="C523" s="323"/>
      <c r="D523" s="323"/>
      <c r="E523" s="473"/>
      <c r="F523" s="323"/>
      <c r="G523" s="30"/>
      <c r="H523" s="471"/>
      <c r="I523" s="471"/>
      <c r="J523" s="30"/>
    </row>
    <row r="524" spans="1:10" ht="12.75" x14ac:dyDescent="0.35">
      <c r="A524" s="474" t="s">
        <v>232</v>
      </c>
      <c r="B524" s="475"/>
      <c r="C524" s="475"/>
      <c r="D524" s="475"/>
      <c r="E524" s="464">
        <f>SUM(E526:E530)</f>
        <v>2283268.2599999998</v>
      </c>
      <c r="F524" s="475"/>
      <c r="G524" s="476"/>
      <c r="H524" s="477"/>
      <c r="I524" s="477"/>
      <c r="J524" s="476"/>
    </row>
    <row r="525" spans="1:10" ht="12.75" x14ac:dyDescent="0.35">
      <c r="A525" s="465" t="s">
        <v>3660</v>
      </c>
      <c r="B525" s="323"/>
      <c r="C525" s="323"/>
      <c r="D525" s="323"/>
      <c r="E525" s="323"/>
      <c r="F525" s="323"/>
      <c r="G525" s="30"/>
      <c r="H525" s="30"/>
      <c r="I525" s="30"/>
      <c r="J525" s="30"/>
    </row>
    <row r="526" spans="1:10" ht="63.75" x14ac:dyDescent="0.35">
      <c r="A526" s="472" t="s">
        <v>3700</v>
      </c>
      <c r="B526" s="468" t="s">
        <v>1277</v>
      </c>
      <c r="C526" s="323" t="s">
        <v>3701</v>
      </c>
      <c r="D526" s="323" t="s">
        <v>3702</v>
      </c>
      <c r="E526" s="469">
        <v>179932.35</v>
      </c>
      <c r="F526" s="478" t="s">
        <v>525</v>
      </c>
      <c r="G526" s="468" t="s">
        <v>3703</v>
      </c>
      <c r="H526" s="468" t="s">
        <v>3704</v>
      </c>
      <c r="I526" s="468" t="s">
        <v>3705</v>
      </c>
      <c r="J526" s="468" t="s">
        <v>3706</v>
      </c>
    </row>
    <row r="527" spans="1:10" ht="12.75" x14ac:dyDescent="0.35">
      <c r="A527" s="465" t="s">
        <v>3707</v>
      </c>
      <c r="B527" s="323"/>
      <c r="C527" s="323"/>
      <c r="D527" s="323"/>
      <c r="E527" s="323"/>
      <c r="F527" s="478"/>
      <c r="G527" s="468"/>
      <c r="H527" s="30"/>
      <c r="I527" s="30"/>
      <c r="J527" s="30"/>
    </row>
    <row r="528" spans="1:10" ht="63.75" x14ac:dyDescent="0.35">
      <c r="A528" s="472" t="s">
        <v>3708</v>
      </c>
      <c r="B528" s="468" t="s">
        <v>1277</v>
      </c>
      <c r="C528" s="323" t="s">
        <v>3701</v>
      </c>
      <c r="D528" s="323" t="s">
        <v>3709</v>
      </c>
      <c r="E528" s="250">
        <v>2038617.91</v>
      </c>
      <c r="F528" s="478" t="s">
        <v>3710</v>
      </c>
      <c r="G528" s="468" t="s">
        <v>3703</v>
      </c>
      <c r="H528" s="468" t="s">
        <v>3711</v>
      </c>
      <c r="I528" s="468" t="s">
        <v>3712</v>
      </c>
      <c r="J528" s="468" t="s">
        <v>3706</v>
      </c>
    </row>
    <row r="529" spans="1:10" ht="12.75" x14ac:dyDescent="0.35">
      <c r="A529" s="465" t="s">
        <v>3666</v>
      </c>
      <c r="B529" s="323"/>
      <c r="C529" s="323"/>
      <c r="D529" s="323"/>
      <c r="E529" s="323"/>
      <c r="F529" s="478"/>
      <c r="G529" s="30"/>
      <c r="H529" s="30"/>
      <c r="I529" s="30"/>
      <c r="J529" s="30"/>
    </row>
    <row r="530" spans="1:10" ht="25.5" x14ac:dyDescent="0.35">
      <c r="A530" s="323" t="s">
        <v>3713</v>
      </c>
      <c r="B530" s="468" t="s">
        <v>3678</v>
      </c>
      <c r="C530" s="468" t="s">
        <v>1278</v>
      </c>
      <c r="D530" s="323" t="s">
        <v>3714</v>
      </c>
      <c r="E530" s="469">
        <v>64718</v>
      </c>
      <c r="F530" s="468" t="s">
        <v>3715</v>
      </c>
      <c r="G530" s="468" t="s">
        <v>3716</v>
      </c>
      <c r="H530" s="468" t="s">
        <v>3717</v>
      </c>
      <c r="I530" s="468" t="s">
        <v>3718</v>
      </c>
      <c r="J530" s="479" t="s">
        <v>3719</v>
      </c>
    </row>
    <row r="531" spans="1:10" x14ac:dyDescent="0.35">
      <c r="A531" s="277" t="s">
        <v>11</v>
      </c>
      <c r="B531" s="283"/>
      <c r="C531" s="283"/>
      <c r="D531" s="283"/>
      <c r="E531" s="499">
        <f>E507+E524</f>
        <v>2899050.08</v>
      </c>
      <c r="F531" s="283"/>
      <c r="G531" s="284"/>
      <c r="H531" s="284"/>
      <c r="I531" s="284"/>
      <c r="J531" s="284"/>
    </row>
    <row r="532" spans="1:10" x14ac:dyDescent="0.35">
      <c r="A532" s="110"/>
      <c r="B532" s="110"/>
      <c r="C532" s="110"/>
      <c r="D532" s="110"/>
      <c r="E532" s="110"/>
      <c r="F532" s="110"/>
      <c r="G532" s="110"/>
      <c r="H532" s="110"/>
      <c r="I532" s="110"/>
      <c r="J532" s="110"/>
    </row>
    <row r="533" spans="1:10" x14ac:dyDescent="0.35">
      <c r="A533" s="1016" t="s">
        <v>259</v>
      </c>
      <c r="B533" s="1016"/>
      <c r="C533" s="1016"/>
      <c r="D533" s="1016"/>
      <c r="E533" s="1016"/>
      <c r="F533" s="1016"/>
      <c r="G533" s="1016"/>
      <c r="H533" s="1016"/>
      <c r="I533" s="1016"/>
      <c r="J533" s="1016"/>
    </row>
    <row r="534" spans="1:10" x14ac:dyDescent="0.35">
      <c r="A534" s="1016" t="s">
        <v>251</v>
      </c>
      <c r="B534" s="1016"/>
      <c r="C534" s="1016"/>
      <c r="D534" s="1016"/>
      <c r="E534" s="1016"/>
      <c r="F534" s="1016"/>
      <c r="G534" s="1016"/>
      <c r="H534" s="1016"/>
      <c r="I534" s="1016"/>
      <c r="J534" s="1016"/>
    </row>
    <row r="535" spans="1:10" x14ac:dyDescent="0.35">
      <c r="A535" s="277" t="s">
        <v>137</v>
      </c>
      <c r="B535" s="1016" t="s">
        <v>1182</v>
      </c>
      <c r="C535" s="1016"/>
      <c r="D535" s="1016"/>
      <c r="E535" s="1016"/>
      <c r="F535" s="1016"/>
      <c r="G535" s="1016"/>
      <c r="H535" s="1016"/>
      <c r="I535" s="1016"/>
      <c r="J535" s="1016"/>
    </row>
    <row r="536" spans="1:10" x14ac:dyDescent="0.35">
      <c r="A536" s="275"/>
      <c r="B536" s="275"/>
      <c r="C536" s="275"/>
      <c r="D536" s="275"/>
      <c r="E536" s="275"/>
      <c r="F536" s="275"/>
      <c r="G536" s="276"/>
      <c r="H536" s="109"/>
      <c r="I536" s="109"/>
      <c r="J536" s="109"/>
    </row>
    <row r="537" spans="1:10" x14ac:dyDescent="0.35">
      <c r="A537" s="277" t="s">
        <v>131</v>
      </c>
      <c r="B537" s="277"/>
      <c r="C537" s="277"/>
      <c r="D537" s="277"/>
      <c r="E537" s="277"/>
      <c r="F537" s="277"/>
      <c r="G537" s="277" t="s">
        <v>98</v>
      </c>
      <c r="H537" s="277" t="s">
        <v>138</v>
      </c>
      <c r="I537" s="277"/>
      <c r="J537" s="277"/>
    </row>
    <row r="538" spans="1:10" ht="23.25" x14ac:dyDescent="0.35">
      <c r="A538" s="277" t="s">
        <v>252</v>
      </c>
      <c r="B538" s="278" t="s">
        <v>213</v>
      </c>
      <c r="C538" s="278" t="s">
        <v>132</v>
      </c>
      <c r="D538" s="278" t="s">
        <v>214</v>
      </c>
      <c r="E538" s="278" t="s">
        <v>253</v>
      </c>
      <c r="F538" s="278" t="s">
        <v>215</v>
      </c>
      <c r="G538" s="278" t="s">
        <v>254</v>
      </c>
      <c r="H538" s="278" t="s">
        <v>133</v>
      </c>
      <c r="I538" s="278" t="s">
        <v>135</v>
      </c>
      <c r="J538" s="278" t="s">
        <v>140</v>
      </c>
    </row>
    <row r="539" spans="1:10" s="110" customFormat="1" ht="22.5" customHeight="1" x14ac:dyDescent="0.35">
      <c r="A539" s="623" t="s">
        <v>233</v>
      </c>
      <c r="B539" s="623"/>
      <c r="C539" s="279"/>
      <c r="D539" s="624"/>
      <c r="E539" s="279"/>
      <c r="F539" s="279"/>
      <c r="G539" s="279"/>
      <c r="H539" s="279"/>
      <c r="I539" s="279"/>
      <c r="J539" s="279"/>
    </row>
    <row r="540" spans="1:10" s="110" customFormat="1" ht="23.25" x14ac:dyDescent="0.35">
      <c r="A540" s="625" t="s">
        <v>4197</v>
      </c>
      <c r="B540" s="291" t="s">
        <v>4198</v>
      </c>
      <c r="C540" s="231" t="s">
        <v>4199</v>
      </c>
      <c r="D540" s="231" t="s">
        <v>4200</v>
      </c>
      <c r="E540" s="626">
        <v>34017</v>
      </c>
      <c r="F540" s="291">
        <v>10099409156</v>
      </c>
      <c r="G540" s="291" t="s">
        <v>4201</v>
      </c>
      <c r="H540" s="32"/>
      <c r="I540" s="32"/>
      <c r="J540" s="32"/>
    </row>
    <row r="541" spans="1:10" s="110" customFormat="1" ht="23.25" x14ac:dyDescent="0.35">
      <c r="A541" s="625" t="s">
        <v>4202</v>
      </c>
      <c r="B541" s="291" t="s">
        <v>4198</v>
      </c>
      <c r="C541" s="231" t="s">
        <v>4199</v>
      </c>
      <c r="D541" s="231" t="s">
        <v>4200</v>
      </c>
      <c r="E541" s="626">
        <v>33750</v>
      </c>
      <c r="F541" s="291">
        <v>10408255347</v>
      </c>
      <c r="G541" s="291" t="s">
        <v>4201</v>
      </c>
      <c r="H541" s="32"/>
      <c r="I541" s="32"/>
      <c r="J541" s="32"/>
    </row>
    <row r="542" spans="1:10" s="110" customFormat="1" ht="58.15" x14ac:dyDescent="0.35">
      <c r="A542" s="625" t="s">
        <v>4203</v>
      </c>
      <c r="B542" s="291" t="s">
        <v>4198</v>
      </c>
      <c r="C542" s="231" t="s">
        <v>4204</v>
      </c>
      <c r="D542" s="231"/>
      <c r="E542" s="626">
        <v>288000</v>
      </c>
      <c r="F542" s="291">
        <v>20489412811</v>
      </c>
      <c r="G542" s="291" t="s">
        <v>4201</v>
      </c>
      <c r="H542" s="32"/>
      <c r="I542" s="32"/>
      <c r="J542" s="32"/>
    </row>
    <row r="543" spans="1:10" s="110" customFormat="1" ht="69.75" x14ac:dyDescent="0.35">
      <c r="A543" s="625" t="s">
        <v>4205</v>
      </c>
      <c r="B543" s="291" t="s">
        <v>4198</v>
      </c>
      <c r="C543" s="231" t="s">
        <v>4199</v>
      </c>
      <c r="D543" s="231" t="s">
        <v>4200</v>
      </c>
      <c r="E543" s="626">
        <v>28850</v>
      </c>
      <c r="F543" s="291">
        <v>20606680598</v>
      </c>
      <c r="G543" s="291" t="s">
        <v>4201</v>
      </c>
      <c r="H543" s="32"/>
      <c r="I543" s="32"/>
      <c r="J543" s="32"/>
    </row>
    <row r="544" spans="1:10" s="110" customFormat="1" ht="69.75" x14ac:dyDescent="0.35">
      <c r="A544" s="625" t="s">
        <v>4206</v>
      </c>
      <c r="B544" s="291" t="s">
        <v>4198</v>
      </c>
      <c r="C544" s="231" t="s">
        <v>4207</v>
      </c>
      <c r="D544" s="231"/>
      <c r="E544" s="626">
        <v>202000</v>
      </c>
      <c r="F544" s="291">
        <v>20489412811</v>
      </c>
      <c r="G544" s="291" t="s">
        <v>4201</v>
      </c>
      <c r="H544" s="32"/>
      <c r="I544" s="32"/>
      <c r="J544" s="32"/>
    </row>
    <row r="545" spans="1:10" s="110" customFormat="1" x14ac:dyDescent="0.35">
      <c r="A545" s="625" t="s">
        <v>4208</v>
      </c>
      <c r="B545" s="291" t="s">
        <v>4198</v>
      </c>
      <c r="C545" s="231"/>
      <c r="D545" s="231" t="s">
        <v>4200</v>
      </c>
      <c r="E545" s="626">
        <v>65500</v>
      </c>
      <c r="F545" s="291">
        <v>20601954461</v>
      </c>
      <c r="G545" s="291" t="s">
        <v>4201</v>
      </c>
      <c r="H545" s="32"/>
      <c r="I545" s="32"/>
      <c r="J545" s="32"/>
    </row>
    <row r="546" spans="1:10" s="110" customFormat="1" ht="58.15" x14ac:dyDescent="0.35">
      <c r="A546" s="350" t="s">
        <v>4209</v>
      </c>
      <c r="B546" s="291" t="s">
        <v>4198</v>
      </c>
      <c r="C546" s="231" t="s">
        <v>4210</v>
      </c>
      <c r="D546" s="231"/>
      <c r="E546" s="626">
        <v>27000</v>
      </c>
      <c r="F546" s="627">
        <v>20601038227</v>
      </c>
      <c r="G546" s="291" t="s">
        <v>4201</v>
      </c>
      <c r="H546" s="32"/>
      <c r="I546" s="32"/>
      <c r="J546" s="32"/>
    </row>
    <row r="547" spans="1:10" s="110" customFormat="1" ht="69.75" x14ac:dyDescent="0.35">
      <c r="A547" s="625" t="s">
        <v>4211</v>
      </c>
      <c r="B547" s="291" t="s">
        <v>4198</v>
      </c>
      <c r="C547" s="231" t="s">
        <v>4212</v>
      </c>
      <c r="D547" s="231"/>
      <c r="E547" s="626">
        <v>197409.42</v>
      </c>
      <c r="F547" s="291">
        <v>20557098403</v>
      </c>
      <c r="G547" s="291" t="s">
        <v>4201</v>
      </c>
      <c r="H547" s="32"/>
      <c r="I547" s="32"/>
      <c r="J547" s="32"/>
    </row>
    <row r="548" spans="1:10" s="110" customFormat="1" ht="58.15" x14ac:dyDescent="0.35">
      <c r="A548" s="625" t="s">
        <v>4213</v>
      </c>
      <c r="B548" s="291" t="s">
        <v>4198</v>
      </c>
      <c r="C548" s="231" t="s">
        <v>4199</v>
      </c>
      <c r="D548" s="231" t="s">
        <v>4200</v>
      </c>
      <c r="E548" s="626">
        <v>50000</v>
      </c>
      <c r="F548" s="291">
        <v>20606680598</v>
      </c>
      <c r="G548" s="291" t="s">
        <v>4201</v>
      </c>
      <c r="H548" s="32"/>
      <c r="I548" s="32"/>
      <c r="J548" s="32"/>
    </row>
    <row r="549" spans="1:10" s="110" customFormat="1" ht="46.5" x14ac:dyDescent="0.35">
      <c r="A549" s="625" t="s">
        <v>4214</v>
      </c>
      <c r="B549" s="291" t="s">
        <v>4198</v>
      </c>
      <c r="C549" s="231" t="s">
        <v>4199</v>
      </c>
      <c r="D549" s="231" t="s">
        <v>4200</v>
      </c>
      <c r="E549" s="626">
        <v>25200</v>
      </c>
      <c r="F549" s="291">
        <v>20542594927</v>
      </c>
      <c r="G549" s="291" t="s">
        <v>4201</v>
      </c>
      <c r="H549" s="32"/>
      <c r="I549" s="32"/>
      <c r="J549" s="32"/>
    </row>
    <row r="550" spans="1:10" s="110" customFormat="1" ht="23.25" x14ac:dyDescent="0.35">
      <c r="A550" s="33" t="s">
        <v>4215</v>
      </c>
      <c r="B550" s="291" t="s">
        <v>4198</v>
      </c>
      <c r="C550" s="231" t="s">
        <v>4199</v>
      </c>
      <c r="D550" s="231" t="s">
        <v>4200</v>
      </c>
      <c r="E550" s="626">
        <v>35100</v>
      </c>
      <c r="F550" s="291">
        <v>20542594927</v>
      </c>
      <c r="G550" s="291" t="s">
        <v>4201</v>
      </c>
      <c r="H550" s="32"/>
      <c r="I550" s="32"/>
      <c r="J550" s="32"/>
    </row>
    <row r="551" spans="1:10" s="110" customFormat="1" ht="18" customHeight="1" x14ac:dyDescent="0.35">
      <c r="A551" s="631" t="s">
        <v>232</v>
      </c>
      <c r="B551" s="318"/>
      <c r="C551" s="294"/>
      <c r="D551" s="294"/>
      <c r="E551" s="318"/>
      <c r="F551" s="318"/>
      <c r="G551" s="318"/>
      <c r="H551" s="295"/>
      <c r="I551" s="295"/>
      <c r="J551" s="295"/>
    </row>
    <row r="552" spans="1:10" s="110" customFormat="1" ht="23.25" x14ac:dyDescent="0.35">
      <c r="A552" s="625" t="s">
        <v>4216</v>
      </c>
      <c r="B552" s="291" t="s">
        <v>4198</v>
      </c>
      <c r="C552" s="231" t="s">
        <v>4199</v>
      </c>
      <c r="D552" s="231" t="s">
        <v>4200</v>
      </c>
      <c r="E552" s="626">
        <v>24978</v>
      </c>
      <c r="F552" s="291" t="s">
        <v>4217</v>
      </c>
      <c r="G552" s="291" t="s">
        <v>4201</v>
      </c>
      <c r="H552" s="32"/>
      <c r="I552" s="32"/>
      <c r="J552" s="32"/>
    </row>
    <row r="553" spans="1:10" s="110" customFormat="1" x14ac:dyDescent="0.35">
      <c r="A553" s="625" t="s">
        <v>4218</v>
      </c>
      <c r="B553" s="291" t="s">
        <v>4198</v>
      </c>
      <c r="C553" s="231" t="s">
        <v>4199</v>
      </c>
      <c r="D553" s="231" t="s">
        <v>4200</v>
      </c>
      <c r="E553" s="626">
        <v>41525.4</v>
      </c>
      <c r="F553" s="291">
        <v>20601929563</v>
      </c>
      <c r="G553" s="291" t="s">
        <v>4201</v>
      </c>
      <c r="H553" s="32"/>
      <c r="I553" s="32"/>
      <c r="J553" s="32"/>
    </row>
    <row r="554" spans="1:10" s="110" customFormat="1" ht="69.75" x14ac:dyDescent="0.35">
      <c r="A554" s="625" t="s">
        <v>4219</v>
      </c>
      <c r="B554" s="291" t="s">
        <v>4198</v>
      </c>
      <c r="C554" s="231" t="s">
        <v>4199</v>
      </c>
      <c r="D554" s="231" t="s">
        <v>4200</v>
      </c>
      <c r="E554" s="626">
        <v>19886</v>
      </c>
      <c r="F554" s="291">
        <v>20489731089</v>
      </c>
      <c r="G554" s="291" t="s">
        <v>4201</v>
      </c>
      <c r="H554" s="32"/>
      <c r="I554" s="32"/>
      <c r="J554" s="32"/>
    </row>
    <row r="555" spans="1:10" s="110" customFormat="1" ht="58.15" x14ac:dyDescent="0.35">
      <c r="A555" s="625" t="s">
        <v>4220</v>
      </c>
      <c r="B555" s="291" t="s">
        <v>4198</v>
      </c>
      <c r="C555" s="231" t="s">
        <v>4199</v>
      </c>
      <c r="D555" s="231" t="s">
        <v>4200</v>
      </c>
      <c r="E555" s="626">
        <v>35999.35</v>
      </c>
      <c r="F555" s="291">
        <v>20229723759</v>
      </c>
      <c r="G555" s="291" t="s">
        <v>4221</v>
      </c>
      <c r="H555" s="32"/>
      <c r="I555" s="32"/>
      <c r="J555" s="32"/>
    </row>
    <row r="556" spans="1:10" s="110" customFormat="1" ht="116.25" x14ac:dyDescent="0.35">
      <c r="A556" s="628" t="s">
        <v>4222</v>
      </c>
      <c r="B556" s="291" t="s">
        <v>4198</v>
      </c>
      <c r="C556" s="629" t="s">
        <v>4223</v>
      </c>
      <c r="D556" s="231"/>
      <c r="E556" s="626">
        <v>96220.800000000003</v>
      </c>
      <c r="F556" s="291">
        <v>20600900383</v>
      </c>
      <c r="G556" s="291" t="s">
        <v>4221</v>
      </c>
      <c r="H556" s="32"/>
      <c r="I556" s="32"/>
      <c r="J556" s="32"/>
    </row>
    <row r="557" spans="1:10" s="110" customFormat="1" ht="93" x14ac:dyDescent="0.35">
      <c r="A557" s="625" t="s">
        <v>4224</v>
      </c>
      <c r="B557" s="291" t="s">
        <v>4198</v>
      </c>
      <c r="C557" s="231" t="s">
        <v>4225</v>
      </c>
      <c r="D557" s="231"/>
      <c r="E557" s="626">
        <v>812000</v>
      </c>
      <c r="F557" s="291">
        <v>20123704585</v>
      </c>
      <c r="G557" s="291" t="s">
        <v>4226</v>
      </c>
      <c r="H557" s="281">
        <v>44740</v>
      </c>
      <c r="I557" s="32"/>
      <c r="J557" s="32"/>
    </row>
    <row r="558" spans="1:10" s="110" customFormat="1" ht="69.75" x14ac:dyDescent="0.35">
      <c r="A558" s="630" t="s">
        <v>4227</v>
      </c>
      <c r="B558" s="291" t="s">
        <v>4198</v>
      </c>
      <c r="C558" s="562" t="s">
        <v>4228</v>
      </c>
      <c r="D558" s="231"/>
      <c r="E558" s="626">
        <v>88256</v>
      </c>
      <c r="F558" s="291">
        <v>20489602351</v>
      </c>
      <c r="G558" s="291" t="s">
        <v>4221</v>
      </c>
      <c r="H558" s="281">
        <v>44740</v>
      </c>
      <c r="I558" s="32"/>
      <c r="J558" s="32"/>
    </row>
    <row r="559" spans="1:10" s="110" customFormat="1" ht="58.15" x14ac:dyDescent="0.35">
      <c r="A559" s="625" t="s">
        <v>4229</v>
      </c>
      <c r="B559" s="291" t="s">
        <v>4198</v>
      </c>
      <c r="C559" s="231" t="s">
        <v>4199</v>
      </c>
      <c r="D559" s="231" t="s">
        <v>4200</v>
      </c>
      <c r="E559" s="626">
        <v>40920</v>
      </c>
      <c r="F559" s="291">
        <v>20489731089</v>
      </c>
      <c r="G559" s="291" t="s">
        <v>4221</v>
      </c>
      <c r="H559" s="32"/>
      <c r="I559" s="32"/>
      <c r="J559" s="32"/>
    </row>
    <row r="560" spans="1:10" s="110" customFormat="1" x14ac:dyDescent="0.35">
      <c r="A560" s="631" t="s">
        <v>1093</v>
      </c>
      <c r="B560" s="318"/>
      <c r="C560" s="294"/>
      <c r="D560" s="294"/>
      <c r="E560" s="318"/>
      <c r="F560" s="318"/>
      <c r="G560" s="318"/>
      <c r="H560" s="295"/>
      <c r="I560" s="295"/>
      <c r="J560" s="295"/>
    </row>
    <row r="561" spans="1:10" s="110" customFormat="1" x14ac:dyDescent="0.35">
      <c r="A561" s="33">
        <v>20</v>
      </c>
      <c r="B561" s="34"/>
      <c r="C561" s="289"/>
      <c r="D561" s="289"/>
      <c r="E561" s="34"/>
      <c r="F561" s="34"/>
      <c r="G561" s="34"/>
      <c r="H561" s="32"/>
      <c r="I561" s="32"/>
      <c r="J561" s="32"/>
    </row>
    <row r="562" spans="1:10" s="110" customFormat="1" x14ac:dyDescent="0.35">
      <c r="A562" s="33">
        <v>21</v>
      </c>
      <c r="B562" s="34"/>
      <c r="C562" s="289"/>
      <c r="D562" s="289"/>
      <c r="E562" s="34"/>
      <c r="F562" s="34"/>
      <c r="G562" s="34"/>
      <c r="H562" s="32"/>
      <c r="I562" s="32"/>
      <c r="J562" s="32"/>
    </row>
    <row r="563" spans="1:10" s="110" customFormat="1" x14ac:dyDescent="0.35">
      <c r="A563" s="33">
        <v>22</v>
      </c>
      <c r="B563" s="34"/>
      <c r="C563" s="289"/>
      <c r="D563" s="289"/>
      <c r="E563" s="34"/>
      <c r="F563" s="34"/>
      <c r="G563" s="34"/>
      <c r="H563" s="32"/>
      <c r="I563" s="32"/>
      <c r="J563" s="32"/>
    </row>
    <row r="564" spans="1:10" s="110" customFormat="1" x14ac:dyDescent="0.35">
      <c r="A564" s="33">
        <v>23</v>
      </c>
      <c r="B564" s="34"/>
      <c r="C564" s="289"/>
      <c r="D564" s="289"/>
      <c r="E564" s="34"/>
      <c r="F564" s="34"/>
      <c r="G564" s="34"/>
      <c r="H564" s="32"/>
      <c r="I564" s="32"/>
      <c r="J564" s="32"/>
    </row>
    <row r="565" spans="1:10" x14ac:dyDescent="0.35">
      <c r="A565" s="277" t="s">
        <v>11</v>
      </c>
      <c r="B565" s="283"/>
      <c r="C565" s="283"/>
      <c r="D565" s="283"/>
      <c r="E565" s="283"/>
      <c r="F565" s="283"/>
      <c r="G565" s="284"/>
      <c r="H565" s="284"/>
      <c r="I565" s="284"/>
      <c r="J565" s="284"/>
    </row>
    <row r="566" spans="1:10" x14ac:dyDescent="0.35">
      <c r="A566" s="110"/>
      <c r="B566" s="110"/>
      <c r="C566" s="110"/>
      <c r="D566" s="110"/>
      <c r="E566" s="110"/>
      <c r="F566" s="110"/>
      <c r="G566" s="110"/>
      <c r="H566" s="110"/>
      <c r="I566" s="110"/>
      <c r="J566" s="110"/>
    </row>
    <row r="567" spans="1:10" x14ac:dyDescent="0.35">
      <c r="A567" s="1016" t="s">
        <v>259</v>
      </c>
      <c r="B567" s="1016"/>
      <c r="C567" s="1016"/>
      <c r="D567" s="1016"/>
      <c r="E567" s="1016"/>
      <c r="F567" s="1016"/>
      <c r="G567" s="1016"/>
      <c r="H567" s="1016"/>
      <c r="I567" s="1016"/>
      <c r="J567" s="1016"/>
    </row>
    <row r="568" spans="1:10" x14ac:dyDescent="0.35">
      <c r="A568" s="1016" t="s">
        <v>251</v>
      </c>
      <c r="B568" s="1016"/>
      <c r="C568" s="1016"/>
      <c r="D568" s="1016"/>
      <c r="E568" s="1016"/>
      <c r="F568" s="1016"/>
      <c r="G568" s="1016"/>
      <c r="H568" s="1016"/>
      <c r="I568" s="1016"/>
      <c r="J568" s="1016"/>
    </row>
    <row r="569" spans="1:10" x14ac:dyDescent="0.35">
      <c r="A569" s="277" t="s">
        <v>137</v>
      </c>
      <c r="B569" s="1016" t="s">
        <v>1183</v>
      </c>
      <c r="C569" s="1016"/>
      <c r="D569" s="1016"/>
      <c r="E569" s="1016"/>
      <c r="F569" s="1016"/>
      <c r="G569" s="1016"/>
      <c r="H569" s="1016"/>
      <c r="I569" s="1016"/>
      <c r="J569" s="1016"/>
    </row>
    <row r="570" spans="1:10" x14ac:dyDescent="0.35">
      <c r="A570" s="275"/>
      <c r="B570" s="275"/>
      <c r="C570" s="275"/>
      <c r="D570" s="275"/>
      <c r="E570" s="275"/>
      <c r="F570" s="275"/>
      <c r="G570" s="276"/>
      <c r="H570" s="109"/>
      <c r="I570" s="109"/>
      <c r="J570" s="109"/>
    </row>
    <row r="571" spans="1:10" x14ac:dyDescent="0.35">
      <c r="A571" s="277" t="s">
        <v>131</v>
      </c>
      <c r="B571" s="277"/>
      <c r="C571" s="277"/>
      <c r="D571" s="277"/>
      <c r="E571" s="277"/>
      <c r="F571" s="277"/>
      <c r="G571" s="277" t="s">
        <v>98</v>
      </c>
      <c r="H571" s="277" t="s">
        <v>138</v>
      </c>
      <c r="I571" s="277"/>
      <c r="J571" s="277"/>
    </row>
    <row r="572" spans="1:10" ht="23.25" x14ac:dyDescent="0.35">
      <c r="A572" s="277" t="s">
        <v>252</v>
      </c>
      <c r="B572" s="278" t="s">
        <v>213</v>
      </c>
      <c r="C572" s="278" t="s">
        <v>132</v>
      </c>
      <c r="D572" s="278" t="s">
        <v>214</v>
      </c>
      <c r="E572" s="278" t="s">
        <v>253</v>
      </c>
      <c r="F572" s="278" t="s">
        <v>215</v>
      </c>
      <c r="G572" s="278" t="s">
        <v>254</v>
      </c>
      <c r="H572" s="278" t="s">
        <v>133</v>
      </c>
      <c r="I572" s="278" t="s">
        <v>135</v>
      </c>
      <c r="J572" s="278" t="s">
        <v>140</v>
      </c>
    </row>
    <row r="573" spans="1:10" ht="12.75" x14ac:dyDescent="0.35">
      <c r="A573" s="516" t="s">
        <v>233</v>
      </c>
      <c r="B573" s="517"/>
      <c r="C573" s="517"/>
      <c r="D573" s="517"/>
      <c r="E573" s="517"/>
      <c r="F573" s="517"/>
      <c r="G573" s="517"/>
      <c r="H573" s="517"/>
      <c r="I573" s="517"/>
      <c r="J573" s="517"/>
    </row>
    <row r="574" spans="1:10" ht="38.25" x14ac:dyDescent="0.35">
      <c r="A574" s="518" t="s">
        <v>3787</v>
      </c>
      <c r="B574" s="324" t="s">
        <v>1420</v>
      </c>
      <c r="C574" s="324" t="s">
        <v>3788</v>
      </c>
      <c r="D574" s="324">
        <v>1</v>
      </c>
      <c r="E574" s="519">
        <v>32991.14</v>
      </c>
      <c r="F574" s="520" t="s">
        <v>3789</v>
      </c>
      <c r="G574" s="324" t="s">
        <v>3790</v>
      </c>
      <c r="H574" s="521">
        <v>44239</v>
      </c>
      <c r="I574" s="521">
        <v>44239</v>
      </c>
      <c r="J574" s="236"/>
    </row>
    <row r="575" spans="1:10" ht="51" x14ac:dyDescent="0.35">
      <c r="A575" s="522" t="s">
        <v>3791</v>
      </c>
      <c r="B575" s="324" t="s">
        <v>1420</v>
      </c>
      <c r="C575" s="324" t="s">
        <v>3788</v>
      </c>
      <c r="D575" s="324">
        <v>2</v>
      </c>
      <c r="E575" s="523">
        <v>32270.400000000001</v>
      </c>
      <c r="F575" s="524" t="s">
        <v>3792</v>
      </c>
      <c r="G575" s="324" t="s">
        <v>3790</v>
      </c>
      <c r="H575" s="525">
        <v>44249</v>
      </c>
      <c r="I575" s="525">
        <v>44249</v>
      </c>
      <c r="J575" s="236"/>
    </row>
    <row r="576" spans="1:10" ht="38.25" x14ac:dyDescent="0.35">
      <c r="A576" s="522" t="s">
        <v>3793</v>
      </c>
      <c r="B576" s="324" t="s">
        <v>1420</v>
      </c>
      <c r="C576" s="324" t="s">
        <v>3788</v>
      </c>
      <c r="D576" s="324">
        <v>3</v>
      </c>
      <c r="E576" s="523">
        <v>31761.8</v>
      </c>
      <c r="F576" s="524" t="s">
        <v>3794</v>
      </c>
      <c r="G576" s="324" t="s">
        <v>3790</v>
      </c>
      <c r="H576" s="525">
        <v>44263</v>
      </c>
      <c r="I576" s="525">
        <v>44263</v>
      </c>
      <c r="J576" s="236"/>
    </row>
    <row r="577" spans="1:10" ht="25.5" x14ac:dyDescent="0.35">
      <c r="A577" s="522" t="s">
        <v>3795</v>
      </c>
      <c r="B577" s="324" t="s">
        <v>1420</v>
      </c>
      <c r="C577" s="324" t="s">
        <v>3788</v>
      </c>
      <c r="D577" s="324">
        <v>4</v>
      </c>
      <c r="E577" s="523">
        <v>34021</v>
      </c>
      <c r="F577" s="524" t="s">
        <v>3796</v>
      </c>
      <c r="G577" s="324" t="s">
        <v>3790</v>
      </c>
      <c r="H577" s="525">
        <v>44266</v>
      </c>
      <c r="I577" s="525">
        <v>44266</v>
      </c>
      <c r="J577" s="236"/>
    </row>
    <row r="578" spans="1:10" ht="25.5" x14ac:dyDescent="0.35">
      <c r="A578" s="522" t="s">
        <v>3797</v>
      </c>
      <c r="B578" s="324" t="s">
        <v>1420</v>
      </c>
      <c r="C578" s="324" t="s">
        <v>3788</v>
      </c>
      <c r="D578" s="324">
        <v>6</v>
      </c>
      <c r="E578" s="523">
        <v>25200</v>
      </c>
      <c r="F578" s="524" t="s">
        <v>3798</v>
      </c>
      <c r="G578" s="324" t="s">
        <v>3790</v>
      </c>
      <c r="H578" s="525">
        <v>44266</v>
      </c>
      <c r="I578" s="525">
        <v>44266</v>
      </c>
      <c r="J578" s="236"/>
    </row>
    <row r="579" spans="1:10" ht="38.25" x14ac:dyDescent="0.35">
      <c r="A579" s="522" t="s">
        <v>3799</v>
      </c>
      <c r="B579" s="324" t="s">
        <v>1420</v>
      </c>
      <c r="C579" s="324" t="s">
        <v>3788</v>
      </c>
      <c r="D579" s="324">
        <v>8</v>
      </c>
      <c r="E579" s="523">
        <v>23999.9</v>
      </c>
      <c r="F579" s="524" t="s">
        <v>3789</v>
      </c>
      <c r="G579" s="324" t="s">
        <v>3790</v>
      </c>
      <c r="H579" s="525">
        <v>44267</v>
      </c>
      <c r="I579" s="525">
        <v>44267</v>
      </c>
      <c r="J579" s="236"/>
    </row>
    <row r="580" spans="1:10" ht="38.25" x14ac:dyDescent="0.35">
      <c r="A580" s="522" t="s">
        <v>3800</v>
      </c>
      <c r="B580" s="324" t="s">
        <v>1420</v>
      </c>
      <c r="C580" s="324" t="s">
        <v>3788</v>
      </c>
      <c r="D580" s="324">
        <v>8</v>
      </c>
      <c r="E580" s="523">
        <v>54484.83</v>
      </c>
      <c r="F580" s="524" t="s">
        <v>3789</v>
      </c>
      <c r="G580" s="324" t="s">
        <v>3790</v>
      </c>
      <c r="H580" s="525">
        <v>44267</v>
      </c>
      <c r="I580" s="525">
        <v>44267</v>
      </c>
      <c r="J580" s="236"/>
    </row>
    <row r="581" spans="1:10" ht="25.5" x14ac:dyDescent="0.35">
      <c r="A581" s="522" t="s">
        <v>3801</v>
      </c>
      <c r="B581" s="324" t="s">
        <v>1420</v>
      </c>
      <c r="C581" s="324" t="s">
        <v>3788</v>
      </c>
      <c r="D581" s="324">
        <v>43</v>
      </c>
      <c r="E581" s="523">
        <v>34990.300000000003</v>
      </c>
      <c r="F581" s="524" t="s">
        <v>3802</v>
      </c>
      <c r="G581" s="324" t="s">
        <v>3790</v>
      </c>
      <c r="H581" s="525">
        <v>44291</v>
      </c>
      <c r="I581" s="525">
        <v>44291</v>
      </c>
      <c r="J581" s="236"/>
    </row>
    <row r="582" spans="1:10" ht="25.5" x14ac:dyDescent="0.35">
      <c r="A582" s="522" t="s">
        <v>3803</v>
      </c>
      <c r="B582" s="324" t="s">
        <v>1420</v>
      </c>
      <c r="C582" s="324" t="s">
        <v>3788</v>
      </c>
      <c r="D582" s="324">
        <v>44</v>
      </c>
      <c r="E582" s="523">
        <v>18000</v>
      </c>
      <c r="F582" s="524" t="s">
        <v>3804</v>
      </c>
      <c r="G582" s="324" t="s">
        <v>3790</v>
      </c>
      <c r="H582" s="525">
        <v>44294</v>
      </c>
      <c r="I582" s="525">
        <v>44294</v>
      </c>
      <c r="J582" s="236"/>
    </row>
    <row r="583" spans="1:10" ht="25.5" x14ac:dyDescent="0.35">
      <c r="A583" s="522" t="s">
        <v>3805</v>
      </c>
      <c r="B583" s="324" t="s">
        <v>1420</v>
      </c>
      <c r="C583" s="324" t="s">
        <v>3788</v>
      </c>
      <c r="D583" s="324">
        <v>14</v>
      </c>
      <c r="E583" s="523">
        <v>28567.5</v>
      </c>
      <c r="F583" s="524" t="s">
        <v>3806</v>
      </c>
      <c r="G583" s="324" t="s">
        <v>3790</v>
      </c>
      <c r="H583" s="525">
        <v>44300</v>
      </c>
      <c r="I583" s="525">
        <v>44300</v>
      </c>
      <c r="J583" s="236"/>
    </row>
    <row r="584" spans="1:10" ht="25.5" x14ac:dyDescent="0.35">
      <c r="A584" s="522" t="s">
        <v>3807</v>
      </c>
      <c r="B584" s="324" t="s">
        <v>1420</v>
      </c>
      <c r="C584" s="324" t="s">
        <v>3788</v>
      </c>
      <c r="D584" s="324">
        <v>15</v>
      </c>
      <c r="E584" s="523">
        <v>34900.04</v>
      </c>
      <c r="F584" s="524" t="s">
        <v>3808</v>
      </c>
      <c r="G584" s="324" t="s">
        <v>3790</v>
      </c>
      <c r="H584" s="525">
        <v>44302</v>
      </c>
      <c r="I584" s="525">
        <v>44302</v>
      </c>
      <c r="J584" s="236"/>
    </row>
    <row r="585" spans="1:10" ht="25.5" x14ac:dyDescent="0.35">
      <c r="A585" s="522" t="s">
        <v>3809</v>
      </c>
      <c r="B585" s="324" t="s">
        <v>1420</v>
      </c>
      <c r="C585" s="324" t="s">
        <v>3788</v>
      </c>
      <c r="D585" s="324">
        <v>16</v>
      </c>
      <c r="E585" s="523">
        <v>31680</v>
      </c>
      <c r="F585" s="524" t="s">
        <v>3810</v>
      </c>
      <c r="G585" s="324" t="s">
        <v>3790</v>
      </c>
      <c r="H585" s="525">
        <v>44305</v>
      </c>
      <c r="I585" s="525">
        <v>44305</v>
      </c>
      <c r="J585" s="236"/>
    </row>
    <row r="586" spans="1:10" ht="12.75" x14ac:dyDescent="0.35">
      <c r="A586" s="522" t="s">
        <v>3811</v>
      </c>
      <c r="B586" s="324" t="s">
        <v>1420</v>
      </c>
      <c r="C586" s="324" t="s">
        <v>3788</v>
      </c>
      <c r="D586" s="324">
        <v>17</v>
      </c>
      <c r="E586" s="523">
        <v>34250</v>
      </c>
      <c r="F586" s="524" t="s">
        <v>3812</v>
      </c>
      <c r="G586" s="324" t="s">
        <v>3790</v>
      </c>
      <c r="H586" s="525">
        <v>44316</v>
      </c>
      <c r="I586" s="525">
        <v>44316</v>
      </c>
      <c r="J586" s="236"/>
    </row>
    <row r="587" spans="1:10" ht="25.5" x14ac:dyDescent="0.35">
      <c r="A587" s="522" t="s">
        <v>3813</v>
      </c>
      <c r="B587" s="324" t="s">
        <v>1420</v>
      </c>
      <c r="C587" s="324" t="s">
        <v>3788</v>
      </c>
      <c r="D587" s="324">
        <v>18</v>
      </c>
      <c r="E587" s="523">
        <v>90912</v>
      </c>
      <c r="F587" s="524" t="s">
        <v>3814</v>
      </c>
      <c r="G587" s="324" t="s">
        <v>3790</v>
      </c>
      <c r="H587" s="526">
        <v>90912</v>
      </c>
      <c r="I587" s="526">
        <v>90912</v>
      </c>
      <c r="J587" s="236"/>
    </row>
    <row r="588" spans="1:10" ht="38.25" x14ac:dyDescent="0.35">
      <c r="A588" s="522" t="s">
        <v>3815</v>
      </c>
      <c r="B588" s="324" t="s">
        <v>1420</v>
      </c>
      <c r="C588" s="324" t="s">
        <v>3788</v>
      </c>
      <c r="D588" s="324">
        <v>69</v>
      </c>
      <c r="E588" s="523">
        <v>34900</v>
      </c>
      <c r="F588" s="524" t="s">
        <v>3808</v>
      </c>
      <c r="G588" s="324" t="s">
        <v>3790</v>
      </c>
      <c r="H588" s="525">
        <v>44329</v>
      </c>
      <c r="I588" s="525">
        <v>44329</v>
      </c>
      <c r="J588" s="236"/>
    </row>
    <row r="589" spans="1:10" ht="38.25" x14ac:dyDescent="0.35">
      <c r="A589" s="522" t="s">
        <v>3816</v>
      </c>
      <c r="B589" s="324" t="s">
        <v>1420</v>
      </c>
      <c r="C589" s="324" t="s">
        <v>3788</v>
      </c>
      <c r="D589" s="324">
        <v>71</v>
      </c>
      <c r="E589" s="523">
        <v>33040</v>
      </c>
      <c r="F589" s="524" t="s">
        <v>3817</v>
      </c>
      <c r="G589" s="324" t="s">
        <v>3790</v>
      </c>
      <c r="H589" s="525">
        <v>44333</v>
      </c>
      <c r="I589" s="525">
        <v>44333</v>
      </c>
      <c r="J589" s="236"/>
    </row>
    <row r="590" spans="1:10" ht="38.25" x14ac:dyDescent="0.35">
      <c r="A590" s="522" t="s">
        <v>3818</v>
      </c>
      <c r="B590" s="324" t="s">
        <v>1420</v>
      </c>
      <c r="C590" s="324" t="s">
        <v>3788</v>
      </c>
      <c r="D590" s="324">
        <v>70</v>
      </c>
      <c r="E590" s="523">
        <v>33040</v>
      </c>
      <c r="F590" s="524" t="s">
        <v>3819</v>
      </c>
      <c r="G590" s="324" t="s">
        <v>3790</v>
      </c>
      <c r="H590" s="525">
        <v>44333</v>
      </c>
      <c r="I590" s="525">
        <v>44333</v>
      </c>
      <c r="J590" s="236"/>
    </row>
    <row r="591" spans="1:10" ht="25.5" x14ac:dyDescent="0.35">
      <c r="A591" s="522" t="s">
        <v>3820</v>
      </c>
      <c r="B591" s="324" t="s">
        <v>1420</v>
      </c>
      <c r="C591" s="324" t="s">
        <v>3788</v>
      </c>
      <c r="D591" s="324">
        <v>72</v>
      </c>
      <c r="E591" s="523">
        <v>20260</v>
      </c>
      <c r="F591" s="524" t="s">
        <v>3821</v>
      </c>
      <c r="G591" s="324" t="s">
        <v>3790</v>
      </c>
      <c r="H591" s="525">
        <v>44333</v>
      </c>
      <c r="I591" s="525">
        <v>44333</v>
      </c>
      <c r="J591" s="236"/>
    </row>
    <row r="592" spans="1:10" ht="38.25" x14ac:dyDescent="0.35">
      <c r="A592" s="522" t="s">
        <v>3822</v>
      </c>
      <c r="B592" s="324" t="s">
        <v>1420</v>
      </c>
      <c r="C592" s="324" t="s">
        <v>3788</v>
      </c>
      <c r="D592" s="324">
        <v>73</v>
      </c>
      <c r="E592" s="523">
        <v>34692</v>
      </c>
      <c r="F592" s="524" t="s">
        <v>3823</v>
      </c>
      <c r="G592" s="324" t="s">
        <v>3790</v>
      </c>
      <c r="H592" s="525">
        <v>44336</v>
      </c>
      <c r="I592" s="525">
        <v>44336</v>
      </c>
      <c r="J592" s="236"/>
    </row>
    <row r="593" spans="1:10" ht="38.25" x14ac:dyDescent="0.35">
      <c r="A593" s="522" t="s">
        <v>3815</v>
      </c>
      <c r="B593" s="324" t="s">
        <v>1420</v>
      </c>
      <c r="C593" s="324" t="s">
        <v>3788</v>
      </c>
      <c r="D593" s="324">
        <v>89</v>
      </c>
      <c r="E593" s="523">
        <v>34900</v>
      </c>
      <c r="F593" s="524" t="s">
        <v>3824</v>
      </c>
      <c r="G593" s="324" t="s">
        <v>3790</v>
      </c>
      <c r="H593" s="525">
        <v>44350</v>
      </c>
      <c r="I593" s="525">
        <v>44350</v>
      </c>
      <c r="J593" s="236"/>
    </row>
    <row r="594" spans="1:10" ht="25.5" x14ac:dyDescent="0.35">
      <c r="A594" s="522" t="s">
        <v>3825</v>
      </c>
      <c r="B594" s="324" t="s">
        <v>1420</v>
      </c>
      <c r="C594" s="324" t="s">
        <v>3788</v>
      </c>
      <c r="D594" s="324">
        <v>117</v>
      </c>
      <c r="E594" s="523">
        <v>19080</v>
      </c>
      <c r="F594" s="524" t="s">
        <v>3826</v>
      </c>
      <c r="G594" s="324" t="s">
        <v>3790</v>
      </c>
      <c r="H594" s="525">
        <v>44363</v>
      </c>
      <c r="I594" s="525">
        <v>44363</v>
      </c>
      <c r="J594" s="236"/>
    </row>
    <row r="595" spans="1:10" ht="38.25" x14ac:dyDescent="0.35">
      <c r="A595" s="522" t="s">
        <v>3827</v>
      </c>
      <c r="B595" s="324" t="s">
        <v>1420</v>
      </c>
      <c r="C595" s="324" t="s">
        <v>3788</v>
      </c>
      <c r="D595" s="324">
        <v>123</v>
      </c>
      <c r="E595" s="523">
        <v>33630</v>
      </c>
      <c r="F595" s="524" t="s">
        <v>3828</v>
      </c>
      <c r="G595" s="324" t="s">
        <v>3790</v>
      </c>
      <c r="H595" s="525">
        <v>44364</v>
      </c>
      <c r="I595" s="525">
        <v>44364</v>
      </c>
      <c r="J595" s="236"/>
    </row>
    <row r="596" spans="1:10" ht="38.25" x14ac:dyDescent="0.35">
      <c r="A596" s="522" t="s">
        <v>3829</v>
      </c>
      <c r="B596" s="324" t="s">
        <v>1420</v>
      </c>
      <c r="C596" s="324" t="s">
        <v>3788</v>
      </c>
      <c r="D596" s="324">
        <v>20</v>
      </c>
      <c r="E596" s="523">
        <v>151909.6</v>
      </c>
      <c r="F596" s="524" t="s">
        <v>3830</v>
      </c>
      <c r="G596" s="324" t="s">
        <v>3790</v>
      </c>
      <c r="H596" s="525">
        <v>44375</v>
      </c>
      <c r="I596" s="525">
        <v>44375</v>
      </c>
      <c r="J596" s="236"/>
    </row>
    <row r="597" spans="1:10" ht="51" x14ac:dyDescent="0.35">
      <c r="A597" s="522" t="s">
        <v>3831</v>
      </c>
      <c r="B597" s="324" t="s">
        <v>1420</v>
      </c>
      <c r="C597" s="324" t="s">
        <v>3788</v>
      </c>
      <c r="D597" s="324">
        <v>21</v>
      </c>
      <c r="E597" s="523">
        <v>118537.5</v>
      </c>
      <c r="F597" s="524" t="s">
        <v>3832</v>
      </c>
      <c r="G597" s="324" t="s">
        <v>3790</v>
      </c>
      <c r="H597" s="525">
        <v>44377</v>
      </c>
      <c r="I597" s="525">
        <v>44377</v>
      </c>
      <c r="J597" s="236"/>
    </row>
    <row r="598" spans="1:10" ht="51" x14ac:dyDescent="0.35">
      <c r="A598" s="522" t="s">
        <v>3833</v>
      </c>
      <c r="B598" s="324" t="s">
        <v>1420</v>
      </c>
      <c r="C598" s="324" t="s">
        <v>3788</v>
      </c>
      <c r="D598" s="324">
        <v>156</v>
      </c>
      <c r="E598" s="523">
        <v>97908</v>
      </c>
      <c r="F598" s="524" t="s">
        <v>3834</v>
      </c>
      <c r="G598" s="324" t="s">
        <v>3790</v>
      </c>
      <c r="H598" s="525">
        <v>44377</v>
      </c>
      <c r="I598" s="525">
        <v>44377</v>
      </c>
      <c r="J598" s="236"/>
    </row>
    <row r="599" spans="1:10" ht="25.5" x14ac:dyDescent="0.35">
      <c r="A599" s="522" t="s">
        <v>3835</v>
      </c>
      <c r="B599" s="324" t="s">
        <v>1420</v>
      </c>
      <c r="C599" s="324" t="s">
        <v>3788</v>
      </c>
      <c r="D599" s="324">
        <v>23</v>
      </c>
      <c r="E599" s="523">
        <v>32950</v>
      </c>
      <c r="F599" s="524" t="s">
        <v>3836</v>
      </c>
      <c r="G599" s="324" t="s">
        <v>3790</v>
      </c>
      <c r="H599" s="525">
        <v>44379</v>
      </c>
      <c r="I599" s="525">
        <v>44379</v>
      </c>
      <c r="J599" s="236"/>
    </row>
    <row r="600" spans="1:10" ht="38.25" x14ac:dyDescent="0.35">
      <c r="A600" s="522" t="s">
        <v>3837</v>
      </c>
      <c r="B600" s="324" t="s">
        <v>1420</v>
      </c>
      <c r="C600" s="324" t="s">
        <v>3788</v>
      </c>
      <c r="D600" s="324">
        <v>31</v>
      </c>
      <c r="E600" s="523">
        <v>35184.800000000003</v>
      </c>
      <c r="F600" s="524" t="s">
        <v>3838</v>
      </c>
      <c r="G600" s="324" t="s">
        <v>3790</v>
      </c>
      <c r="H600" s="525">
        <v>44399</v>
      </c>
      <c r="I600" s="525">
        <v>44399</v>
      </c>
      <c r="J600" s="236"/>
    </row>
    <row r="601" spans="1:10" ht="63.75" x14ac:dyDescent="0.35">
      <c r="A601" s="522" t="s">
        <v>3839</v>
      </c>
      <c r="B601" s="324" t="s">
        <v>1420</v>
      </c>
      <c r="C601" s="324" t="s">
        <v>3788</v>
      </c>
      <c r="D601" s="324">
        <v>35</v>
      </c>
      <c r="E601" s="523">
        <v>19700</v>
      </c>
      <c r="F601" s="524" t="s">
        <v>3840</v>
      </c>
      <c r="G601" s="324" t="s">
        <v>3790</v>
      </c>
      <c r="H601" s="525">
        <v>44404</v>
      </c>
      <c r="I601" s="525">
        <v>44404</v>
      </c>
      <c r="J601" s="236"/>
    </row>
    <row r="602" spans="1:10" ht="51" x14ac:dyDescent="0.35">
      <c r="A602" s="522" t="s">
        <v>3841</v>
      </c>
      <c r="B602" s="324" t="s">
        <v>1420</v>
      </c>
      <c r="C602" s="324" t="s">
        <v>3788</v>
      </c>
      <c r="D602" s="324">
        <v>39</v>
      </c>
      <c r="E602" s="523">
        <v>19328.849999999999</v>
      </c>
      <c r="F602" s="524" t="s">
        <v>3842</v>
      </c>
      <c r="G602" s="324" t="s">
        <v>3790</v>
      </c>
      <c r="H602" s="525">
        <v>44414</v>
      </c>
      <c r="I602" s="525">
        <v>44414</v>
      </c>
      <c r="J602" s="236"/>
    </row>
    <row r="603" spans="1:10" ht="51" x14ac:dyDescent="0.35">
      <c r="A603" s="522" t="s">
        <v>3843</v>
      </c>
      <c r="B603" s="324" t="s">
        <v>1420</v>
      </c>
      <c r="C603" s="324" t="s">
        <v>3788</v>
      </c>
      <c r="D603" s="324">
        <v>197</v>
      </c>
      <c r="E603" s="523">
        <v>27328.799999999999</v>
      </c>
      <c r="F603" s="524" t="s">
        <v>3844</v>
      </c>
      <c r="G603" s="324" t="s">
        <v>3790</v>
      </c>
      <c r="H603" s="525">
        <v>44419</v>
      </c>
      <c r="I603" s="525">
        <v>44419</v>
      </c>
      <c r="J603" s="236"/>
    </row>
    <row r="604" spans="1:10" ht="51" x14ac:dyDescent="0.35">
      <c r="A604" s="522" t="s">
        <v>3845</v>
      </c>
      <c r="B604" s="324" t="s">
        <v>1420</v>
      </c>
      <c r="C604" s="324" t="s">
        <v>3788</v>
      </c>
      <c r="D604" s="324">
        <v>45</v>
      </c>
      <c r="E604" s="523">
        <v>220000</v>
      </c>
      <c r="F604" s="524" t="s">
        <v>3832</v>
      </c>
      <c r="G604" s="324" t="s">
        <v>3790</v>
      </c>
      <c r="H604" s="525">
        <v>44435</v>
      </c>
      <c r="I604" s="525">
        <v>44435</v>
      </c>
      <c r="J604" s="236"/>
    </row>
    <row r="605" spans="1:10" ht="51" x14ac:dyDescent="0.35">
      <c r="A605" s="522" t="s">
        <v>3846</v>
      </c>
      <c r="B605" s="324" t="s">
        <v>1420</v>
      </c>
      <c r="C605" s="324" t="s">
        <v>3788</v>
      </c>
      <c r="D605" s="324">
        <v>239</v>
      </c>
      <c r="E605" s="523">
        <v>34243.599999999999</v>
      </c>
      <c r="F605" s="524" t="s">
        <v>3844</v>
      </c>
      <c r="G605" s="324" t="s">
        <v>3790</v>
      </c>
      <c r="H605" s="525">
        <v>44441</v>
      </c>
      <c r="I605" s="525">
        <v>44441</v>
      </c>
      <c r="J605" s="236"/>
    </row>
    <row r="606" spans="1:10" ht="51" x14ac:dyDescent="0.35">
      <c r="A606" s="522" t="s">
        <v>3847</v>
      </c>
      <c r="B606" s="324" t="s">
        <v>1420</v>
      </c>
      <c r="C606" s="324" t="s">
        <v>3788</v>
      </c>
      <c r="D606" s="324">
        <v>276</v>
      </c>
      <c r="E606" s="523">
        <v>26800</v>
      </c>
      <c r="F606" s="524" t="s">
        <v>3848</v>
      </c>
      <c r="G606" s="324" t="s">
        <v>3790</v>
      </c>
      <c r="H606" s="525">
        <v>44452</v>
      </c>
      <c r="I606" s="525">
        <v>44452</v>
      </c>
      <c r="J606" s="236"/>
    </row>
    <row r="607" spans="1:10" ht="25.5" x14ac:dyDescent="0.35">
      <c r="A607" s="522" t="s">
        <v>3849</v>
      </c>
      <c r="B607" s="324" t="s">
        <v>1420</v>
      </c>
      <c r="C607" s="324" t="s">
        <v>3788</v>
      </c>
      <c r="D607" s="324">
        <v>57</v>
      </c>
      <c r="E607" s="523">
        <v>34875</v>
      </c>
      <c r="F607" s="524" t="s">
        <v>3792</v>
      </c>
      <c r="G607" s="324" t="s">
        <v>3790</v>
      </c>
      <c r="H607" s="525">
        <v>44466</v>
      </c>
      <c r="I607" s="525">
        <v>44466</v>
      </c>
      <c r="J607" s="236"/>
    </row>
    <row r="608" spans="1:10" ht="38.25" x14ac:dyDescent="0.35">
      <c r="A608" s="522" t="s">
        <v>3850</v>
      </c>
      <c r="B608" s="324" t="s">
        <v>1420</v>
      </c>
      <c r="C608" s="324" t="s">
        <v>3788</v>
      </c>
      <c r="D608" s="324">
        <v>334</v>
      </c>
      <c r="E608" s="523">
        <v>25667</v>
      </c>
      <c r="F608" s="524" t="s">
        <v>3851</v>
      </c>
      <c r="G608" s="324" t="s">
        <v>3790</v>
      </c>
      <c r="H608" s="525">
        <v>44469</v>
      </c>
      <c r="I608" s="525">
        <v>44469</v>
      </c>
      <c r="J608" s="236"/>
    </row>
    <row r="609" spans="1:10" ht="38.25" x14ac:dyDescent="0.35">
      <c r="A609" s="522" t="s">
        <v>3852</v>
      </c>
      <c r="B609" s="324" t="s">
        <v>1420</v>
      </c>
      <c r="C609" s="324" t="s">
        <v>3788</v>
      </c>
      <c r="D609" s="324">
        <v>64</v>
      </c>
      <c r="E609" s="523">
        <v>107000</v>
      </c>
      <c r="F609" s="524" t="s">
        <v>3838</v>
      </c>
      <c r="G609" s="324" t="s">
        <v>3790</v>
      </c>
      <c r="H609" s="525">
        <v>44495</v>
      </c>
      <c r="I609" s="525">
        <v>44495</v>
      </c>
      <c r="J609" s="236"/>
    </row>
    <row r="610" spans="1:10" ht="51" x14ac:dyDescent="0.35">
      <c r="A610" s="522" t="s">
        <v>3853</v>
      </c>
      <c r="B610" s="324" t="s">
        <v>1420</v>
      </c>
      <c r="C610" s="324" t="s">
        <v>3788</v>
      </c>
      <c r="D610" s="324">
        <v>402</v>
      </c>
      <c r="E610" s="523">
        <v>35140</v>
      </c>
      <c r="F610" s="524" t="s">
        <v>3854</v>
      </c>
      <c r="G610" s="324" t="s">
        <v>3790</v>
      </c>
      <c r="H610" s="525">
        <v>44496</v>
      </c>
      <c r="I610" s="525">
        <v>44496</v>
      </c>
      <c r="J610" s="236"/>
    </row>
    <row r="611" spans="1:10" ht="51" x14ac:dyDescent="0.35">
      <c r="A611" s="522" t="s">
        <v>3855</v>
      </c>
      <c r="B611" s="324" t="s">
        <v>1420</v>
      </c>
      <c r="C611" s="324" t="s">
        <v>3788</v>
      </c>
      <c r="D611" s="324">
        <v>400</v>
      </c>
      <c r="E611" s="523">
        <v>42326.6</v>
      </c>
      <c r="F611" s="524" t="s">
        <v>3844</v>
      </c>
      <c r="G611" s="324" t="s">
        <v>3790</v>
      </c>
      <c r="H611" s="525">
        <v>44495</v>
      </c>
      <c r="I611" s="525">
        <v>44495</v>
      </c>
      <c r="J611" s="236"/>
    </row>
    <row r="612" spans="1:10" ht="51" x14ac:dyDescent="0.35">
      <c r="A612" s="522" t="s">
        <v>3856</v>
      </c>
      <c r="B612" s="324" t="s">
        <v>1420</v>
      </c>
      <c r="C612" s="324" t="s">
        <v>3788</v>
      </c>
      <c r="D612" s="324">
        <v>403</v>
      </c>
      <c r="E612" s="523">
        <v>176113.85</v>
      </c>
      <c r="F612" s="524" t="s">
        <v>3857</v>
      </c>
      <c r="G612" s="324" t="s">
        <v>3790</v>
      </c>
      <c r="H612" s="525">
        <v>44498</v>
      </c>
      <c r="I612" s="525">
        <v>44498</v>
      </c>
      <c r="J612" s="236"/>
    </row>
    <row r="613" spans="1:10" ht="51" x14ac:dyDescent="0.35">
      <c r="A613" s="522" t="s">
        <v>3858</v>
      </c>
      <c r="B613" s="324" t="s">
        <v>1420</v>
      </c>
      <c r="C613" s="324" t="s">
        <v>3788</v>
      </c>
      <c r="D613" s="324">
        <v>404</v>
      </c>
      <c r="E613" s="523">
        <v>126625.2</v>
      </c>
      <c r="F613" s="524" t="s">
        <v>3857</v>
      </c>
      <c r="G613" s="324" t="s">
        <v>3790</v>
      </c>
      <c r="H613" s="525">
        <v>44498</v>
      </c>
      <c r="I613" s="525">
        <v>44498</v>
      </c>
      <c r="J613" s="236"/>
    </row>
    <row r="614" spans="1:10" ht="51" x14ac:dyDescent="0.35">
      <c r="A614" s="522" t="s">
        <v>3859</v>
      </c>
      <c r="B614" s="324" t="s">
        <v>1420</v>
      </c>
      <c r="C614" s="324" t="s">
        <v>3788</v>
      </c>
      <c r="D614" s="324">
        <v>405</v>
      </c>
      <c r="E614" s="523">
        <v>20000</v>
      </c>
      <c r="F614" s="524" t="s">
        <v>3854</v>
      </c>
      <c r="G614" s="324" t="s">
        <v>3790</v>
      </c>
      <c r="H614" s="525">
        <v>44498</v>
      </c>
      <c r="I614" s="525">
        <v>44498</v>
      </c>
      <c r="J614" s="236"/>
    </row>
    <row r="615" spans="1:10" ht="51" x14ac:dyDescent="0.35">
      <c r="A615" s="522" t="s">
        <v>3860</v>
      </c>
      <c r="B615" s="324" t="s">
        <v>1420</v>
      </c>
      <c r="C615" s="324" t="s">
        <v>3788</v>
      </c>
      <c r="D615" s="324">
        <v>428</v>
      </c>
      <c r="E615" s="523">
        <v>111154.85</v>
      </c>
      <c r="F615" s="524" t="s">
        <v>3861</v>
      </c>
      <c r="G615" s="324" t="s">
        <v>3790</v>
      </c>
      <c r="H615" s="525">
        <v>44498</v>
      </c>
      <c r="I615" s="525">
        <v>44498</v>
      </c>
      <c r="J615" s="236"/>
    </row>
    <row r="616" spans="1:10" ht="38.25" x14ac:dyDescent="0.35">
      <c r="A616" s="522" t="s">
        <v>3862</v>
      </c>
      <c r="B616" s="324" t="s">
        <v>1420</v>
      </c>
      <c r="C616" s="324" t="s">
        <v>3788</v>
      </c>
      <c r="D616" s="324">
        <v>69</v>
      </c>
      <c r="E616" s="523">
        <v>19930</v>
      </c>
      <c r="F616" s="524" t="s">
        <v>3863</v>
      </c>
      <c r="G616" s="324" t="s">
        <v>3790</v>
      </c>
      <c r="H616" s="525">
        <v>44511</v>
      </c>
      <c r="I616" s="525">
        <v>44511</v>
      </c>
      <c r="J616" s="236"/>
    </row>
    <row r="617" spans="1:10" ht="51" x14ac:dyDescent="0.35">
      <c r="A617" s="522" t="s">
        <v>3864</v>
      </c>
      <c r="B617" s="324" t="s">
        <v>1420</v>
      </c>
      <c r="C617" s="324" t="s">
        <v>3788</v>
      </c>
      <c r="D617" s="324">
        <v>449</v>
      </c>
      <c r="E617" s="523">
        <v>65372</v>
      </c>
      <c r="F617" s="524" t="s">
        <v>3854</v>
      </c>
      <c r="G617" s="324" t="s">
        <v>3790</v>
      </c>
      <c r="H617" s="525">
        <v>44530</v>
      </c>
      <c r="I617" s="525">
        <v>44530</v>
      </c>
      <c r="J617" s="236"/>
    </row>
    <row r="618" spans="1:10" ht="25.5" x14ac:dyDescent="0.35">
      <c r="A618" s="522" t="s">
        <v>3865</v>
      </c>
      <c r="B618" s="324" t="s">
        <v>1420</v>
      </c>
      <c r="C618" s="324" t="s">
        <v>3788</v>
      </c>
      <c r="D618" s="324">
        <v>75</v>
      </c>
      <c r="E618" s="523">
        <v>30060</v>
      </c>
      <c r="F618" s="524" t="s">
        <v>3792</v>
      </c>
      <c r="G618" s="324" t="s">
        <v>3790</v>
      </c>
      <c r="H618" s="525">
        <v>44526</v>
      </c>
      <c r="I618" s="525">
        <v>44526</v>
      </c>
      <c r="J618" s="236"/>
    </row>
    <row r="619" spans="1:10" ht="51" x14ac:dyDescent="0.35">
      <c r="A619" s="522" t="s">
        <v>3866</v>
      </c>
      <c r="B619" s="324" t="s">
        <v>1420</v>
      </c>
      <c r="C619" s="324" t="s">
        <v>3788</v>
      </c>
      <c r="D619" s="324">
        <v>471</v>
      </c>
      <c r="E619" s="523">
        <v>41880</v>
      </c>
      <c r="F619" s="524" t="s">
        <v>3867</v>
      </c>
      <c r="G619" s="324" t="s">
        <v>3790</v>
      </c>
      <c r="H619" s="525">
        <v>44530</v>
      </c>
      <c r="I619" s="525">
        <v>44530</v>
      </c>
      <c r="J619" s="236"/>
    </row>
    <row r="620" spans="1:10" ht="51" x14ac:dyDescent="0.35">
      <c r="A620" s="522" t="s">
        <v>3868</v>
      </c>
      <c r="B620" s="324" t="s">
        <v>1420</v>
      </c>
      <c r="C620" s="324" t="s">
        <v>3788</v>
      </c>
      <c r="D620" s="324">
        <v>481</v>
      </c>
      <c r="E620" s="523">
        <v>20625</v>
      </c>
      <c r="F620" s="524" t="s">
        <v>3869</v>
      </c>
      <c r="G620" s="324" t="s">
        <v>3790</v>
      </c>
      <c r="H620" s="525">
        <v>44532</v>
      </c>
      <c r="I620" s="525">
        <v>44532</v>
      </c>
      <c r="J620" s="236"/>
    </row>
    <row r="621" spans="1:10" ht="51" x14ac:dyDescent="0.35">
      <c r="A621" s="522" t="s">
        <v>3870</v>
      </c>
      <c r="B621" s="324" t="s">
        <v>1420</v>
      </c>
      <c r="C621" s="324" t="s">
        <v>3788</v>
      </c>
      <c r="D621" s="324">
        <v>82</v>
      </c>
      <c r="E621" s="523">
        <v>27360</v>
      </c>
      <c r="F621" s="524" t="s">
        <v>3838</v>
      </c>
      <c r="G621" s="324" t="s">
        <v>3790</v>
      </c>
      <c r="H621" s="525">
        <v>44537</v>
      </c>
      <c r="I621" s="525">
        <v>44537</v>
      </c>
      <c r="J621" s="236"/>
    </row>
    <row r="622" spans="1:10" ht="51" x14ac:dyDescent="0.35">
      <c r="A622" s="522" t="s">
        <v>3871</v>
      </c>
      <c r="B622" s="324" t="s">
        <v>1420</v>
      </c>
      <c r="C622" s="324" t="s">
        <v>3788</v>
      </c>
      <c r="D622" s="324">
        <v>502</v>
      </c>
      <c r="E622" s="523">
        <v>77922</v>
      </c>
      <c r="F622" s="524" t="s">
        <v>3857</v>
      </c>
      <c r="G622" s="324" t="s">
        <v>3790</v>
      </c>
      <c r="H622" s="525">
        <v>44547</v>
      </c>
      <c r="I622" s="525">
        <v>44547</v>
      </c>
      <c r="J622" s="236"/>
    </row>
    <row r="623" spans="1:10" ht="51" x14ac:dyDescent="0.35">
      <c r="A623" s="522" t="s">
        <v>3872</v>
      </c>
      <c r="B623" s="324" t="s">
        <v>1420</v>
      </c>
      <c r="C623" s="324" t="s">
        <v>3788</v>
      </c>
      <c r="D623" s="324">
        <v>85</v>
      </c>
      <c r="E623" s="523">
        <v>34500</v>
      </c>
      <c r="F623" s="524" t="s">
        <v>3798</v>
      </c>
      <c r="G623" s="324" t="s">
        <v>3790</v>
      </c>
      <c r="H623" s="525">
        <v>44547</v>
      </c>
      <c r="I623" s="525">
        <v>44547</v>
      </c>
      <c r="J623" s="236"/>
    </row>
    <row r="624" spans="1:10" ht="38.25" x14ac:dyDescent="0.35">
      <c r="A624" s="522" t="s">
        <v>3873</v>
      </c>
      <c r="B624" s="324" t="s">
        <v>1420</v>
      </c>
      <c r="C624" s="324" t="s">
        <v>3788</v>
      </c>
      <c r="D624" s="324">
        <v>86</v>
      </c>
      <c r="E624" s="523">
        <v>20675.16</v>
      </c>
      <c r="F624" s="524" t="s">
        <v>3854</v>
      </c>
      <c r="G624" s="324" t="s">
        <v>3790</v>
      </c>
      <c r="H624" s="525">
        <v>44547</v>
      </c>
      <c r="I624" s="525">
        <v>44547</v>
      </c>
      <c r="J624" s="236"/>
    </row>
    <row r="625" spans="1:10" ht="38.25" x14ac:dyDescent="0.35">
      <c r="A625" s="522" t="s">
        <v>3874</v>
      </c>
      <c r="B625" s="324" t="s">
        <v>1420</v>
      </c>
      <c r="C625" s="324" t="s">
        <v>3788</v>
      </c>
      <c r="D625" s="324">
        <v>87</v>
      </c>
      <c r="E625" s="523">
        <v>35122.78</v>
      </c>
      <c r="F625" s="524" t="s">
        <v>3792</v>
      </c>
      <c r="G625" s="324" t="s">
        <v>3790</v>
      </c>
      <c r="H625" s="525">
        <v>44553</v>
      </c>
      <c r="I625" s="525">
        <v>44553</v>
      </c>
      <c r="J625" s="236"/>
    </row>
    <row r="626" spans="1:10" ht="51" x14ac:dyDescent="0.35">
      <c r="A626" s="522" t="s">
        <v>3875</v>
      </c>
      <c r="B626" s="324" t="s">
        <v>1420</v>
      </c>
      <c r="C626" s="324" t="s">
        <v>3788</v>
      </c>
      <c r="D626" s="324">
        <v>539</v>
      </c>
      <c r="E626" s="523">
        <v>87877.8</v>
      </c>
      <c r="F626" s="524" t="s">
        <v>3857</v>
      </c>
      <c r="G626" s="324" t="s">
        <v>3790</v>
      </c>
      <c r="H626" s="525">
        <v>44559</v>
      </c>
      <c r="I626" s="525">
        <v>44559</v>
      </c>
      <c r="J626" s="236"/>
    </row>
    <row r="627" spans="1:10" ht="51" x14ac:dyDescent="0.35">
      <c r="A627" s="522" t="s">
        <v>3876</v>
      </c>
      <c r="B627" s="324" t="s">
        <v>1420</v>
      </c>
      <c r="C627" s="324" t="s">
        <v>3788</v>
      </c>
      <c r="D627" s="324">
        <v>537</v>
      </c>
      <c r="E627" s="523">
        <v>21132</v>
      </c>
      <c r="F627" s="524" t="s">
        <v>3867</v>
      </c>
      <c r="G627" s="324" t="s">
        <v>3790</v>
      </c>
      <c r="H627" s="525">
        <v>44559</v>
      </c>
      <c r="I627" s="525">
        <v>44559</v>
      </c>
      <c r="J627" s="236"/>
    </row>
    <row r="628" spans="1:10" ht="51" x14ac:dyDescent="0.35">
      <c r="A628" s="522" t="s">
        <v>3877</v>
      </c>
      <c r="B628" s="324" t="s">
        <v>1420</v>
      </c>
      <c r="C628" s="324" t="s">
        <v>3788</v>
      </c>
      <c r="D628" s="324">
        <v>538</v>
      </c>
      <c r="E628" s="523">
        <v>34950</v>
      </c>
      <c r="F628" s="524" t="s">
        <v>3878</v>
      </c>
      <c r="G628" s="324" t="s">
        <v>3790</v>
      </c>
      <c r="H628" s="525">
        <v>44559</v>
      </c>
      <c r="I628" s="525">
        <v>44559</v>
      </c>
      <c r="J628" s="236"/>
    </row>
    <row r="629" spans="1:10" ht="63.75" x14ac:dyDescent="0.35">
      <c r="A629" s="522" t="s">
        <v>3879</v>
      </c>
      <c r="B629" s="324" t="s">
        <v>1420</v>
      </c>
      <c r="C629" s="324" t="s">
        <v>3788</v>
      </c>
      <c r="D629" s="324">
        <v>89</v>
      </c>
      <c r="E629" s="523">
        <v>25364</v>
      </c>
      <c r="F629" s="524" t="s">
        <v>3832</v>
      </c>
      <c r="G629" s="324" t="s">
        <v>3790</v>
      </c>
      <c r="H629" s="525">
        <v>44561</v>
      </c>
      <c r="I629" s="525">
        <v>44561</v>
      </c>
      <c r="J629" s="236"/>
    </row>
    <row r="630" spans="1:10" ht="12.75" x14ac:dyDescent="0.35">
      <c r="A630" s="527" t="s">
        <v>232</v>
      </c>
      <c r="B630" s="528"/>
      <c r="C630" s="528"/>
      <c r="D630" s="528"/>
      <c r="E630" s="528"/>
      <c r="F630" s="528"/>
      <c r="G630" s="529"/>
      <c r="H630" s="529"/>
      <c r="I630" s="529"/>
      <c r="J630" s="529"/>
    </row>
    <row r="631" spans="1:10" ht="38.25" x14ac:dyDescent="0.35">
      <c r="A631" s="522" t="s">
        <v>3880</v>
      </c>
      <c r="B631" s="324" t="s">
        <v>1420</v>
      </c>
      <c r="C631" s="324" t="s">
        <v>3788</v>
      </c>
      <c r="D631" s="324">
        <v>1</v>
      </c>
      <c r="E631" s="523">
        <v>32627</v>
      </c>
      <c r="F631" s="524" t="s">
        <v>3881</v>
      </c>
      <c r="G631" s="324" t="s">
        <v>3790</v>
      </c>
      <c r="H631" s="525">
        <v>44603</v>
      </c>
      <c r="I631" s="525">
        <v>44603</v>
      </c>
      <c r="J631" s="236"/>
    </row>
    <row r="632" spans="1:10" ht="38.25" x14ac:dyDescent="0.35">
      <c r="A632" s="522" t="s">
        <v>3882</v>
      </c>
      <c r="B632" s="324" t="s">
        <v>1420</v>
      </c>
      <c r="C632" s="324" t="s">
        <v>3788</v>
      </c>
      <c r="D632" s="324">
        <v>157</v>
      </c>
      <c r="E632" s="523">
        <v>30936.15</v>
      </c>
      <c r="F632" s="530" t="s">
        <v>3883</v>
      </c>
      <c r="G632" s="324" t="s">
        <v>3790</v>
      </c>
      <c r="H632" s="525">
        <v>44634</v>
      </c>
      <c r="I632" s="525">
        <v>44634</v>
      </c>
      <c r="J632" s="236"/>
    </row>
    <row r="633" spans="1:10" ht="38.25" x14ac:dyDescent="0.35">
      <c r="A633" s="522" t="s">
        <v>3884</v>
      </c>
      <c r="B633" s="324" t="s">
        <v>1420</v>
      </c>
      <c r="C633" s="324" t="s">
        <v>3788</v>
      </c>
      <c r="D633" s="324">
        <v>4</v>
      </c>
      <c r="E633" s="523">
        <v>31989.8</v>
      </c>
      <c r="F633" s="524" t="s">
        <v>3802</v>
      </c>
      <c r="G633" s="324" t="s">
        <v>3790</v>
      </c>
      <c r="H633" s="525">
        <v>44636</v>
      </c>
      <c r="I633" s="525">
        <v>44636</v>
      </c>
      <c r="J633" s="236"/>
    </row>
    <row r="634" spans="1:10" ht="51" x14ac:dyDescent="0.35">
      <c r="A634" s="522" t="s">
        <v>3885</v>
      </c>
      <c r="B634" s="324" t="s">
        <v>1420</v>
      </c>
      <c r="C634" s="324" t="s">
        <v>3788</v>
      </c>
      <c r="D634" s="324">
        <v>164</v>
      </c>
      <c r="E634" s="523">
        <v>36344</v>
      </c>
      <c r="F634" s="524" t="s">
        <v>3886</v>
      </c>
      <c r="G634" s="324" t="s">
        <v>3790</v>
      </c>
      <c r="H634" s="525">
        <v>44642</v>
      </c>
      <c r="I634" s="525">
        <v>44642</v>
      </c>
      <c r="J634" s="236"/>
    </row>
    <row r="635" spans="1:10" ht="51" x14ac:dyDescent="0.35">
      <c r="A635" s="522" t="s">
        <v>3885</v>
      </c>
      <c r="B635" s="324" t="s">
        <v>1420</v>
      </c>
      <c r="C635" s="324" t="s">
        <v>3788</v>
      </c>
      <c r="D635" s="324">
        <v>165</v>
      </c>
      <c r="E635" s="523">
        <v>35990</v>
      </c>
      <c r="F635" s="524" t="s">
        <v>3887</v>
      </c>
      <c r="G635" s="324" t="s">
        <v>3790</v>
      </c>
      <c r="H635" s="525">
        <v>44642</v>
      </c>
      <c r="I635" s="525">
        <v>44642</v>
      </c>
      <c r="J635" s="236"/>
    </row>
    <row r="636" spans="1:10" ht="38.25" x14ac:dyDescent="0.35">
      <c r="A636" s="522" t="s">
        <v>3888</v>
      </c>
      <c r="B636" s="324" t="s">
        <v>1420</v>
      </c>
      <c r="C636" s="324" t="s">
        <v>3788</v>
      </c>
      <c r="D636" s="324">
        <v>6</v>
      </c>
      <c r="E636" s="523">
        <v>27529</v>
      </c>
      <c r="F636" s="524" t="s">
        <v>3889</v>
      </c>
      <c r="G636" s="324" t="s">
        <v>3790</v>
      </c>
      <c r="H636" s="525">
        <v>44641</v>
      </c>
      <c r="I636" s="525">
        <v>44641</v>
      </c>
      <c r="J636" s="236"/>
    </row>
    <row r="637" spans="1:10" ht="38.25" x14ac:dyDescent="0.35">
      <c r="A637" s="522" t="s">
        <v>3890</v>
      </c>
      <c r="B637" s="324" t="s">
        <v>1420</v>
      </c>
      <c r="C637" s="324" t="s">
        <v>3788</v>
      </c>
      <c r="D637" s="324">
        <v>7</v>
      </c>
      <c r="E637" s="523">
        <v>24429.49</v>
      </c>
      <c r="F637" s="524" t="s">
        <v>3891</v>
      </c>
      <c r="G637" s="324" t="s">
        <v>3790</v>
      </c>
      <c r="H637" s="525">
        <v>44643</v>
      </c>
      <c r="I637" s="525">
        <v>44643</v>
      </c>
      <c r="J637" s="236"/>
    </row>
    <row r="638" spans="1:10" ht="38.25" x14ac:dyDescent="0.35">
      <c r="A638" s="522" t="s">
        <v>3892</v>
      </c>
      <c r="B638" s="324" t="s">
        <v>1420</v>
      </c>
      <c r="C638" s="324" t="s">
        <v>3788</v>
      </c>
      <c r="D638" s="324">
        <v>183</v>
      </c>
      <c r="E638" s="523">
        <v>32018.45</v>
      </c>
      <c r="F638" s="524" t="s">
        <v>3893</v>
      </c>
      <c r="G638" s="324" t="s">
        <v>3790</v>
      </c>
      <c r="H638" s="525">
        <v>44645</v>
      </c>
      <c r="I638" s="525">
        <v>44645</v>
      </c>
      <c r="J638" s="236"/>
    </row>
    <row r="639" spans="1:10" ht="38.25" x14ac:dyDescent="0.35">
      <c r="A639" s="522" t="s">
        <v>3894</v>
      </c>
      <c r="B639" s="324" t="s">
        <v>1420</v>
      </c>
      <c r="C639" s="324" t="s">
        <v>3788</v>
      </c>
      <c r="D639" s="324">
        <v>9</v>
      </c>
      <c r="E639" s="523">
        <v>26233.75</v>
      </c>
      <c r="F639" s="524" t="s">
        <v>3891</v>
      </c>
      <c r="G639" s="324" t="s">
        <v>3790</v>
      </c>
      <c r="H639" s="525">
        <v>44658</v>
      </c>
      <c r="I639" s="525">
        <v>44658</v>
      </c>
      <c r="J639" s="236"/>
    </row>
    <row r="640" spans="1:10" ht="38.25" x14ac:dyDescent="0.35">
      <c r="A640" s="522" t="s">
        <v>3895</v>
      </c>
      <c r="B640" s="324" t="s">
        <v>1420</v>
      </c>
      <c r="C640" s="324" t="s">
        <v>3788</v>
      </c>
      <c r="D640" s="324">
        <v>12</v>
      </c>
      <c r="E640" s="523">
        <v>67960.100000000006</v>
      </c>
      <c r="F640" s="524" t="s">
        <v>3891</v>
      </c>
      <c r="G640" s="324" t="s">
        <v>3790</v>
      </c>
      <c r="H640" s="525">
        <v>44658</v>
      </c>
      <c r="I640" s="525">
        <v>44658</v>
      </c>
      <c r="J640" s="236"/>
    </row>
    <row r="641" spans="1:10" ht="25.5" x14ac:dyDescent="0.35">
      <c r="A641" s="522" t="s">
        <v>3896</v>
      </c>
      <c r="B641" s="324" t="s">
        <v>1420</v>
      </c>
      <c r="C641" s="324" t="s">
        <v>3788</v>
      </c>
      <c r="D641" s="324">
        <v>14</v>
      </c>
      <c r="E641" s="523">
        <v>35999.760000000002</v>
      </c>
      <c r="F641" s="524" t="s">
        <v>3810</v>
      </c>
      <c r="G641" s="324" t="s">
        <v>3790</v>
      </c>
      <c r="H641" s="525">
        <v>44685</v>
      </c>
      <c r="I641" s="525">
        <v>44685</v>
      </c>
      <c r="J641" s="236"/>
    </row>
    <row r="642" spans="1:10" ht="25.5" x14ac:dyDescent="0.35">
      <c r="A642" s="522" t="s">
        <v>3897</v>
      </c>
      <c r="B642" s="324" t="s">
        <v>1420</v>
      </c>
      <c r="C642" s="324" t="s">
        <v>3788</v>
      </c>
      <c r="D642" s="324">
        <v>16</v>
      </c>
      <c r="E642" s="523">
        <v>23040</v>
      </c>
      <c r="F642" s="524" t="s">
        <v>3881</v>
      </c>
      <c r="G642" s="324" t="s">
        <v>3790</v>
      </c>
      <c r="H642" s="525">
        <v>44701</v>
      </c>
      <c r="I642" s="525">
        <v>44701</v>
      </c>
      <c r="J642" s="236"/>
    </row>
    <row r="643" spans="1:10" ht="38.25" x14ac:dyDescent="0.35">
      <c r="A643" s="522" t="s">
        <v>3898</v>
      </c>
      <c r="B643" s="324" t="s">
        <v>1420</v>
      </c>
      <c r="C643" s="324" t="s">
        <v>3788</v>
      </c>
      <c r="D643" s="324">
        <v>20</v>
      </c>
      <c r="E643" s="523">
        <v>35813</v>
      </c>
      <c r="F643" s="524" t="s">
        <v>3881</v>
      </c>
      <c r="G643" s="324" t="s">
        <v>3790</v>
      </c>
      <c r="H643" s="525">
        <v>44706</v>
      </c>
      <c r="I643" s="525">
        <v>44706</v>
      </c>
      <c r="J643" s="236"/>
    </row>
    <row r="644" spans="1:10" ht="51" x14ac:dyDescent="0.35">
      <c r="A644" s="522" t="s">
        <v>3899</v>
      </c>
      <c r="B644" s="324" t="s">
        <v>1420</v>
      </c>
      <c r="C644" s="324" t="s">
        <v>3788</v>
      </c>
      <c r="D644" s="324">
        <v>19</v>
      </c>
      <c r="E644" s="523">
        <v>36000</v>
      </c>
      <c r="F644" s="524" t="s">
        <v>3838</v>
      </c>
      <c r="G644" s="324" t="s">
        <v>3790</v>
      </c>
      <c r="H644" s="525">
        <v>44705</v>
      </c>
      <c r="I644" s="525">
        <v>44705</v>
      </c>
      <c r="J644" s="236"/>
    </row>
    <row r="645" spans="1:10" ht="25.5" x14ac:dyDescent="0.35">
      <c r="A645" s="522" t="s">
        <v>3900</v>
      </c>
      <c r="B645" s="324" t="s">
        <v>1420</v>
      </c>
      <c r="C645" s="324" t="s">
        <v>3788</v>
      </c>
      <c r="D645" s="324">
        <v>18</v>
      </c>
      <c r="E645" s="523">
        <v>19300</v>
      </c>
      <c r="F645" s="524" t="s">
        <v>3798</v>
      </c>
      <c r="G645" s="324" t="s">
        <v>3790</v>
      </c>
      <c r="H645" s="525">
        <v>44704</v>
      </c>
      <c r="I645" s="525">
        <v>44704</v>
      </c>
      <c r="J645" s="236"/>
    </row>
    <row r="646" spans="1:10" ht="51" x14ac:dyDescent="0.35">
      <c r="A646" s="522" t="s">
        <v>3901</v>
      </c>
      <c r="B646" s="324" t="s">
        <v>1420</v>
      </c>
      <c r="C646" s="324" t="s">
        <v>3788</v>
      </c>
      <c r="D646" s="324">
        <v>295</v>
      </c>
      <c r="E646" s="523">
        <v>33040</v>
      </c>
      <c r="F646" s="524" t="s">
        <v>3902</v>
      </c>
      <c r="G646" s="324" t="s">
        <v>3790</v>
      </c>
      <c r="H646" s="525">
        <v>44707</v>
      </c>
      <c r="I646" s="525">
        <v>44707</v>
      </c>
      <c r="J646" s="236"/>
    </row>
    <row r="647" spans="1:10" ht="51" x14ac:dyDescent="0.35">
      <c r="A647" s="522" t="s">
        <v>3903</v>
      </c>
      <c r="B647" s="324" t="s">
        <v>1420</v>
      </c>
      <c r="C647" s="324" t="s">
        <v>3788</v>
      </c>
      <c r="D647" s="324">
        <v>294</v>
      </c>
      <c r="E647" s="523">
        <v>28320</v>
      </c>
      <c r="F647" s="524" t="s">
        <v>3802</v>
      </c>
      <c r="G647" s="324" t="s">
        <v>3790</v>
      </c>
      <c r="H647" s="525">
        <v>44707</v>
      </c>
      <c r="I647" s="525">
        <v>44707</v>
      </c>
      <c r="J647" s="236"/>
    </row>
    <row r="648" spans="1:10" ht="51" x14ac:dyDescent="0.35">
      <c r="A648" s="522" t="s">
        <v>3904</v>
      </c>
      <c r="B648" s="324" t="s">
        <v>1420</v>
      </c>
      <c r="C648" s="324" t="s">
        <v>3788</v>
      </c>
      <c r="D648" s="324">
        <v>415</v>
      </c>
      <c r="E648" s="523">
        <v>22300</v>
      </c>
      <c r="F648" s="524" t="s">
        <v>3905</v>
      </c>
      <c r="G648" s="324" t="s">
        <v>3906</v>
      </c>
      <c r="H648" s="525">
        <v>44763</v>
      </c>
      <c r="I648" s="525">
        <v>44763</v>
      </c>
      <c r="J648" s="236"/>
    </row>
    <row r="649" spans="1:10" ht="51" x14ac:dyDescent="0.35">
      <c r="A649" s="522" t="s">
        <v>3907</v>
      </c>
      <c r="B649" s="324" t="s">
        <v>1420</v>
      </c>
      <c r="C649" s="324" t="s">
        <v>3788</v>
      </c>
      <c r="D649" s="324">
        <v>26</v>
      </c>
      <c r="E649" s="523">
        <v>28302.799999999999</v>
      </c>
      <c r="F649" s="524" t="s">
        <v>3792</v>
      </c>
      <c r="G649" s="324" t="s">
        <v>3790</v>
      </c>
      <c r="H649" s="525">
        <v>44774</v>
      </c>
      <c r="I649" s="525">
        <v>44774</v>
      </c>
      <c r="J649" s="236"/>
    </row>
    <row r="650" spans="1:10" ht="51" x14ac:dyDescent="0.35">
      <c r="A650" s="522" t="s">
        <v>3908</v>
      </c>
      <c r="B650" s="324" t="s">
        <v>1420</v>
      </c>
      <c r="C650" s="324" t="s">
        <v>3788</v>
      </c>
      <c r="D650" s="324">
        <v>426</v>
      </c>
      <c r="E650" s="523">
        <v>27000</v>
      </c>
      <c r="F650" s="524" t="s">
        <v>3909</v>
      </c>
      <c r="G650" s="324" t="s">
        <v>3790</v>
      </c>
      <c r="H650" s="525">
        <v>44777</v>
      </c>
      <c r="I650" s="525">
        <v>44777</v>
      </c>
      <c r="J650" s="236"/>
    </row>
    <row r="651" spans="1:10" ht="25.5" x14ac:dyDescent="0.35">
      <c r="A651" s="522" t="s">
        <v>3910</v>
      </c>
      <c r="B651" s="324" t="s">
        <v>1420</v>
      </c>
      <c r="C651" s="324" t="s">
        <v>3788</v>
      </c>
      <c r="D651" s="324">
        <v>27</v>
      </c>
      <c r="E651" s="523">
        <v>36699.86</v>
      </c>
      <c r="F651" s="524" t="s">
        <v>3905</v>
      </c>
      <c r="G651" s="324" t="s">
        <v>3790</v>
      </c>
      <c r="H651" s="525">
        <v>44778</v>
      </c>
      <c r="I651" s="525">
        <v>44778</v>
      </c>
      <c r="J651" s="236"/>
    </row>
    <row r="652" spans="1:10" ht="51" x14ac:dyDescent="0.35">
      <c r="A652" s="522" t="s">
        <v>3911</v>
      </c>
      <c r="B652" s="324" t="s">
        <v>1420</v>
      </c>
      <c r="C652" s="324" t="s">
        <v>3788</v>
      </c>
      <c r="D652" s="324">
        <v>28</v>
      </c>
      <c r="E652" s="523">
        <v>36727.5</v>
      </c>
      <c r="F652" s="524" t="s">
        <v>3881</v>
      </c>
      <c r="G652" s="324" t="s">
        <v>3790</v>
      </c>
      <c r="H652" s="525">
        <v>44778</v>
      </c>
      <c r="I652" s="525">
        <v>44778</v>
      </c>
      <c r="J652" s="236"/>
    </row>
    <row r="653" spans="1:10" ht="51" x14ac:dyDescent="0.35">
      <c r="A653" s="522" t="s">
        <v>3912</v>
      </c>
      <c r="B653" s="324" t="s">
        <v>1420</v>
      </c>
      <c r="C653" s="324" t="s">
        <v>3788</v>
      </c>
      <c r="D653" s="324">
        <v>29</v>
      </c>
      <c r="E653" s="523">
        <v>36798.300000000003</v>
      </c>
      <c r="F653" s="524" t="s">
        <v>3881</v>
      </c>
      <c r="G653" s="324" t="s">
        <v>3790</v>
      </c>
      <c r="H653" s="525">
        <v>44778</v>
      </c>
      <c r="I653" s="525">
        <v>44778</v>
      </c>
      <c r="J653" s="236"/>
    </row>
    <row r="654" spans="1:10" ht="51" x14ac:dyDescent="0.35">
      <c r="A654" s="522" t="s">
        <v>3913</v>
      </c>
      <c r="B654" s="324" t="s">
        <v>1420</v>
      </c>
      <c r="C654" s="324" t="s">
        <v>3788</v>
      </c>
      <c r="D654" s="324">
        <v>30</v>
      </c>
      <c r="E654" s="523">
        <v>36798.300000000003</v>
      </c>
      <c r="F654" s="524" t="s">
        <v>3881</v>
      </c>
      <c r="G654" s="324" t="s">
        <v>3790</v>
      </c>
      <c r="H654" s="525">
        <v>44778</v>
      </c>
      <c r="I654" s="525">
        <v>44778</v>
      </c>
      <c r="J654" s="236"/>
    </row>
    <row r="655" spans="1:10" ht="51" x14ac:dyDescent="0.35">
      <c r="A655" s="522" t="s">
        <v>3914</v>
      </c>
      <c r="B655" s="324" t="s">
        <v>1420</v>
      </c>
      <c r="C655" s="324" t="s">
        <v>3788</v>
      </c>
      <c r="D655" s="324">
        <v>33</v>
      </c>
      <c r="E655" s="523">
        <v>36798.300000000003</v>
      </c>
      <c r="F655" s="524" t="s">
        <v>3881</v>
      </c>
      <c r="G655" s="324" t="s">
        <v>3790</v>
      </c>
      <c r="H655" s="525">
        <v>44778</v>
      </c>
      <c r="I655" s="525">
        <v>44778</v>
      </c>
      <c r="J655" s="236"/>
    </row>
    <row r="656" spans="1:10" ht="51" x14ac:dyDescent="0.35">
      <c r="A656" s="522" t="s">
        <v>3915</v>
      </c>
      <c r="B656" s="324" t="s">
        <v>1420</v>
      </c>
      <c r="C656" s="324" t="s">
        <v>3788</v>
      </c>
      <c r="D656" s="324">
        <v>34</v>
      </c>
      <c r="E656" s="523">
        <v>20038</v>
      </c>
      <c r="F656" s="524" t="s">
        <v>3792</v>
      </c>
      <c r="G656" s="324" t="s">
        <v>3790</v>
      </c>
      <c r="H656" s="525">
        <v>44781</v>
      </c>
      <c r="I656" s="525">
        <v>44781</v>
      </c>
      <c r="J656" s="236"/>
    </row>
    <row r="657" spans="1:25" ht="51" x14ac:dyDescent="0.35">
      <c r="A657" s="522" t="s">
        <v>3916</v>
      </c>
      <c r="B657" s="324" t="s">
        <v>1420</v>
      </c>
      <c r="C657" s="324" t="s">
        <v>3788</v>
      </c>
      <c r="D657" s="324">
        <v>465</v>
      </c>
      <c r="E657" s="523">
        <v>35400</v>
      </c>
      <c r="F657" s="524" t="s">
        <v>3917</v>
      </c>
      <c r="G657" s="324" t="s">
        <v>3790</v>
      </c>
      <c r="H657" s="525">
        <v>44788</v>
      </c>
      <c r="I657" s="525">
        <v>44788</v>
      </c>
      <c r="J657" s="236"/>
    </row>
    <row r="658" spans="1:25" ht="51" x14ac:dyDescent="0.35">
      <c r="A658" s="522" t="s">
        <v>3918</v>
      </c>
      <c r="B658" s="324" t="s">
        <v>1420</v>
      </c>
      <c r="C658" s="324" t="s">
        <v>3788</v>
      </c>
      <c r="D658" s="324">
        <v>476</v>
      </c>
      <c r="E658" s="523">
        <v>34692</v>
      </c>
      <c r="F658" s="524" t="s">
        <v>3819</v>
      </c>
      <c r="G658" s="324" t="s">
        <v>3790</v>
      </c>
      <c r="H658" s="525">
        <v>44789</v>
      </c>
      <c r="I658" s="525">
        <v>44789</v>
      </c>
      <c r="J658" s="236"/>
    </row>
    <row r="659" spans="1:25" ht="51" x14ac:dyDescent="0.35">
      <c r="A659" s="522" t="s">
        <v>3919</v>
      </c>
      <c r="B659" s="324" t="s">
        <v>1420</v>
      </c>
      <c r="C659" s="324" t="s">
        <v>3788</v>
      </c>
      <c r="D659" s="324">
        <v>482</v>
      </c>
      <c r="E659" s="523">
        <v>36800</v>
      </c>
      <c r="F659" s="524" t="s">
        <v>3854</v>
      </c>
      <c r="G659" s="324" t="s">
        <v>3790</v>
      </c>
      <c r="H659" s="525">
        <v>44791</v>
      </c>
      <c r="I659" s="525">
        <v>44791</v>
      </c>
      <c r="J659" s="236"/>
    </row>
    <row r="660" spans="1:25" ht="51" x14ac:dyDescent="0.35">
      <c r="A660" s="522" t="s">
        <v>3920</v>
      </c>
      <c r="B660" s="324" t="s">
        <v>1420</v>
      </c>
      <c r="C660" s="324" t="s">
        <v>3788</v>
      </c>
      <c r="D660" s="324">
        <v>494</v>
      </c>
      <c r="E660" s="523">
        <v>20856</v>
      </c>
      <c r="F660" s="524" t="s">
        <v>3867</v>
      </c>
      <c r="G660" s="324" t="s">
        <v>3790</v>
      </c>
      <c r="H660" s="525">
        <v>44792</v>
      </c>
      <c r="I660" s="525">
        <v>44792</v>
      </c>
      <c r="J660" s="236"/>
    </row>
    <row r="661" spans="1:25" ht="51" x14ac:dyDescent="0.35">
      <c r="A661" s="522" t="s">
        <v>3921</v>
      </c>
      <c r="B661" s="324" t="s">
        <v>1420</v>
      </c>
      <c r="C661" s="324" t="s">
        <v>3788</v>
      </c>
      <c r="D661" s="324">
        <v>539</v>
      </c>
      <c r="E661" s="523">
        <v>20296</v>
      </c>
      <c r="F661" s="524" t="s">
        <v>3832</v>
      </c>
      <c r="G661" s="324" t="s">
        <v>3790</v>
      </c>
      <c r="H661" s="525">
        <v>44826</v>
      </c>
      <c r="I661" s="525">
        <v>44826</v>
      </c>
      <c r="J661" s="236"/>
    </row>
    <row r="662" spans="1:25" ht="12.75" x14ac:dyDescent="0.35">
      <c r="A662" s="527" t="s">
        <v>1093</v>
      </c>
      <c r="B662" s="528"/>
      <c r="C662" s="528"/>
      <c r="D662" s="528"/>
      <c r="E662" s="528"/>
      <c r="F662" s="528"/>
      <c r="G662" s="529"/>
      <c r="H662" s="529"/>
      <c r="I662" s="529"/>
      <c r="J662" s="529"/>
    </row>
    <row r="663" spans="1:25" ht="12.75" x14ac:dyDescent="0.35">
      <c r="A663" s="234"/>
      <c r="B663" s="234"/>
      <c r="C663" s="234"/>
      <c r="D663" s="234"/>
      <c r="E663" s="234"/>
      <c r="F663" s="234"/>
      <c r="G663" s="236"/>
      <c r="H663" s="236"/>
      <c r="I663" s="236"/>
      <c r="J663" s="236"/>
    </row>
    <row r="664" spans="1:25" ht="12.75" x14ac:dyDescent="0.35">
      <c r="A664" s="531" t="s">
        <v>11</v>
      </c>
      <c r="B664" s="532"/>
      <c r="C664" s="532"/>
      <c r="D664" s="532"/>
      <c r="E664" s="532"/>
      <c r="F664" s="532"/>
      <c r="G664" s="533"/>
      <c r="H664" s="533"/>
      <c r="I664" s="533"/>
      <c r="J664" s="533"/>
    </row>
    <row r="665" spans="1:25" x14ac:dyDescent="0.35">
      <c r="A665" s="110"/>
      <c r="B665" s="110"/>
      <c r="C665" s="110"/>
      <c r="D665" s="110"/>
      <c r="E665" s="110"/>
      <c r="F665" s="110"/>
      <c r="G665" s="110"/>
      <c r="H665" s="110"/>
      <c r="I665" s="110"/>
      <c r="J665" s="110"/>
    </row>
    <row r="666" spans="1:25" s="110" customFormat="1" x14ac:dyDescent="0.35">
      <c r="A666" s="1017" t="s">
        <v>259</v>
      </c>
      <c r="B666" s="1017"/>
      <c r="C666" s="1017"/>
      <c r="D666" s="1017"/>
      <c r="E666" s="1017"/>
      <c r="F666" s="1017"/>
      <c r="G666" s="1017"/>
      <c r="H666" s="1017"/>
      <c r="I666" s="1017"/>
      <c r="J666" s="1017"/>
    </row>
    <row r="667" spans="1:25" s="110" customFormat="1" x14ac:dyDescent="0.35">
      <c r="A667" s="1017" t="s">
        <v>251</v>
      </c>
      <c r="B667" s="1017"/>
      <c r="C667" s="1017"/>
      <c r="D667" s="1017"/>
      <c r="E667" s="1017"/>
      <c r="F667" s="1017"/>
      <c r="G667" s="1017"/>
      <c r="H667" s="1017"/>
      <c r="I667" s="1017"/>
      <c r="J667" s="1017"/>
    </row>
    <row r="668" spans="1:25" s="110" customFormat="1" x14ac:dyDescent="0.35">
      <c r="A668" s="695" t="s">
        <v>137</v>
      </c>
      <c r="B668" s="1017" t="s">
        <v>4475</v>
      </c>
      <c r="C668" s="1017"/>
      <c r="D668" s="1017"/>
      <c r="E668" s="1017"/>
      <c r="F668" s="1017"/>
      <c r="G668" s="1017"/>
      <c r="H668" s="1017"/>
      <c r="I668" s="1017"/>
      <c r="J668" s="1017"/>
      <c r="K668" s="696"/>
      <c r="L668" s="696"/>
      <c r="M668" s="696"/>
      <c r="N668" s="696"/>
      <c r="O668" s="696"/>
      <c r="P668" s="696"/>
      <c r="Q668" s="696"/>
      <c r="R668" s="696"/>
      <c r="S668" s="696"/>
      <c r="T668" s="696"/>
      <c r="U668" s="696"/>
      <c r="V668" s="696"/>
      <c r="W668" s="696"/>
      <c r="X668" s="696"/>
      <c r="Y668" s="696"/>
    </row>
    <row r="669" spans="1:25" s="110" customFormat="1" x14ac:dyDescent="0.35">
      <c r="A669" s="109"/>
      <c r="B669" s="109"/>
      <c r="C669" s="109"/>
      <c r="D669" s="109"/>
      <c r="E669" s="109"/>
      <c r="F669" s="109"/>
      <c r="G669" s="276"/>
      <c r="H669" s="109"/>
      <c r="I669" s="109"/>
      <c r="J669" s="109"/>
    </row>
    <row r="670" spans="1:25" s="110" customFormat="1" hidden="1" x14ac:dyDescent="0.35">
      <c r="A670" s="695" t="s">
        <v>131</v>
      </c>
      <c r="B670" s="695"/>
      <c r="C670" s="695"/>
      <c r="D670" s="695"/>
      <c r="E670" s="695"/>
      <c r="F670" s="695"/>
      <c r="G670" s="695" t="s">
        <v>98</v>
      </c>
      <c r="H670" s="695" t="s">
        <v>138</v>
      </c>
      <c r="I670" s="695"/>
      <c r="J670" s="695"/>
    </row>
    <row r="671" spans="1:25" s="110" customFormat="1" ht="23.25" x14ac:dyDescent="0.35">
      <c r="A671" s="695" t="s">
        <v>252</v>
      </c>
      <c r="B671" s="697" t="s">
        <v>213</v>
      </c>
      <c r="C671" s="697" t="s">
        <v>132</v>
      </c>
      <c r="D671" s="697" t="s">
        <v>214</v>
      </c>
      <c r="E671" s="697" t="s">
        <v>253</v>
      </c>
      <c r="F671" s="697" t="s">
        <v>215</v>
      </c>
      <c r="G671" s="697" t="s">
        <v>254</v>
      </c>
      <c r="H671" s="697" t="s">
        <v>133</v>
      </c>
      <c r="I671" s="697" t="s">
        <v>135</v>
      </c>
      <c r="J671" s="697" t="s">
        <v>140</v>
      </c>
      <c r="L671" s="692"/>
    </row>
    <row r="672" spans="1:25" s="110" customFormat="1" ht="22.5" customHeight="1" x14ac:dyDescent="0.35">
      <c r="A672" s="698" t="s">
        <v>233</v>
      </c>
      <c r="B672" s="699"/>
      <c r="C672" s="699"/>
      <c r="D672" s="699"/>
      <c r="E672" s="699"/>
      <c r="F672" s="699"/>
      <c r="G672" s="699"/>
      <c r="H672" s="699"/>
      <c r="I672" s="699"/>
      <c r="J672" s="699"/>
    </row>
    <row r="673" spans="1:10" s="110" customFormat="1" ht="46.5" x14ac:dyDescent="0.35">
      <c r="A673" s="700" t="s">
        <v>4447</v>
      </c>
      <c r="B673" s="374" t="s">
        <v>4448</v>
      </c>
      <c r="C673" s="291" t="s">
        <v>4449</v>
      </c>
      <c r="D673" s="374" t="s">
        <v>4450</v>
      </c>
      <c r="E673" s="701">
        <v>18040</v>
      </c>
      <c r="F673" s="291">
        <v>20550817943</v>
      </c>
      <c r="G673" s="291" t="s">
        <v>1281</v>
      </c>
      <c r="H673" s="702">
        <v>44420</v>
      </c>
      <c r="I673" s="702">
        <v>44433</v>
      </c>
      <c r="J673" s="232"/>
    </row>
    <row r="674" spans="1:10" s="110" customFormat="1" ht="34.9" x14ac:dyDescent="0.35">
      <c r="A674" s="700" t="s">
        <v>4451</v>
      </c>
      <c r="B674" s="374" t="s">
        <v>4448</v>
      </c>
      <c r="C674" s="291" t="s">
        <v>4449</v>
      </c>
      <c r="D674" s="374" t="s">
        <v>4452</v>
      </c>
      <c r="E674" s="701">
        <v>154000</v>
      </c>
      <c r="F674" s="291">
        <v>20608301438</v>
      </c>
      <c r="G674" s="291" t="s">
        <v>1281</v>
      </c>
      <c r="H674" s="702">
        <v>44533</v>
      </c>
      <c r="I674" s="702">
        <v>44537</v>
      </c>
      <c r="J674" s="232"/>
    </row>
    <row r="675" spans="1:10" s="110" customFormat="1" ht="58.15" x14ac:dyDescent="0.35">
      <c r="A675" s="700" t="s">
        <v>4453</v>
      </c>
      <c r="B675" s="374" t="s">
        <v>4448</v>
      </c>
      <c r="C675" s="291" t="s">
        <v>4454</v>
      </c>
      <c r="D675" s="374" t="s">
        <v>4455</v>
      </c>
      <c r="E675" s="701">
        <v>45000</v>
      </c>
      <c r="F675" s="291">
        <v>20608301438</v>
      </c>
      <c r="G675" s="291" t="s">
        <v>1281</v>
      </c>
      <c r="H675" s="702">
        <v>44536</v>
      </c>
      <c r="I675" s="702">
        <v>44551</v>
      </c>
      <c r="J675" s="232"/>
    </row>
    <row r="676" spans="1:10" s="110" customFormat="1" ht="18" customHeight="1" x14ac:dyDescent="0.35">
      <c r="A676" s="703" t="s">
        <v>232</v>
      </c>
      <c r="B676" s="704"/>
      <c r="C676" s="704"/>
      <c r="D676" s="704"/>
      <c r="E676" s="704"/>
      <c r="F676" s="704"/>
      <c r="G676" s="705"/>
      <c r="H676" s="705"/>
      <c r="I676" s="705"/>
      <c r="J676" s="705"/>
    </row>
    <row r="677" spans="1:10" s="110" customFormat="1" ht="46.5" x14ac:dyDescent="0.35">
      <c r="A677" s="700" t="s">
        <v>4456</v>
      </c>
      <c r="B677" s="374" t="s">
        <v>4448</v>
      </c>
      <c r="C677" s="291" t="s">
        <v>4449</v>
      </c>
      <c r="D677" s="374" t="s">
        <v>4457</v>
      </c>
      <c r="E677" s="701">
        <v>44673.32</v>
      </c>
      <c r="F677" s="291">
        <v>20545792177</v>
      </c>
      <c r="G677" s="291" t="s">
        <v>1281</v>
      </c>
      <c r="H677" s="702">
        <v>44669</v>
      </c>
      <c r="I677" s="702">
        <v>44673</v>
      </c>
      <c r="J677" s="232"/>
    </row>
    <row r="678" spans="1:10" s="110" customFormat="1" ht="58.15" x14ac:dyDescent="0.35">
      <c r="A678" s="700" t="s">
        <v>4458</v>
      </c>
      <c r="B678" s="374" t="s">
        <v>4448</v>
      </c>
      <c r="C678" s="291" t="s">
        <v>4454</v>
      </c>
      <c r="D678" s="374" t="s">
        <v>4459</v>
      </c>
      <c r="E678" s="701">
        <v>60500</v>
      </c>
      <c r="F678" s="291">
        <v>10443394023</v>
      </c>
      <c r="G678" s="291" t="s">
        <v>1281</v>
      </c>
      <c r="H678" s="702">
        <v>44784</v>
      </c>
      <c r="I678" s="702">
        <v>44809</v>
      </c>
      <c r="J678" s="232"/>
    </row>
    <row r="679" spans="1:10" s="110" customFormat="1" ht="46.5" x14ac:dyDescent="0.35">
      <c r="A679" s="700" t="s">
        <v>4460</v>
      </c>
      <c r="B679" s="374" t="s">
        <v>4448</v>
      </c>
      <c r="C679" s="291" t="s">
        <v>4454</v>
      </c>
      <c r="D679" s="374" t="s">
        <v>4461</v>
      </c>
      <c r="E679" s="701">
        <v>47700</v>
      </c>
      <c r="F679" s="291">
        <v>20573175400</v>
      </c>
      <c r="G679" s="291" t="s">
        <v>1281</v>
      </c>
      <c r="H679" s="702">
        <v>44750</v>
      </c>
      <c r="I679" s="702">
        <v>44775</v>
      </c>
      <c r="J679" s="232"/>
    </row>
    <row r="680" spans="1:10" s="110" customFormat="1" ht="81.400000000000006" x14ac:dyDescent="0.35">
      <c r="A680" s="700" t="s">
        <v>4462</v>
      </c>
      <c r="B680" s="374" t="s">
        <v>4448</v>
      </c>
      <c r="C680" s="291" t="s">
        <v>4454</v>
      </c>
      <c r="D680" s="374" t="s">
        <v>4463</v>
      </c>
      <c r="E680" s="701">
        <v>64300</v>
      </c>
      <c r="F680" s="291">
        <v>10443394023</v>
      </c>
      <c r="G680" s="291" t="s">
        <v>1281</v>
      </c>
      <c r="H680" s="702">
        <v>44776</v>
      </c>
      <c r="I680" s="702">
        <v>44806</v>
      </c>
      <c r="J680" s="232"/>
    </row>
    <row r="681" spans="1:10" s="110" customFormat="1" ht="81.400000000000006" x14ac:dyDescent="0.35">
      <c r="A681" s="700" t="s">
        <v>4464</v>
      </c>
      <c r="B681" s="374" t="s">
        <v>4448</v>
      </c>
      <c r="C681" s="291" t="s">
        <v>4454</v>
      </c>
      <c r="D681" s="374" t="s">
        <v>4465</v>
      </c>
      <c r="E681" s="701">
        <v>93984</v>
      </c>
      <c r="F681" s="291"/>
      <c r="G681" s="291" t="s">
        <v>4466</v>
      </c>
      <c r="H681" s="291"/>
      <c r="I681" s="291"/>
      <c r="J681" s="232"/>
    </row>
    <row r="682" spans="1:10" s="110" customFormat="1" ht="46.5" x14ac:dyDescent="0.35">
      <c r="A682" s="700" t="s">
        <v>4467</v>
      </c>
      <c r="B682" s="374" t="s">
        <v>4448</v>
      </c>
      <c r="C682" s="291" t="s">
        <v>4449</v>
      </c>
      <c r="D682" s="374" t="s">
        <v>4468</v>
      </c>
      <c r="E682" s="701">
        <v>168693</v>
      </c>
      <c r="F682" s="291"/>
      <c r="G682" s="291" t="s">
        <v>4466</v>
      </c>
      <c r="H682" s="702"/>
      <c r="I682" s="702"/>
      <c r="J682" s="232"/>
    </row>
    <row r="683" spans="1:10" s="110" customFormat="1" x14ac:dyDescent="0.35">
      <c r="A683" s="703" t="s">
        <v>1093</v>
      </c>
      <c r="B683" s="704"/>
      <c r="C683" s="704"/>
      <c r="D683" s="704"/>
      <c r="E683" s="704"/>
      <c r="F683" s="704"/>
      <c r="G683" s="705"/>
      <c r="H683" s="705"/>
      <c r="I683" s="705"/>
      <c r="J683" s="705"/>
    </row>
    <row r="684" spans="1:10" s="110" customFormat="1" ht="34.9" x14ac:dyDescent="0.35">
      <c r="A684" s="700" t="s">
        <v>4469</v>
      </c>
      <c r="B684" s="291" t="s">
        <v>4470</v>
      </c>
      <c r="C684" s="291" t="s">
        <v>4449</v>
      </c>
      <c r="D684" s="374"/>
      <c r="E684" s="701">
        <v>125000</v>
      </c>
      <c r="F684" s="291"/>
      <c r="G684" s="291"/>
      <c r="H684" s="232"/>
      <c r="I684" s="232"/>
      <c r="J684" s="232"/>
    </row>
    <row r="685" spans="1:10" s="110" customFormat="1" ht="34.9" x14ac:dyDescent="0.35">
      <c r="A685" s="700" t="s">
        <v>4471</v>
      </c>
      <c r="B685" s="291" t="s">
        <v>4470</v>
      </c>
      <c r="C685" s="291" t="s">
        <v>4449</v>
      </c>
      <c r="D685" s="374"/>
      <c r="E685" s="701">
        <v>212000</v>
      </c>
      <c r="F685" s="291"/>
      <c r="G685" s="291"/>
      <c r="H685" s="232"/>
      <c r="I685" s="232"/>
      <c r="J685" s="232"/>
    </row>
    <row r="686" spans="1:10" s="110" customFormat="1" ht="34.9" x14ac:dyDescent="0.35">
      <c r="A686" s="700" t="s">
        <v>4472</v>
      </c>
      <c r="B686" s="374" t="s">
        <v>4448</v>
      </c>
      <c r="C686" s="291" t="s">
        <v>4449</v>
      </c>
      <c r="D686" s="374"/>
      <c r="E686" s="701">
        <v>138000</v>
      </c>
      <c r="F686" s="291"/>
      <c r="G686" s="291"/>
      <c r="H686" s="232"/>
      <c r="I686" s="232"/>
      <c r="J686" s="232"/>
    </row>
    <row r="687" spans="1:10" s="110" customFormat="1" ht="23.25" x14ac:dyDescent="0.35">
      <c r="A687" s="700" t="s">
        <v>4473</v>
      </c>
      <c r="B687" s="374" t="s">
        <v>4448</v>
      </c>
      <c r="C687" s="291" t="s">
        <v>4454</v>
      </c>
      <c r="D687" s="374"/>
      <c r="E687" s="701">
        <v>45000</v>
      </c>
      <c r="F687" s="291"/>
      <c r="G687" s="291"/>
      <c r="H687" s="232"/>
      <c r="I687" s="232"/>
      <c r="J687" s="232"/>
    </row>
    <row r="688" spans="1:10" s="110" customFormat="1" ht="23.25" x14ac:dyDescent="0.35">
      <c r="A688" s="700" t="s">
        <v>4474</v>
      </c>
      <c r="B688" s="374" t="s">
        <v>4448</v>
      </c>
      <c r="C688" s="291" t="s">
        <v>4454</v>
      </c>
      <c r="D688" s="374"/>
      <c r="E688" s="701">
        <v>68000</v>
      </c>
      <c r="F688" s="291"/>
      <c r="G688" s="291"/>
      <c r="H688" s="232"/>
      <c r="I688" s="232"/>
      <c r="J688" s="232"/>
    </row>
    <row r="689" spans="1:25" s="110" customFormat="1" ht="28.5" customHeight="1" x14ac:dyDescent="0.35">
      <c r="A689" s="695" t="s">
        <v>11</v>
      </c>
      <c r="B689" s="706"/>
      <c r="C689" s="706"/>
      <c r="D689" s="706"/>
      <c r="E689" s="706"/>
      <c r="F689" s="706"/>
      <c r="G689" s="707"/>
      <c r="H689" s="707"/>
      <c r="I689" s="707"/>
      <c r="J689" s="707"/>
    </row>
    <row r="690" spans="1:25" x14ac:dyDescent="0.35">
      <c r="A690" s="110"/>
      <c r="B690" s="110"/>
      <c r="C690" s="110"/>
      <c r="D690" s="110"/>
      <c r="E690" s="110"/>
      <c r="F690" s="110"/>
      <c r="G690" s="110"/>
      <c r="H690" s="110"/>
      <c r="I690" s="110"/>
      <c r="J690" s="110"/>
    </row>
    <row r="691" spans="1:25" s="72" customFormat="1" ht="12.75" x14ac:dyDescent="0.35">
      <c r="A691" s="988" t="s">
        <v>259</v>
      </c>
      <c r="B691" s="988"/>
      <c r="C691" s="988"/>
      <c r="D691" s="988"/>
      <c r="E691" s="988"/>
      <c r="F691" s="988"/>
      <c r="G691" s="988"/>
      <c r="H691" s="988"/>
      <c r="I691" s="988"/>
      <c r="J691" s="988"/>
    </row>
    <row r="692" spans="1:25" s="72" customFormat="1" ht="12.75" x14ac:dyDescent="0.35">
      <c r="A692" s="988" t="s">
        <v>251</v>
      </c>
      <c r="B692" s="988"/>
      <c r="C692" s="988"/>
      <c r="D692" s="988"/>
      <c r="E692" s="988"/>
      <c r="F692" s="988"/>
      <c r="G692" s="988"/>
      <c r="H692" s="988"/>
      <c r="I692" s="988"/>
      <c r="J692" s="988"/>
    </row>
    <row r="693" spans="1:25" s="72" customFormat="1" ht="12.75" x14ac:dyDescent="0.35">
      <c r="A693" s="320" t="s">
        <v>137</v>
      </c>
      <c r="B693" s="988" t="s">
        <v>4685</v>
      </c>
      <c r="C693" s="988"/>
      <c r="D693" s="988"/>
      <c r="E693" s="988"/>
      <c r="F693" s="988"/>
      <c r="G693" s="988"/>
      <c r="H693" s="988"/>
      <c r="I693" s="988"/>
      <c r="J693" s="988"/>
      <c r="K693" s="246"/>
      <c r="L693" s="246"/>
      <c r="M693" s="246"/>
      <c r="N693" s="246"/>
      <c r="O693" s="246"/>
      <c r="P693" s="246"/>
      <c r="Q693" s="246"/>
      <c r="R693" s="246"/>
      <c r="S693" s="246"/>
      <c r="T693" s="246"/>
      <c r="U693" s="246"/>
      <c r="V693" s="246"/>
      <c r="W693" s="246"/>
      <c r="X693" s="246"/>
      <c r="Y693" s="246"/>
    </row>
    <row r="694" spans="1:25" s="72" customFormat="1" ht="12.75" x14ac:dyDescent="0.35">
      <c r="A694" s="230"/>
      <c r="B694" s="230"/>
      <c r="C694" s="230"/>
      <c r="D694" s="230"/>
      <c r="E694" s="230"/>
      <c r="F694" s="230"/>
      <c r="G694" s="693"/>
      <c r="H694" s="137"/>
      <c r="I694" s="137"/>
      <c r="J694" s="137"/>
    </row>
    <row r="695" spans="1:25" s="72" customFormat="1" ht="12.75" hidden="1" x14ac:dyDescent="0.35">
      <c r="A695" s="320" t="s">
        <v>131</v>
      </c>
      <c r="B695" s="320"/>
      <c r="C695" s="320"/>
      <c r="D695" s="320"/>
      <c r="E695" s="320"/>
      <c r="F695" s="320"/>
      <c r="G695" s="320" t="s">
        <v>98</v>
      </c>
      <c r="H695" s="320" t="s">
        <v>138</v>
      </c>
      <c r="I695" s="320"/>
      <c r="J695" s="320"/>
    </row>
    <row r="696" spans="1:25" s="72" customFormat="1" ht="38.25" x14ac:dyDescent="0.35">
      <c r="A696" s="320" t="s">
        <v>252</v>
      </c>
      <c r="B696" s="321" t="s">
        <v>213</v>
      </c>
      <c r="C696" s="321" t="s">
        <v>132</v>
      </c>
      <c r="D696" s="321" t="s">
        <v>214</v>
      </c>
      <c r="E696" s="321" t="s">
        <v>253</v>
      </c>
      <c r="F696" s="321" t="s">
        <v>215</v>
      </c>
      <c r="G696" s="321" t="s">
        <v>254</v>
      </c>
      <c r="H696" s="321" t="s">
        <v>133</v>
      </c>
      <c r="I696" s="321" t="s">
        <v>135</v>
      </c>
      <c r="J696" s="321" t="s">
        <v>140</v>
      </c>
      <c r="L696" s="694"/>
    </row>
    <row r="697" spans="1:25" s="72" customFormat="1" ht="22.5" customHeight="1" x14ac:dyDescent="0.35">
      <c r="A697" s="462" t="s">
        <v>233</v>
      </c>
      <c r="B697" s="463"/>
      <c r="C697" s="463"/>
      <c r="D697" s="463"/>
      <c r="E697" s="463"/>
      <c r="F697" s="463"/>
      <c r="G697" s="463"/>
      <c r="H697" s="463"/>
      <c r="I697" s="463"/>
      <c r="J697" s="463"/>
    </row>
    <row r="698" spans="1:25" s="72" customFormat="1" ht="12.75" x14ac:dyDescent="0.35">
      <c r="A698" s="323">
        <v>1</v>
      </c>
      <c r="B698" s="323"/>
      <c r="C698" s="323"/>
      <c r="D698" s="323"/>
      <c r="E698" s="323"/>
      <c r="F698" s="323"/>
      <c r="G698" s="30"/>
      <c r="H698" s="30"/>
      <c r="I698" s="30"/>
      <c r="J698" s="30"/>
    </row>
    <row r="699" spans="1:25" s="72" customFormat="1" ht="12.75" x14ac:dyDescent="0.35">
      <c r="A699" s="323">
        <v>3</v>
      </c>
      <c r="B699" s="323"/>
      <c r="C699" s="30"/>
      <c r="D699" s="323"/>
      <c r="E699" s="323"/>
      <c r="F699" s="323"/>
      <c r="G699" s="30"/>
      <c r="H699" s="30"/>
      <c r="I699" s="30"/>
      <c r="J699" s="30"/>
    </row>
    <row r="700" spans="1:25" s="72" customFormat="1" ht="12.75" x14ac:dyDescent="0.35">
      <c r="A700" s="323">
        <v>4</v>
      </c>
      <c r="B700" s="323"/>
      <c r="C700" s="323"/>
      <c r="D700" s="323"/>
      <c r="E700" s="323"/>
      <c r="F700" s="323"/>
      <c r="G700" s="30"/>
      <c r="H700" s="30"/>
      <c r="I700" s="30"/>
      <c r="J700" s="30"/>
    </row>
    <row r="701" spans="1:25" s="72" customFormat="1" ht="12.75" x14ac:dyDescent="0.35">
      <c r="A701" s="323">
        <v>5</v>
      </c>
      <c r="B701" s="323"/>
      <c r="C701" s="323"/>
      <c r="D701" s="323"/>
      <c r="E701" s="323"/>
      <c r="F701" s="323"/>
      <c r="G701" s="30"/>
      <c r="H701" s="30"/>
      <c r="I701" s="30"/>
      <c r="J701" s="30"/>
    </row>
    <row r="702" spans="1:25" s="72" customFormat="1" ht="12.75" x14ac:dyDescent="0.35">
      <c r="A702" s="323">
        <v>6</v>
      </c>
      <c r="B702" s="323"/>
      <c r="C702" s="323"/>
      <c r="D702" s="323"/>
      <c r="E702" s="323"/>
      <c r="F702" s="323"/>
      <c r="G702" s="30"/>
      <c r="H702" s="30"/>
      <c r="I702" s="30"/>
      <c r="J702" s="30"/>
    </row>
    <row r="703" spans="1:25" s="72" customFormat="1" ht="12.75" x14ac:dyDescent="0.35">
      <c r="A703" s="323">
        <v>7</v>
      </c>
      <c r="B703" s="323"/>
      <c r="C703" s="323"/>
      <c r="D703" s="30"/>
      <c r="E703" s="30"/>
      <c r="F703" s="30"/>
      <c r="G703" s="30"/>
      <c r="H703" s="30"/>
      <c r="I703" s="30"/>
      <c r="J703" s="30"/>
    </row>
    <row r="704" spans="1:25" s="72" customFormat="1" ht="12.75" x14ac:dyDescent="0.35">
      <c r="A704" s="323">
        <v>8</v>
      </c>
      <c r="B704" s="323"/>
      <c r="C704" s="323"/>
      <c r="D704" s="323"/>
      <c r="E704" s="323"/>
      <c r="F704" s="323"/>
      <c r="G704" s="30"/>
      <c r="H704" s="30"/>
      <c r="I704" s="30"/>
      <c r="J704" s="30"/>
    </row>
    <row r="705" spans="1:10" s="72" customFormat="1" ht="12.75" x14ac:dyDescent="0.35">
      <c r="A705" s="323">
        <v>9</v>
      </c>
      <c r="B705" s="323"/>
      <c r="C705" s="323"/>
      <c r="D705" s="323"/>
      <c r="E705" s="323"/>
      <c r="F705" s="323"/>
      <c r="G705" s="30"/>
      <c r="H705" s="30"/>
      <c r="I705" s="30"/>
      <c r="J705" s="30"/>
    </row>
    <row r="706" spans="1:10" s="72" customFormat="1" ht="12.75" x14ac:dyDescent="0.35">
      <c r="A706" s="323" t="s">
        <v>1092</v>
      </c>
      <c r="B706" s="323"/>
      <c r="C706" s="323"/>
      <c r="D706" s="323"/>
      <c r="E706" s="323"/>
      <c r="F706" s="323"/>
      <c r="G706" s="30"/>
      <c r="H706" s="30"/>
      <c r="I706" s="30"/>
      <c r="J706" s="30"/>
    </row>
    <row r="707" spans="1:10" s="72" customFormat="1" ht="12.75" x14ac:dyDescent="0.35">
      <c r="A707" s="323" t="s">
        <v>33</v>
      </c>
      <c r="B707" s="323"/>
      <c r="C707" s="323"/>
      <c r="D707" s="323"/>
      <c r="E707" s="323"/>
      <c r="F707" s="323"/>
      <c r="G707" s="30"/>
      <c r="H707" s="30"/>
      <c r="I707" s="30"/>
      <c r="J707" s="30"/>
    </row>
    <row r="708" spans="1:10" s="72" customFormat="1" ht="18" customHeight="1" x14ac:dyDescent="0.35">
      <c r="A708" s="474" t="s">
        <v>232</v>
      </c>
      <c r="B708" s="475"/>
      <c r="C708" s="475"/>
      <c r="D708" s="475"/>
      <c r="E708" s="475"/>
      <c r="F708" s="475"/>
      <c r="G708" s="476"/>
      <c r="H708" s="476"/>
      <c r="I708" s="476"/>
      <c r="J708" s="476"/>
    </row>
    <row r="709" spans="1:10" s="72" customFormat="1" ht="12.75" x14ac:dyDescent="0.35">
      <c r="A709" s="323">
        <v>10</v>
      </c>
      <c r="B709" s="323"/>
      <c r="C709" s="323"/>
      <c r="D709" s="323"/>
      <c r="E709" s="323"/>
      <c r="F709" s="323"/>
      <c r="G709" s="30"/>
      <c r="H709" s="30"/>
      <c r="I709" s="30"/>
      <c r="J709" s="30"/>
    </row>
    <row r="710" spans="1:10" s="72" customFormat="1" ht="12.75" x14ac:dyDescent="0.35">
      <c r="A710" s="323">
        <v>11</v>
      </c>
      <c r="B710" s="323"/>
      <c r="C710" s="323"/>
      <c r="D710" s="323"/>
      <c r="E710" s="323"/>
      <c r="F710" s="323"/>
      <c r="G710" s="30"/>
      <c r="H710" s="30"/>
      <c r="I710" s="30"/>
      <c r="J710" s="30"/>
    </row>
    <row r="711" spans="1:10" s="72" customFormat="1" ht="12.75" x14ac:dyDescent="0.35">
      <c r="A711" s="323">
        <v>12</v>
      </c>
      <c r="B711" s="323"/>
      <c r="C711" s="323"/>
      <c r="D711" s="323"/>
      <c r="E711" s="323"/>
      <c r="F711" s="323"/>
      <c r="G711" s="30"/>
      <c r="H711" s="30"/>
      <c r="I711" s="30"/>
      <c r="J711" s="30"/>
    </row>
    <row r="712" spans="1:10" s="72" customFormat="1" ht="12.75" x14ac:dyDescent="0.35">
      <c r="A712" s="323">
        <v>13</v>
      </c>
      <c r="B712" s="323"/>
      <c r="C712" s="323"/>
      <c r="D712" s="323"/>
      <c r="E712" s="323"/>
      <c r="F712" s="323"/>
      <c r="G712" s="30"/>
      <c r="H712" s="30"/>
      <c r="I712" s="30"/>
      <c r="J712" s="30"/>
    </row>
    <row r="713" spans="1:10" s="72" customFormat="1" ht="12.75" x14ac:dyDescent="0.35">
      <c r="A713" s="323">
        <v>14</v>
      </c>
      <c r="B713" s="323"/>
      <c r="C713" s="323"/>
      <c r="D713" s="323"/>
      <c r="E713" s="323"/>
      <c r="F713" s="323"/>
      <c r="G713" s="30"/>
      <c r="H713" s="30"/>
      <c r="I713" s="30"/>
      <c r="J713" s="30"/>
    </row>
    <row r="714" spans="1:10" s="72" customFormat="1" ht="12.75" x14ac:dyDescent="0.35">
      <c r="A714" s="323">
        <v>15</v>
      </c>
      <c r="B714" s="323"/>
      <c r="C714" s="323"/>
      <c r="D714" s="323"/>
      <c r="E714" s="323"/>
      <c r="F714" s="323"/>
      <c r="G714" s="30"/>
      <c r="H714" s="30"/>
      <c r="I714" s="30"/>
      <c r="J714" s="30"/>
    </row>
    <row r="715" spans="1:10" s="72" customFormat="1" ht="12.75" x14ac:dyDescent="0.35">
      <c r="A715" s="323">
        <v>16</v>
      </c>
      <c r="B715" s="323"/>
      <c r="C715" s="323"/>
      <c r="D715" s="323"/>
      <c r="E715" s="323"/>
      <c r="F715" s="323"/>
      <c r="G715" s="30"/>
      <c r="H715" s="30"/>
      <c r="I715" s="30"/>
      <c r="J715" s="30"/>
    </row>
    <row r="716" spans="1:10" s="72" customFormat="1" ht="12.75" x14ac:dyDescent="0.35">
      <c r="A716" s="323">
        <v>17</v>
      </c>
      <c r="B716" s="323"/>
      <c r="C716" s="323"/>
      <c r="D716" s="323"/>
      <c r="E716" s="323"/>
      <c r="F716" s="323"/>
      <c r="G716" s="30"/>
      <c r="H716" s="30"/>
      <c r="I716" s="30"/>
      <c r="J716" s="30"/>
    </row>
    <row r="717" spans="1:10" s="72" customFormat="1" ht="12.75" x14ac:dyDescent="0.35">
      <c r="A717" s="323">
        <v>18</v>
      </c>
      <c r="B717" s="323"/>
      <c r="C717" s="323"/>
      <c r="D717" s="323"/>
      <c r="E717" s="323"/>
      <c r="F717" s="323"/>
      <c r="G717" s="30"/>
      <c r="H717" s="30"/>
      <c r="I717" s="30"/>
      <c r="J717" s="30"/>
    </row>
    <row r="718" spans="1:10" s="72" customFormat="1" ht="12.75" x14ac:dyDescent="0.35">
      <c r="A718" s="323">
        <v>19</v>
      </c>
      <c r="B718" s="323"/>
      <c r="C718" s="323"/>
      <c r="D718" s="323"/>
      <c r="E718" s="323"/>
      <c r="F718" s="323"/>
      <c r="G718" s="30"/>
      <c r="H718" s="30"/>
      <c r="I718" s="30"/>
      <c r="J718" s="30"/>
    </row>
    <row r="719" spans="1:10" s="72" customFormat="1" ht="12.75" x14ac:dyDescent="0.35">
      <c r="A719" s="323" t="s">
        <v>1092</v>
      </c>
      <c r="B719" s="323"/>
      <c r="C719" s="323"/>
      <c r="D719" s="323"/>
      <c r="E719" s="323"/>
      <c r="F719" s="323"/>
      <c r="G719" s="30"/>
      <c r="H719" s="30"/>
      <c r="I719" s="30"/>
      <c r="J719" s="30"/>
    </row>
    <row r="720" spans="1:10" s="72" customFormat="1" ht="12.75" x14ac:dyDescent="0.35">
      <c r="A720" s="323" t="s">
        <v>33</v>
      </c>
      <c r="B720" s="323"/>
      <c r="C720" s="323"/>
      <c r="D720" s="323"/>
      <c r="E720" s="323"/>
      <c r="F720" s="323"/>
      <c r="G720" s="30"/>
      <c r="H720" s="30"/>
      <c r="I720" s="30"/>
      <c r="J720" s="30"/>
    </row>
    <row r="721" spans="1:10" s="72" customFormat="1" ht="12.75" x14ac:dyDescent="0.35">
      <c r="A721" s="474" t="s">
        <v>1093</v>
      </c>
      <c r="B721" s="475"/>
      <c r="C721" s="475"/>
      <c r="D721" s="475"/>
      <c r="E721" s="475"/>
      <c r="F721" s="475"/>
      <c r="G721" s="476"/>
      <c r="H721" s="476"/>
      <c r="I721" s="476"/>
      <c r="J721" s="476"/>
    </row>
    <row r="722" spans="1:10" s="72" customFormat="1" ht="12.75" x14ac:dyDescent="0.35">
      <c r="A722" s="323">
        <v>20</v>
      </c>
      <c r="B722" s="323"/>
      <c r="C722" s="323"/>
      <c r="D722" s="323"/>
      <c r="E722" s="323"/>
      <c r="F722" s="323"/>
      <c r="G722" s="30"/>
      <c r="H722" s="30"/>
      <c r="I722" s="30"/>
      <c r="J722" s="30"/>
    </row>
    <row r="723" spans="1:10" s="72" customFormat="1" ht="12.75" x14ac:dyDescent="0.35">
      <c r="A723" s="323">
        <v>21</v>
      </c>
      <c r="B723" s="323"/>
      <c r="C723" s="323"/>
      <c r="D723" s="323"/>
      <c r="E723" s="323"/>
      <c r="F723" s="323"/>
      <c r="G723" s="30"/>
      <c r="H723" s="30"/>
      <c r="I723" s="30"/>
      <c r="J723" s="30"/>
    </row>
    <row r="724" spans="1:10" s="72" customFormat="1" ht="12.75" x14ac:dyDescent="0.35">
      <c r="A724" s="323">
        <v>22</v>
      </c>
      <c r="B724" s="323"/>
      <c r="C724" s="323"/>
      <c r="D724" s="323"/>
      <c r="E724" s="323"/>
      <c r="F724" s="323"/>
      <c r="G724" s="30"/>
      <c r="H724" s="30"/>
      <c r="I724" s="30"/>
      <c r="J724" s="30"/>
    </row>
    <row r="725" spans="1:10" s="72" customFormat="1" ht="12.75" x14ac:dyDescent="0.35">
      <c r="A725" s="323">
        <v>23</v>
      </c>
      <c r="B725" s="323"/>
      <c r="C725" s="323"/>
      <c r="D725" s="323"/>
      <c r="E725" s="323"/>
      <c r="F725" s="323"/>
      <c r="G725" s="30"/>
      <c r="H725" s="30"/>
      <c r="I725" s="30"/>
      <c r="J725" s="30"/>
    </row>
    <row r="726" spans="1:10" s="72" customFormat="1" ht="12.75" x14ac:dyDescent="0.35">
      <c r="A726" s="323">
        <v>24</v>
      </c>
      <c r="B726" s="323"/>
      <c r="C726" s="323"/>
      <c r="D726" s="323"/>
      <c r="E726" s="323"/>
      <c r="F726" s="323"/>
      <c r="G726" s="30"/>
      <c r="H726" s="30"/>
      <c r="I726" s="30"/>
      <c r="J726" s="30"/>
    </row>
    <row r="727" spans="1:10" s="72" customFormat="1" ht="12.75" x14ac:dyDescent="0.35">
      <c r="A727" s="323">
        <v>25</v>
      </c>
      <c r="B727" s="323"/>
      <c r="C727" s="323"/>
      <c r="D727" s="323"/>
      <c r="E727" s="323"/>
      <c r="F727" s="323"/>
      <c r="G727" s="30"/>
      <c r="H727" s="30"/>
      <c r="I727" s="30"/>
      <c r="J727" s="30"/>
    </row>
    <row r="728" spans="1:10" s="72" customFormat="1" ht="12.75" x14ac:dyDescent="0.35">
      <c r="A728" s="323">
        <v>26</v>
      </c>
      <c r="B728" s="323"/>
      <c r="C728" s="323"/>
      <c r="D728" s="323"/>
      <c r="E728" s="323"/>
      <c r="F728" s="323"/>
      <c r="G728" s="30"/>
      <c r="H728" s="30"/>
      <c r="I728" s="30"/>
      <c r="J728" s="30"/>
    </row>
    <row r="729" spans="1:10" s="72" customFormat="1" ht="12.75" x14ac:dyDescent="0.35">
      <c r="A729" s="323">
        <v>27</v>
      </c>
      <c r="B729" s="323"/>
      <c r="C729" s="323"/>
      <c r="D729" s="323"/>
      <c r="E729" s="323"/>
      <c r="F729" s="323"/>
      <c r="G729" s="30"/>
      <c r="H729" s="30"/>
      <c r="I729" s="30"/>
      <c r="J729" s="30"/>
    </row>
    <row r="730" spans="1:10" s="72" customFormat="1" ht="12.75" x14ac:dyDescent="0.35">
      <c r="A730" s="323">
        <v>28</v>
      </c>
      <c r="B730" s="323"/>
      <c r="C730" s="323"/>
      <c r="D730" s="323"/>
      <c r="E730" s="323"/>
      <c r="F730" s="323"/>
      <c r="G730" s="30"/>
      <c r="H730" s="30"/>
      <c r="I730" s="30"/>
      <c r="J730" s="30"/>
    </row>
    <row r="731" spans="1:10" s="72" customFormat="1" ht="12.75" x14ac:dyDescent="0.35">
      <c r="A731" s="323">
        <v>29</v>
      </c>
      <c r="B731" s="323"/>
      <c r="C731" s="323"/>
      <c r="D731" s="323"/>
      <c r="E731" s="323"/>
      <c r="F731" s="323"/>
      <c r="G731" s="30"/>
      <c r="H731" s="30"/>
      <c r="I731" s="30"/>
      <c r="J731" s="30"/>
    </row>
    <row r="732" spans="1:10" s="72" customFormat="1" ht="12.75" x14ac:dyDescent="0.35">
      <c r="A732" s="323" t="s">
        <v>1092</v>
      </c>
      <c r="B732" s="323"/>
      <c r="C732" s="323"/>
      <c r="D732" s="323"/>
      <c r="E732" s="323"/>
      <c r="F732" s="323"/>
      <c r="G732" s="30"/>
      <c r="H732" s="30"/>
      <c r="I732" s="30"/>
      <c r="J732" s="30"/>
    </row>
    <row r="733" spans="1:10" s="72" customFormat="1" ht="12.75" x14ac:dyDescent="0.35">
      <c r="A733" s="325" t="s">
        <v>33</v>
      </c>
      <c r="B733" s="326"/>
      <c r="C733" s="326"/>
      <c r="D733" s="326"/>
      <c r="E733" s="326"/>
      <c r="F733" s="326"/>
      <c r="G733" s="327"/>
      <c r="H733" s="327"/>
      <c r="I733" s="327"/>
      <c r="J733" s="327"/>
    </row>
    <row r="734" spans="1:10" s="72" customFormat="1" ht="28.5" customHeight="1" x14ac:dyDescent="0.35">
      <c r="A734" s="320" t="s">
        <v>11</v>
      </c>
      <c r="B734" s="514"/>
      <c r="C734" s="514"/>
      <c r="D734" s="514"/>
      <c r="E734" s="514"/>
      <c r="F734" s="514"/>
      <c r="G734" s="515"/>
      <c r="H734" s="515"/>
      <c r="I734" s="515"/>
      <c r="J734" s="515"/>
    </row>
    <row r="735" spans="1:10" x14ac:dyDescent="0.35">
      <c r="A735" s="110"/>
      <c r="B735" s="110"/>
      <c r="C735" s="110"/>
      <c r="D735" s="110"/>
      <c r="E735" s="110"/>
      <c r="F735" s="110"/>
      <c r="G735" s="110"/>
      <c r="H735" s="110"/>
      <c r="I735" s="110"/>
      <c r="J735" s="110"/>
    </row>
    <row r="736" spans="1:10" x14ac:dyDescent="0.35">
      <c r="A736" s="110"/>
      <c r="B736" s="110"/>
      <c r="C736" s="110"/>
      <c r="D736" s="110"/>
      <c r="E736" s="110"/>
      <c r="F736" s="110"/>
      <c r="G736" s="110"/>
      <c r="H736" s="110"/>
      <c r="I736" s="110"/>
      <c r="J736" s="110"/>
    </row>
    <row r="737" spans="1:10" x14ac:dyDescent="0.35">
      <c r="A737" s="1016" t="s">
        <v>259</v>
      </c>
      <c r="B737" s="1016"/>
      <c r="C737" s="1016"/>
      <c r="D737" s="1016"/>
      <c r="E737" s="1016"/>
      <c r="F737" s="1016"/>
      <c r="G737" s="1016"/>
      <c r="H737" s="1016"/>
      <c r="I737" s="1016"/>
      <c r="J737" s="1016"/>
    </row>
    <row r="738" spans="1:10" x14ac:dyDescent="0.35">
      <c r="A738" s="1016" t="s">
        <v>251</v>
      </c>
      <c r="B738" s="1016"/>
      <c r="C738" s="1016"/>
      <c r="D738" s="1016"/>
      <c r="E738" s="1016"/>
      <c r="F738" s="1016"/>
      <c r="G738" s="1016"/>
      <c r="H738" s="1016"/>
      <c r="I738" s="1016"/>
      <c r="J738" s="1016"/>
    </row>
    <row r="739" spans="1:10" x14ac:dyDescent="0.35">
      <c r="A739" s="277" t="s">
        <v>137</v>
      </c>
      <c r="B739" s="1016" t="s">
        <v>1206</v>
      </c>
      <c r="C739" s="1016"/>
      <c r="D739" s="1016"/>
      <c r="E739" s="1016"/>
      <c r="F739" s="1016"/>
      <c r="G739" s="1016"/>
      <c r="H739" s="1016"/>
      <c r="I739" s="1016"/>
      <c r="J739" s="1016"/>
    </row>
    <row r="740" spans="1:10" x14ac:dyDescent="0.35">
      <c r="A740" s="275"/>
      <c r="B740" s="275"/>
      <c r="C740" s="275"/>
      <c r="D740" s="275"/>
      <c r="E740" s="275"/>
      <c r="F740" s="275"/>
      <c r="G740" s="276"/>
      <c r="H740" s="109"/>
      <c r="I740" s="109"/>
      <c r="J740" s="109"/>
    </row>
    <row r="741" spans="1:10" x14ac:dyDescent="0.35">
      <c r="A741" s="277" t="s">
        <v>131</v>
      </c>
      <c r="B741" s="277"/>
      <c r="C741" s="277"/>
      <c r="D741" s="277"/>
      <c r="E741" s="277"/>
      <c r="F741" s="277"/>
      <c r="G741" s="277" t="s">
        <v>98</v>
      </c>
      <c r="H741" s="277" t="s">
        <v>138</v>
      </c>
      <c r="I741" s="277"/>
      <c r="J741" s="277"/>
    </row>
    <row r="742" spans="1:10" ht="23.25" x14ac:dyDescent="0.35">
      <c r="A742" s="277" t="s">
        <v>252</v>
      </c>
      <c r="B742" s="278" t="s">
        <v>213</v>
      </c>
      <c r="C742" s="278" t="s">
        <v>132</v>
      </c>
      <c r="D742" s="278" t="s">
        <v>214</v>
      </c>
      <c r="E742" s="278" t="s">
        <v>253</v>
      </c>
      <c r="F742" s="278" t="s">
        <v>215</v>
      </c>
      <c r="G742" s="278" t="s">
        <v>254</v>
      </c>
      <c r="H742" s="278" t="s">
        <v>133</v>
      </c>
      <c r="I742" s="278" t="s">
        <v>135</v>
      </c>
      <c r="J742" s="278" t="s">
        <v>140</v>
      </c>
    </row>
    <row r="743" spans="1:10" x14ac:dyDescent="0.35">
      <c r="A743" s="328" t="s">
        <v>233</v>
      </c>
      <c r="B743" s="279"/>
      <c r="C743" s="279"/>
      <c r="D743" s="279"/>
      <c r="E743" s="279"/>
      <c r="F743" s="279"/>
      <c r="G743" s="279"/>
      <c r="H743" s="279"/>
      <c r="I743" s="279"/>
      <c r="J743" s="279"/>
    </row>
    <row r="744" spans="1:10" x14ac:dyDescent="0.35">
      <c r="A744" s="289">
        <v>1</v>
      </c>
      <c r="B744" s="289"/>
      <c r="C744" s="289"/>
      <c r="D744" s="289"/>
      <c r="E744" s="289"/>
      <c r="F744" s="289"/>
      <c r="G744" s="32"/>
      <c r="H744" s="32"/>
      <c r="I744" s="32"/>
      <c r="J744" s="32"/>
    </row>
    <row r="745" spans="1:10" x14ac:dyDescent="0.35">
      <c r="A745" s="289">
        <v>2</v>
      </c>
      <c r="B745" s="289"/>
      <c r="C745" s="289"/>
      <c r="D745" s="289"/>
      <c r="E745" s="289"/>
      <c r="F745" s="289"/>
      <c r="G745" s="32"/>
      <c r="H745" s="32"/>
      <c r="I745" s="32"/>
      <c r="J745" s="32"/>
    </row>
    <row r="746" spans="1:10" x14ac:dyDescent="0.35">
      <c r="A746" s="289">
        <v>3</v>
      </c>
      <c r="B746" s="289"/>
      <c r="C746" s="32"/>
      <c r="D746" s="289"/>
      <c r="E746" s="289"/>
      <c r="F746" s="289"/>
      <c r="G746" s="32"/>
      <c r="H746" s="32"/>
      <c r="I746" s="32"/>
      <c r="J746" s="32"/>
    </row>
    <row r="747" spans="1:10" x14ac:dyDescent="0.35">
      <c r="A747" s="289">
        <v>4</v>
      </c>
      <c r="B747" s="289"/>
      <c r="C747" s="289"/>
      <c r="D747" s="289"/>
      <c r="E747" s="289"/>
      <c r="F747" s="289"/>
      <c r="G747" s="32"/>
      <c r="H747" s="32"/>
      <c r="I747" s="32"/>
      <c r="J747" s="32"/>
    </row>
    <row r="748" spans="1:10" x14ac:dyDescent="0.35">
      <c r="A748" s="289">
        <v>5</v>
      </c>
      <c r="B748" s="289"/>
      <c r="C748" s="289"/>
      <c r="D748" s="289"/>
      <c r="E748" s="289"/>
      <c r="F748" s="289"/>
      <c r="G748" s="32"/>
      <c r="H748" s="32"/>
      <c r="I748" s="32"/>
      <c r="J748" s="32"/>
    </row>
    <row r="749" spans="1:10" x14ac:dyDescent="0.35">
      <c r="A749" s="289">
        <v>6</v>
      </c>
      <c r="B749" s="289"/>
      <c r="C749" s="289"/>
      <c r="D749" s="289"/>
      <c r="E749" s="289"/>
      <c r="F749" s="289"/>
      <c r="G749" s="32"/>
      <c r="H749" s="32"/>
      <c r="I749" s="32"/>
      <c r="J749" s="32"/>
    </row>
    <row r="750" spans="1:10" x14ac:dyDescent="0.35">
      <c r="A750" s="289">
        <v>7</v>
      </c>
      <c r="B750" s="289"/>
      <c r="C750" s="289"/>
      <c r="D750" s="32"/>
      <c r="E750" s="32"/>
      <c r="F750" s="32"/>
      <c r="G750" s="32"/>
      <c r="H750" s="32"/>
      <c r="I750" s="32"/>
      <c r="J750" s="32"/>
    </row>
    <row r="751" spans="1:10" x14ac:dyDescent="0.35">
      <c r="A751" s="289">
        <v>8</v>
      </c>
      <c r="B751" s="289"/>
      <c r="C751" s="289"/>
      <c r="D751" s="289"/>
      <c r="E751" s="289"/>
      <c r="F751" s="289"/>
      <c r="G751" s="32"/>
      <c r="H751" s="32"/>
      <c r="I751" s="32"/>
      <c r="J751" s="32"/>
    </row>
    <row r="752" spans="1:10" x14ac:dyDescent="0.35">
      <c r="A752" s="289">
        <v>9</v>
      </c>
      <c r="B752" s="289"/>
      <c r="C752" s="289"/>
      <c r="D752" s="289"/>
      <c r="E752" s="289"/>
      <c r="F752" s="289"/>
      <c r="G752" s="32"/>
      <c r="H752" s="32"/>
      <c r="I752" s="32"/>
      <c r="J752" s="32"/>
    </row>
    <row r="753" spans="1:10" x14ac:dyDescent="0.35">
      <c r="A753" s="289" t="s">
        <v>1092</v>
      </c>
      <c r="B753" s="289"/>
      <c r="C753" s="289"/>
      <c r="D753" s="289"/>
      <c r="E753" s="289"/>
      <c r="F753" s="289"/>
      <c r="G753" s="32"/>
      <c r="H753" s="32"/>
      <c r="I753" s="32"/>
      <c r="J753" s="32"/>
    </row>
    <row r="754" spans="1:10" x14ac:dyDescent="0.35">
      <c r="A754" s="289" t="s">
        <v>33</v>
      </c>
      <c r="B754" s="289"/>
      <c r="C754" s="289"/>
      <c r="D754" s="289"/>
      <c r="E754" s="289"/>
      <c r="F754" s="289"/>
      <c r="G754" s="32"/>
      <c r="H754" s="32"/>
      <c r="I754" s="32"/>
      <c r="J754" s="32"/>
    </row>
    <row r="755" spans="1:10" x14ac:dyDescent="0.35">
      <c r="A755" s="318" t="s">
        <v>232</v>
      </c>
      <c r="B755" s="294"/>
      <c r="C755" s="294"/>
      <c r="D755" s="294"/>
      <c r="E755" s="294"/>
      <c r="F755" s="294"/>
      <c r="G755" s="295"/>
      <c r="H755" s="295"/>
      <c r="I755" s="295"/>
      <c r="J755" s="295"/>
    </row>
    <row r="756" spans="1:10" x14ac:dyDescent="0.35">
      <c r="A756" s="289">
        <v>10</v>
      </c>
      <c r="B756" s="289"/>
      <c r="C756" s="289"/>
      <c r="D756" s="289"/>
      <c r="E756" s="289"/>
      <c r="F756" s="289"/>
      <c r="G756" s="32"/>
      <c r="H756" s="32"/>
      <c r="I756" s="32"/>
      <c r="J756" s="32"/>
    </row>
    <row r="757" spans="1:10" x14ac:dyDescent="0.35">
      <c r="A757" s="289">
        <v>11</v>
      </c>
      <c r="B757" s="289"/>
      <c r="C757" s="289"/>
      <c r="D757" s="289"/>
      <c r="E757" s="289"/>
      <c r="F757" s="289"/>
      <c r="G757" s="32"/>
      <c r="H757" s="32"/>
      <c r="I757" s="32"/>
      <c r="J757" s="32"/>
    </row>
    <row r="758" spans="1:10" x14ac:dyDescent="0.35">
      <c r="A758" s="289">
        <v>12</v>
      </c>
      <c r="B758" s="289"/>
      <c r="C758" s="289"/>
      <c r="D758" s="289"/>
      <c r="E758" s="289"/>
      <c r="F758" s="289"/>
      <c r="G758" s="32"/>
      <c r="H758" s="32"/>
      <c r="I758" s="32"/>
      <c r="J758" s="32"/>
    </row>
    <row r="759" spans="1:10" x14ac:dyDescent="0.35">
      <c r="A759" s="289">
        <v>13</v>
      </c>
      <c r="B759" s="289"/>
      <c r="C759" s="289"/>
      <c r="D759" s="289"/>
      <c r="E759" s="289"/>
      <c r="F759" s="289"/>
      <c r="G759" s="32"/>
      <c r="H759" s="32"/>
      <c r="I759" s="32"/>
      <c r="J759" s="32"/>
    </row>
    <row r="760" spans="1:10" x14ac:dyDescent="0.35">
      <c r="A760" s="289">
        <v>14</v>
      </c>
      <c r="B760" s="289"/>
      <c r="C760" s="289"/>
      <c r="D760" s="289"/>
      <c r="E760" s="289"/>
      <c r="F760" s="289"/>
      <c r="G760" s="32"/>
      <c r="H760" s="32"/>
      <c r="I760" s="32"/>
      <c r="J760" s="32"/>
    </row>
    <row r="761" spans="1:10" x14ac:dyDescent="0.35">
      <c r="A761" s="289">
        <v>15</v>
      </c>
      <c r="B761" s="289"/>
      <c r="C761" s="289"/>
      <c r="D761" s="289"/>
      <c r="E761" s="289"/>
      <c r="F761" s="289"/>
      <c r="G761" s="32"/>
      <c r="H761" s="32"/>
      <c r="I761" s="32"/>
      <c r="J761" s="32"/>
    </row>
    <row r="762" spans="1:10" x14ac:dyDescent="0.35">
      <c r="A762" s="289">
        <v>16</v>
      </c>
      <c r="B762" s="289"/>
      <c r="C762" s="289"/>
      <c r="D762" s="289"/>
      <c r="E762" s="289"/>
      <c r="F762" s="289"/>
      <c r="G762" s="32"/>
      <c r="H762" s="32"/>
      <c r="I762" s="32"/>
      <c r="J762" s="32"/>
    </row>
    <row r="763" spans="1:10" x14ac:dyDescent="0.35">
      <c r="A763" s="289">
        <v>17</v>
      </c>
      <c r="B763" s="289"/>
      <c r="C763" s="289"/>
      <c r="D763" s="289"/>
      <c r="E763" s="289"/>
      <c r="F763" s="289"/>
      <c r="G763" s="32"/>
      <c r="H763" s="32"/>
      <c r="I763" s="32"/>
      <c r="J763" s="32"/>
    </row>
    <row r="764" spans="1:10" x14ac:dyDescent="0.35">
      <c r="A764" s="289">
        <v>18</v>
      </c>
      <c r="B764" s="289"/>
      <c r="C764" s="289"/>
      <c r="D764" s="289"/>
      <c r="E764" s="289"/>
      <c r="F764" s="289"/>
      <c r="G764" s="32"/>
      <c r="H764" s="32"/>
      <c r="I764" s="32"/>
      <c r="J764" s="32"/>
    </row>
    <row r="765" spans="1:10" x14ac:dyDescent="0.35">
      <c r="A765" s="289">
        <v>19</v>
      </c>
      <c r="B765" s="289"/>
      <c r="C765" s="289"/>
      <c r="D765" s="289"/>
      <c r="E765" s="289"/>
      <c r="F765" s="289"/>
      <c r="G765" s="32"/>
      <c r="H765" s="32"/>
      <c r="I765" s="32"/>
      <c r="J765" s="32"/>
    </row>
    <row r="766" spans="1:10" x14ac:dyDescent="0.35">
      <c r="A766" s="289" t="s">
        <v>1092</v>
      </c>
      <c r="B766" s="289"/>
      <c r="C766" s="289"/>
      <c r="D766" s="289"/>
      <c r="E766" s="289"/>
      <c r="F766" s="289"/>
      <c r="G766" s="32"/>
      <c r="H766" s="32"/>
      <c r="I766" s="32"/>
      <c r="J766" s="32"/>
    </row>
    <row r="767" spans="1:10" x14ac:dyDescent="0.35">
      <c r="A767" s="289" t="s">
        <v>33</v>
      </c>
      <c r="B767" s="289"/>
      <c r="C767" s="289"/>
      <c r="D767" s="289"/>
      <c r="E767" s="289"/>
      <c r="F767" s="289"/>
      <c r="G767" s="32"/>
      <c r="H767" s="32"/>
      <c r="I767" s="32"/>
      <c r="J767" s="32"/>
    </row>
    <row r="768" spans="1:10" x14ac:dyDescent="0.35">
      <c r="A768" s="318" t="s">
        <v>1093</v>
      </c>
      <c r="B768" s="294"/>
      <c r="C768" s="294"/>
      <c r="D768" s="294"/>
      <c r="E768" s="294"/>
      <c r="F768" s="294"/>
      <c r="G768" s="295"/>
      <c r="H768" s="295"/>
      <c r="I768" s="295"/>
      <c r="J768" s="295"/>
    </row>
    <row r="769" spans="1:10" x14ac:dyDescent="0.35">
      <c r="A769" s="289">
        <v>20</v>
      </c>
      <c r="B769" s="289"/>
      <c r="C769" s="289"/>
      <c r="D769" s="289"/>
      <c r="E769" s="289"/>
      <c r="F769" s="289"/>
      <c r="G769" s="32"/>
      <c r="H769" s="32"/>
      <c r="I769" s="32"/>
      <c r="J769" s="32"/>
    </row>
    <row r="770" spans="1:10" x14ac:dyDescent="0.35">
      <c r="A770" s="289">
        <v>21</v>
      </c>
      <c r="B770" s="289"/>
      <c r="C770" s="289"/>
      <c r="D770" s="289"/>
      <c r="E770" s="289"/>
      <c r="F770" s="289"/>
      <c r="G770" s="32"/>
      <c r="H770" s="32"/>
      <c r="I770" s="32"/>
      <c r="J770" s="32"/>
    </row>
    <row r="771" spans="1:10" x14ac:dyDescent="0.35">
      <c r="A771" s="289">
        <v>22</v>
      </c>
      <c r="B771" s="289"/>
      <c r="C771" s="289"/>
      <c r="D771" s="289"/>
      <c r="E771" s="289"/>
      <c r="F771" s="289"/>
      <c r="G771" s="32"/>
      <c r="H771" s="32"/>
      <c r="I771" s="32"/>
      <c r="J771" s="32"/>
    </row>
    <row r="772" spans="1:10" x14ac:dyDescent="0.35">
      <c r="A772" s="289">
        <v>23</v>
      </c>
      <c r="B772" s="289"/>
      <c r="C772" s="289"/>
      <c r="D772" s="289"/>
      <c r="E772" s="289"/>
      <c r="F772" s="289"/>
      <c r="G772" s="32"/>
      <c r="H772" s="32"/>
      <c r="I772" s="32"/>
      <c r="J772" s="32"/>
    </row>
    <row r="773" spans="1:10" x14ac:dyDescent="0.35">
      <c r="A773" s="289">
        <v>24</v>
      </c>
      <c r="B773" s="289"/>
      <c r="C773" s="289"/>
      <c r="D773" s="289"/>
      <c r="E773" s="289"/>
      <c r="F773" s="289"/>
      <c r="G773" s="32"/>
      <c r="H773" s="32"/>
      <c r="I773" s="32"/>
      <c r="J773" s="32"/>
    </row>
    <row r="774" spans="1:10" x14ac:dyDescent="0.35">
      <c r="A774" s="289">
        <v>25</v>
      </c>
      <c r="B774" s="289"/>
      <c r="C774" s="289"/>
      <c r="D774" s="289"/>
      <c r="E774" s="289"/>
      <c r="F774" s="289"/>
      <c r="G774" s="32"/>
      <c r="H774" s="32"/>
      <c r="I774" s="32"/>
      <c r="J774" s="32"/>
    </row>
    <row r="775" spans="1:10" x14ac:dyDescent="0.35">
      <c r="A775" s="289">
        <v>26</v>
      </c>
      <c r="B775" s="289"/>
      <c r="C775" s="289"/>
      <c r="D775" s="289"/>
      <c r="E775" s="289"/>
      <c r="F775" s="289"/>
      <c r="G775" s="32"/>
      <c r="H775" s="32"/>
      <c r="I775" s="32"/>
      <c r="J775" s="32"/>
    </row>
    <row r="776" spans="1:10" x14ac:dyDescent="0.35">
      <c r="A776" s="289">
        <v>27</v>
      </c>
      <c r="B776" s="289"/>
      <c r="C776" s="289"/>
      <c r="D776" s="289"/>
      <c r="E776" s="289"/>
      <c r="F776" s="289"/>
      <c r="G776" s="32"/>
      <c r="H776" s="32"/>
      <c r="I776" s="32"/>
      <c r="J776" s="32"/>
    </row>
    <row r="777" spans="1:10" x14ac:dyDescent="0.35">
      <c r="A777" s="289">
        <v>28</v>
      </c>
      <c r="B777" s="289"/>
      <c r="C777" s="289"/>
      <c r="D777" s="289"/>
      <c r="E777" s="289"/>
      <c r="F777" s="289"/>
      <c r="G777" s="32"/>
      <c r="H777" s="32"/>
      <c r="I777" s="32"/>
      <c r="J777" s="32"/>
    </row>
    <row r="778" spans="1:10" x14ac:dyDescent="0.35">
      <c r="A778" s="289">
        <v>29</v>
      </c>
      <c r="B778" s="289"/>
      <c r="C778" s="289"/>
      <c r="D778" s="289"/>
      <c r="E778" s="289"/>
      <c r="F778" s="289"/>
      <c r="G778" s="32"/>
      <c r="H778" s="32"/>
      <c r="I778" s="32"/>
      <c r="J778" s="32"/>
    </row>
    <row r="779" spans="1:10" x14ac:dyDescent="0.35">
      <c r="A779" s="289" t="s">
        <v>1092</v>
      </c>
      <c r="B779" s="289"/>
      <c r="C779" s="289"/>
      <c r="D779" s="289"/>
      <c r="E779" s="289"/>
      <c r="F779" s="289"/>
      <c r="G779" s="32"/>
      <c r="H779" s="32"/>
      <c r="I779" s="32"/>
      <c r="J779" s="32"/>
    </row>
    <row r="780" spans="1:10" x14ac:dyDescent="0.35">
      <c r="A780" s="296" t="s">
        <v>33</v>
      </c>
      <c r="B780" s="297"/>
      <c r="C780" s="297"/>
      <c r="D780" s="297"/>
      <c r="E780" s="297"/>
      <c r="F780" s="297"/>
      <c r="G780" s="298"/>
      <c r="H780" s="298"/>
      <c r="I780" s="298"/>
      <c r="J780" s="298"/>
    </row>
    <row r="781" spans="1:10" x14ac:dyDescent="0.35">
      <c r="A781" s="277" t="s">
        <v>11</v>
      </c>
      <c r="B781" s="283"/>
      <c r="C781" s="283"/>
      <c r="D781" s="283"/>
      <c r="E781" s="283"/>
      <c r="F781" s="283"/>
      <c r="G781" s="284"/>
      <c r="H781" s="284"/>
      <c r="I781" s="284"/>
      <c r="J781" s="284"/>
    </row>
    <row r="782" spans="1:10" x14ac:dyDescent="0.35">
      <c r="A782" s="110"/>
      <c r="B782" s="110"/>
      <c r="C782" s="110"/>
      <c r="D782" s="110"/>
      <c r="E782" s="110"/>
      <c r="F782" s="110"/>
      <c r="G782" s="110"/>
      <c r="H782" s="110"/>
      <c r="I782" s="110"/>
      <c r="J782" s="110"/>
    </row>
    <row r="783" spans="1:10" x14ac:dyDescent="0.35">
      <c r="A783" s="1016" t="s">
        <v>259</v>
      </c>
      <c r="B783" s="1016"/>
      <c r="C783" s="1016"/>
      <c r="D783" s="1016"/>
      <c r="E783" s="1016"/>
      <c r="F783" s="1016"/>
      <c r="G783" s="1016"/>
      <c r="H783" s="1016"/>
      <c r="I783" s="1016"/>
      <c r="J783" s="1016"/>
    </row>
    <row r="784" spans="1:10" x14ac:dyDescent="0.35">
      <c r="A784" s="1016" t="s">
        <v>251</v>
      </c>
      <c r="B784" s="1016"/>
      <c r="C784" s="1016"/>
      <c r="D784" s="1016"/>
      <c r="E784" s="1016"/>
      <c r="F784" s="1016"/>
      <c r="G784" s="1016"/>
      <c r="H784" s="1016"/>
      <c r="I784" s="1016"/>
      <c r="J784" s="1016"/>
    </row>
    <row r="785" spans="1:10" x14ac:dyDescent="0.35">
      <c r="A785" s="277" t="s">
        <v>137</v>
      </c>
      <c r="B785" s="1016" t="s">
        <v>1268</v>
      </c>
      <c r="C785" s="1016"/>
      <c r="D785" s="1016"/>
      <c r="E785" s="1016"/>
      <c r="F785" s="1016"/>
      <c r="G785" s="1016"/>
      <c r="H785" s="1016"/>
      <c r="I785" s="1016"/>
      <c r="J785" s="1016"/>
    </row>
    <row r="786" spans="1:10" x14ac:dyDescent="0.35">
      <c r="A786" s="275"/>
      <c r="B786" s="275"/>
      <c r="C786" s="275"/>
      <c r="D786" s="275"/>
      <c r="E786" s="275"/>
      <c r="F786" s="275"/>
      <c r="G786" s="276"/>
      <c r="H786" s="109"/>
      <c r="I786" s="109"/>
      <c r="J786" s="109"/>
    </row>
    <row r="787" spans="1:10" x14ac:dyDescent="0.35">
      <c r="A787" s="277" t="s">
        <v>131</v>
      </c>
      <c r="B787" s="277"/>
      <c r="C787" s="277"/>
      <c r="D787" s="277"/>
      <c r="E787" s="277"/>
      <c r="F787" s="277"/>
      <c r="G787" s="277" t="s">
        <v>98</v>
      </c>
      <c r="H787" s="277" t="s">
        <v>138</v>
      </c>
      <c r="I787" s="277"/>
      <c r="J787" s="277"/>
    </row>
    <row r="788" spans="1:10" ht="23.25" x14ac:dyDescent="0.35">
      <c r="A788" s="277" t="s">
        <v>252</v>
      </c>
      <c r="B788" s="278" t="s">
        <v>213</v>
      </c>
      <c r="C788" s="278" t="s">
        <v>132</v>
      </c>
      <c r="D788" s="278" t="s">
        <v>214</v>
      </c>
      <c r="E788" s="278" t="s">
        <v>253</v>
      </c>
      <c r="F788" s="278" t="s">
        <v>215</v>
      </c>
      <c r="G788" s="278" t="s">
        <v>254</v>
      </c>
      <c r="H788" s="278" t="s">
        <v>133</v>
      </c>
      <c r="I788" s="278" t="s">
        <v>135</v>
      </c>
      <c r="J788" s="278" t="s">
        <v>140</v>
      </c>
    </row>
    <row r="789" spans="1:10" x14ac:dyDescent="0.35">
      <c r="A789" s="328" t="s">
        <v>233</v>
      </c>
      <c r="B789" s="279"/>
      <c r="C789" s="279"/>
      <c r="D789" s="279"/>
      <c r="E789" s="279"/>
      <c r="F789" s="279"/>
      <c r="G789" s="279"/>
      <c r="H789" s="279"/>
      <c r="I789" s="279"/>
      <c r="J789" s="279"/>
    </row>
    <row r="790" spans="1:10" ht="34.9" x14ac:dyDescent="0.35">
      <c r="A790" s="40" t="s">
        <v>1276</v>
      </c>
      <c r="B790" s="299" t="s">
        <v>1277</v>
      </c>
      <c r="C790" s="299" t="s">
        <v>1278</v>
      </c>
      <c r="D790" s="299">
        <v>6</v>
      </c>
      <c r="E790" s="300">
        <v>307099</v>
      </c>
      <c r="F790" s="299">
        <v>10707663141</v>
      </c>
      <c r="G790" s="301" t="s">
        <v>1279</v>
      </c>
      <c r="H790" s="340">
        <v>44565</v>
      </c>
      <c r="I790" s="341">
        <v>44865</v>
      </c>
      <c r="J790" s="232"/>
    </row>
    <row r="791" spans="1:10" ht="34.9" x14ac:dyDescent="0.35">
      <c r="A791" s="40" t="s">
        <v>1280</v>
      </c>
      <c r="B791" s="299" t="s">
        <v>1277</v>
      </c>
      <c r="C791" s="299" t="s">
        <v>1278</v>
      </c>
      <c r="D791" s="299">
        <v>5</v>
      </c>
      <c r="E791" s="304">
        <v>480861.6</v>
      </c>
      <c r="F791" s="305">
        <v>20604227390</v>
      </c>
      <c r="G791" s="302" t="s">
        <v>1281</v>
      </c>
      <c r="H791" s="342">
        <v>44498</v>
      </c>
      <c r="I791" s="342">
        <v>44530</v>
      </c>
      <c r="J791" s="232"/>
    </row>
    <row r="792" spans="1:10" ht="34.9" x14ac:dyDescent="0.35">
      <c r="A792" s="40" t="s">
        <v>1282</v>
      </c>
      <c r="B792" s="303" t="s">
        <v>1277</v>
      </c>
      <c r="C792" s="299" t="s">
        <v>1278</v>
      </c>
      <c r="D792" s="303">
        <v>4</v>
      </c>
      <c r="E792" s="304">
        <v>124000</v>
      </c>
      <c r="F792" s="305">
        <v>10428083411</v>
      </c>
      <c r="G792" s="303" t="s">
        <v>1281</v>
      </c>
      <c r="H792" s="342">
        <v>44512</v>
      </c>
      <c r="I792" s="342">
        <v>44530</v>
      </c>
      <c r="J792" s="32"/>
    </row>
    <row r="793" spans="1:10" ht="34.9" x14ac:dyDescent="0.35">
      <c r="A793" s="40" t="s">
        <v>1283</v>
      </c>
      <c r="B793" s="303" t="s">
        <v>1277</v>
      </c>
      <c r="C793" s="303" t="s">
        <v>1278</v>
      </c>
      <c r="D793" s="303">
        <v>3</v>
      </c>
      <c r="E793" s="304">
        <v>215880</v>
      </c>
      <c r="F793" s="343">
        <v>10707663141</v>
      </c>
      <c r="G793" s="303" t="s">
        <v>1281</v>
      </c>
      <c r="H793" s="342">
        <v>44413</v>
      </c>
      <c r="I793" s="342">
        <v>44469</v>
      </c>
      <c r="J793" s="32"/>
    </row>
    <row r="794" spans="1:10" ht="34.9" x14ac:dyDescent="0.35">
      <c r="A794" s="40" t="s">
        <v>1284</v>
      </c>
      <c r="B794" s="303" t="s">
        <v>1277</v>
      </c>
      <c r="C794" s="303" t="s">
        <v>1278</v>
      </c>
      <c r="D794" s="303">
        <v>2</v>
      </c>
      <c r="E794" s="304">
        <v>77256</v>
      </c>
      <c r="F794" s="343">
        <v>10727366887</v>
      </c>
      <c r="G794" s="303" t="s">
        <v>1281</v>
      </c>
      <c r="H794" s="342">
        <v>44341</v>
      </c>
      <c r="I794" s="342">
        <v>44377</v>
      </c>
      <c r="J794" s="32"/>
    </row>
    <row r="795" spans="1:10" ht="34.9" x14ac:dyDescent="0.35">
      <c r="A795" s="40" t="s">
        <v>1285</v>
      </c>
      <c r="B795" s="303" t="s">
        <v>1277</v>
      </c>
      <c r="C795" s="303" t="s">
        <v>1278</v>
      </c>
      <c r="D795" s="303">
        <v>1</v>
      </c>
      <c r="E795" s="304">
        <v>108675</v>
      </c>
      <c r="F795" s="305" t="s">
        <v>1286</v>
      </c>
      <c r="G795" s="303" t="s">
        <v>1281</v>
      </c>
      <c r="H795" s="342">
        <v>44358</v>
      </c>
      <c r="I795" s="342">
        <v>44407</v>
      </c>
      <c r="J795" s="32"/>
    </row>
    <row r="796" spans="1:10" ht="12" thickBot="1" x14ac:dyDescent="0.4">
      <c r="A796" s="318" t="s">
        <v>232</v>
      </c>
      <c r="B796" s="294"/>
      <c r="C796" s="294"/>
      <c r="D796" s="294"/>
      <c r="E796" s="294"/>
      <c r="F796" s="294"/>
      <c r="G796" s="295"/>
      <c r="H796" s="295"/>
      <c r="I796" s="295"/>
      <c r="J796" s="295"/>
    </row>
    <row r="797" spans="1:10" ht="23.65" thickBot="1" x14ac:dyDescent="0.4">
      <c r="A797" s="344" t="s">
        <v>1287</v>
      </c>
      <c r="B797" s="303" t="s">
        <v>1277</v>
      </c>
      <c r="C797" s="303" t="s">
        <v>1278</v>
      </c>
      <c r="D797" s="303">
        <v>2</v>
      </c>
      <c r="E797" s="345">
        <v>117000</v>
      </c>
      <c r="F797" s="343" t="s">
        <v>1288</v>
      </c>
      <c r="G797" s="302" t="s">
        <v>1279</v>
      </c>
      <c r="H797" s="346">
        <v>44729</v>
      </c>
      <c r="I797" s="347" t="s">
        <v>1289</v>
      </c>
      <c r="J797" s="32"/>
    </row>
    <row r="798" spans="1:10" ht="46.5" x14ac:dyDescent="0.35">
      <c r="A798" s="348" t="s">
        <v>1290</v>
      </c>
      <c r="B798" s="303" t="s">
        <v>1277</v>
      </c>
      <c r="C798" s="303" t="s">
        <v>1278</v>
      </c>
      <c r="D798" s="303">
        <v>1</v>
      </c>
      <c r="E798" s="343" t="s">
        <v>1291</v>
      </c>
      <c r="F798" s="305" t="s">
        <v>1292</v>
      </c>
      <c r="G798" s="302" t="s">
        <v>1279</v>
      </c>
      <c r="H798" s="346">
        <v>44705</v>
      </c>
      <c r="I798" s="346">
        <v>44742</v>
      </c>
      <c r="J798" s="32"/>
    </row>
    <row r="799" spans="1:10" x14ac:dyDescent="0.35">
      <c r="A799" s="277" t="s">
        <v>11</v>
      </c>
      <c r="B799" s="283"/>
      <c r="C799" s="283"/>
      <c r="D799" s="283"/>
      <c r="E799" s="283"/>
      <c r="F799" s="283"/>
      <c r="G799" s="284"/>
      <c r="H799" s="284"/>
      <c r="I799" s="284"/>
      <c r="J799" s="284"/>
    </row>
    <row r="800" spans="1:10" x14ac:dyDescent="0.35">
      <c r="A800" s="110"/>
      <c r="B800" s="110"/>
      <c r="C800" s="110"/>
      <c r="D800" s="110"/>
      <c r="E800" s="110"/>
      <c r="F800" s="110"/>
      <c r="G800" s="110"/>
      <c r="H800" s="110"/>
      <c r="I800" s="110"/>
      <c r="J800" s="110"/>
    </row>
    <row r="801" spans="1:10" x14ac:dyDescent="0.35">
      <c r="A801" s="1016" t="s">
        <v>259</v>
      </c>
      <c r="B801" s="1016"/>
      <c r="C801" s="1016"/>
      <c r="D801" s="1016"/>
      <c r="E801" s="1016"/>
      <c r="F801" s="1016"/>
      <c r="G801" s="1016"/>
      <c r="H801" s="1016"/>
      <c r="I801" s="1016"/>
      <c r="J801" s="1016"/>
    </row>
    <row r="802" spans="1:10" x14ac:dyDescent="0.35">
      <c r="A802" s="1016" t="s">
        <v>251</v>
      </c>
      <c r="B802" s="1016"/>
      <c r="C802" s="1016"/>
      <c r="D802" s="1016"/>
      <c r="E802" s="1016"/>
      <c r="F802" s="1016"/>
      <c r="G802" s="1016"/>
      <c r="H802" s="1016"/>
      <c r="I802" s="1016"/>
      <c r="J802" s="1016"/>
    </row>
    <row r="803" spans="1:10" x14ac:dyDescent="0.35">
      <c r="A803" s="277" t="s">
        <v>137</v>
      </c>
      <c r="B803" s="1016" t="s">
        <v>1349</v>
      </c>
      <c r="C803" s="1016"/>
      <c r="D803" s="1016"/>
      <c r="E803" s="1016"/>
      <c r="F803" s="1016"/>
      <c r="G803" s="1016"/>
      <c r="H803" s="1016"/>
      <c r="I803" s="1016"/>
      <c r="J803" s="1016"/>
    </row>
    <row r="804" spans="1:10" x14ac:dyDescent="0.35">
      <c r="A804" s="275"/>
      <c r="B804" s="275"/>
      <c r="C804" s="275"/>
      <c r="D804" s="275"/>
      <c r="E804" s="275"/>
      <c r="F804" s="275"/>
      <c r="G804" s="276"/>
      <c r="H804" s="109"/>
      <c r="I804" s="109"/>
      <c r="J804" s="109"/>
    </row>
    <row r="805" spans="1:10" x14ac:dyDescent="0.35">
      <c r="A805" s="277" t="s">
        <v>131</v>
      </c>
      <c r="B805" s="277"/>
      <c r="C805" s="277"/>
      <c r="D805" s="277"/>
      <c r="E805" s="277"/>
      <c r="F805" s="277"/>
      <c r="G805" s="277" t="s">
        <v>98</v>
      </c>
      <c r="H805" s="277" t="s">
        <v>138</v>
      </c>
      <c r="I805" s="277"/>
      <c r="J805" s="277"/>
    </row>
    <row r="806" spans="1:10" ht="23.25" x14ac:dyDescent="0.35">
      <c r="A806" s="277" t="s">
        <v>252</v>
      </c>
      <c r="B806" s="278" t="s">
        <v>213</v>
      </c>
      <c r="C806" s="278" t="s">
        <v>132</v>
      </c>
      <c r="D806" s="278" t="s">
        <v>214</v>
      </c>
      <c r="E806" s="278" t="s">
        <v>253</v>
      </c>
      <c r="F806" s="278" t="s">
        <v>215</v>
      </c>
      <c r="G806" s="278" t="s">
        <v>254</v>
      </c>
      <c r="H806" s="278" t="s">
        <v>133</v>
      </c>
      <c r="I806" s="278" t="s">
        <v>135</v>
      </c>
      <c r="J806" s="278" t="s">
        <v>140</v>
      </c>
    </row>
    <row r="807" spans="1:10" x14ac:dyDescent="0.35">
      <c r="A807" s="328" t="s">
        <v>233</v>
      </c>
      <c r="B807" s="279"/>
      <c r="C807" s="279"/>
      <c r="D807" s="279"/>
      <c r="E807" s="279"/>
      <c r="F807" s="279"/>
      <c r="G807" s="279"/>
      <c r="H807" s="279"/>
      <c r="I807" s="279"/>
      <c r="J807" s="279"/>
    </row>
    <row r="808" spans="1:10" x14ac:dyDescent="0.35">
      <c r="A808" s="289">
        <v>1</v>
      </c>
      <c r="B808" s="289"/>
      <c r="C808" s="289"/>
      <c r="D808" s="289"/>
      <c r="E808" s="289"/>
      <c r="F808" s="289"/>
      <c r="G808" s="32"/>
      <c r="H808" s="32"/>
      <c r="I808" s="32"/>
      <c r="J808" s="32"/>
    </row>
    <row r="809" spans="1:10" x14ac:dyDescent="0.35">
      <c r="A809" s="289">
        <v>9</v>
      </c>
      <c r="B809" s="289"/>
      <c r="C809" s="289"/>
      <c r="D809" s="289"/>
      <c r="E809" s="289"/>
      <c r="F809" s="289"/>
      <c r="G809" s="32"/>
      <c r="H809" s="32"/>
      <c r="I809" s="32"/>
      <c r="J809" s="32"/>
    </row>
    <row r="810" spans="1:10" x14ac:dyDescent="0.35">
      <c r="A810" s="289" t="s">
        <v>1092</v>
      </c>
      <c r="B810" s="289"/>
      <c r="C810" s="289"/>
      <c r="D810" s="289"/>
      <c r="E810" s="289"/>
      <c r="F810" s="289"/>
      <c r="G810" s="32"/>
      <c r="H810" s="32"/>
      <c r="I810" s="32"/>
      <c r="J810" s="32"/>
    </row>
    <row r="811" spans="1:10" x14ac:dyDescent="0.35">
      <c r="A811" s="289" t="s">
        <v>33</v>
      </c>
      <c r="B811" s="289"/>
      <c r="C811" s="289"/>
      <c r="D811" s="289"/>
      <c r="E811" s="289"/>
      <c r="F811" s="289"/>
      <c r="G811" s="32"/>
      <c r="H811" s="32"/>
      <c r="I811" s="32"/>
      <c r="J811" s="32"/>
    </row>
    <row r="812" spans="1:10" x14ac:dyDescent="0.35">
      <c r="A812" s="703" t="s">
        <v>232</v>
      </c>
      <c r="B812" s="704"/>
      <c r="C812" s="704"/>
      <c r="D812" s="704"/>
      <c r="E812" s="704"/>
      <c r="F812" s="704"/>
      <c r="G812" s="705"/>
      <c r="H812" s="705"/>
      <c r="I812" s="705"/>
      <c r="J812" s="705"/>
    </row>
    <row r="813" spans="1:10" ht="58.15" x14ac:dyDescent="0.35">
      <c r="A813" s="625" t="s">
        <v>1350</v>
      </c>
      <c r="B813" s="231" t="s">
        <v>1277</v>
      </c>
      <c r="C813" s="231" t="s">
        <v>1278</v>
      </c>
      <c r="D813" s="625" t="s">
        <v>1351</v>
      </c>
      <c r="E813" s="231" t="s">
        <v>1352</v>
      </c>
      <c r="F813" s="625" t="s">
        <v>1353</v>
      </c>
      <c r="G813" s="232" t="s">
        <v>1354</v>
      </c>
      <c r="H813" s="723">
        <v>44630</v>
      </c>
      <c r="I813" s="534" t="s">
        <v>1355</v>
      </c>
      <c r="J813" s="232" t="s">
        <v>1356</v>
      </c>
    </row>
    <row r="814" spans="1:10" ht="46.5" x14ac:dyDescent="0.35">
      <c r="A814" s="625" t="s">
        <v>1357</v>
      </c>
      <c r="B814" s="231" t="s">
        <v>1277</v>
      </c>
      <c r="C814" s="231" t="s">
        <v>1278</v>
      </c>
      <c r="D814" s="625" t="s">
        <v>1358</v>
      </c>
      <c r="E814" s="231" t="s">
        <v>1359</v>
      </c>
      <c r="F814" s="625" t="s">
        <v>1360</v>
      </c>
      <c r="G814" s="232" t="s">
        <v>1354</v>
      </c>
      <c r="H814" s="723">
        <v>44663</v>
      </c>
      <c r="I814" s="723">
        <v>44672</v>
      </c>
      <c r="J814" s="232"/>
    </row>
    <row r="815" spans="1:10" ht="34.9" x14ac:dyDescent="0.35">
      <c r="A815" s="625" t="s">
        <v>1361</v>
      </c>
      <c r="B815" s="625" t="s">
        <v>1362</v>
      </c>
      <c r="C815" s="231" t="s">
        <v>1278</v>
      </c>
      <c r="D815" s="231" t="s">
        <v>1363</v>
      </c>
      <c r="E815" s="231" t="s">
        <v>1364</v>
      </c>
      <c r="F815" s="625" t="s">
        <v>1365</v>
      </c>
      <c r="G815" s="232" t="s">
        <v>1354</v>
      </c>
      <c r="H815" s="723">
        <v>44680</v>
      </c>
      <c r="I815" s="724" t="s">
        <v>1366</v>
      </c>
      <c r="J815" s="232"/>
    </row>
    <row r="816" spans="1:10" ht="23.25" x14ac:dyDescent="0.35">
      <c r="A816" s="625" t="s">
        <v>1367</v>
      </c>
      <c r="B816" s="625" t="s">
        <v>1362</v>
      </c>
      <c r="C816" s="231" t="s">
        <v>1278</v>
      </c>
      <c r="D816" s="231" t="s">
        <v>1368</v>
      </c>
      <c r="E816" s="231" t="s">
        <v>1369</v>
      </c>
      <c r="F816" s="625" t="s">
        <v>1370</v>
      </c>
      <c r="G816" s="232" t="s">
        <v>1354</v>
      </c>
      <c r="H816" s="723">
        <v>44679</v>
      </c>
      <c r="I816" s="724" t="s">
        <v>1371</v>
      </c>
      <c r="J816" s="232"/>
    </row>
    <row r="817" spans="1:10" x14ac:dyDescent="0.35">
      <c r="A817" s="231" t="s">
        <v>1372</v>
      </c>
      <c r="B817" s="231" t="s">
        <v>1373</v>
      </c>
      <c r="C817" s="231" t="s">
        <v>1278</v>
      </c>
      <c r="D817" s="231" t="s">
        <v>1374</v>
      </c>
      <c r="E817" s="231" t="s">
        <v>1375</v>
      </c>
      <c r="F817" s="625" t="s">
        <v>1376</v>
      </c>
      <c r="G817" s="232" t="s">
        <v>1354</v>
      </c>
      <c r="H817" s="723">
        <v>44649</v>
      </c>
      <c r="I817" s="232" t="s">
        <v>1377</v>
      </c>
      <c r="J817" s="722">
        <v>2449.96</v>
      </c>
    </row>
    <row r="818" spans="1:10" x14ac:dyDescent="0.35">
      <c r="A818" s="289">
        <v>15</v>
      </c>
      <c r="B818" s="289"/>
      <c r="C818" s="289"/>
      <c r="D818" s="289"/>
      <c r="E818" s="289"/>
      <c r="F818" s="289"/>
      <c r="G818" s="32"/>
      <c r="H818" s="32"/>
      <c r="I818" s="32"/>
      <c r="J818" s="32"/>
    </row>
    <row r="819" spans="1:10" x14ac:dyDescent="0.35">
      <c r="A819" s="289">
        <v>16</v>
      </c>
      <c r="B819" s="289"/>
      <c r="C819" s="289"/>
      <c r="D819" s="289"/>
      <c r="E819" s="289"/>
      <c r="F819" s="289"/>
      <c r="G819" s="32"/>
      <c r="H819" s="32"/>
      <c r="I819" s="32"/>
      <c r="J819" s="32"/>
    </row>
    <row r="820" spans="1:10" x14ac:dyDescent="0.35">
      <c r="A820" s="289">
        <v>17</v>
      </c>
      <c r="B820" s="289"/>
      <c r="C820" s="289"/>
      <c r="D820" s="289"/>
      <c r="E820" s="289"/>
      <c r="F820" s="289"/>
      <c r="G820" s="32"/>
      <c r="H820" s="32"/>
      <c r="I820" s="32"/>
      <c r="J820" s="32"/>
    </row>
    <row r="821" spans="1:10" x14ac:dyDescent="0.35">
      <c r="A821" s="289">
        <v>18</v>
      </c>
      <c r="B821" s="289"/>
      <c r="C821" s="289"/>
      <c r="D821" s="289"/>
      <c r="E821" s="289"/>
      <c r="F821" s="289"/>
      <c r="G821" s="32"/>
      <c r="H821" s="32"/>
      <c r="I821" s="32"/>
      <c r="J821" s="32"/>
    </row>
    <row r="822" spans="1:10" x14ac:dyDescent="0.35">
      <c r="A822" s="289">
        <v>19</v>
      </c>
      <c r="B822" s="289"/>
      <c r="C822" s="289"/>
      <c r="D822" s="289"/>
      <c r="E822" s="289"/>
      <c r="F822" s="289"/>
      <c r="G822" s="32"/>
      <c r="H822" s="32"/>
      <c r="I822" s="32"/>
      <c r="J822" s="32"/>
    </row>
    <row r="823" spans="1:10" x14ac:dyDescent="0.35">
      <c r="A823" s="289" t="s">
        <v>1092</v>
      </c>
      <c r="B823" s="289"/>
      <c r="C823" s="289"/>
      <c r="D823" s="289"/>
      <c r="E823" s="289"/>
      <c r="F823" s="289"/>
      <c r="G823" s="32"/>
      <c r="H823" s="32"/>
      <c r="I823" s="32"/>
      <c r="J823" s="32"/>
    </row>
    <row r="824" spans="1:10" x14ac:dyDescent="0.35">
      <c r="A824" s="289" t="s">
        <v>33</v>
      </c>
      <c r="B824" s="289"/>
      <c r="C824" s="289"/>
      <c r="D824" s="289"/>
      <c r="E824" s="289"/>
      <c r="F824" s="289"/>
      <c r="G824" s="32"/>
      <c r="H824" s="32"/>
      <c r="I824" s="32"/>
      <c r="J824" s="32"/>
    </row>
    <row r="825" spans="1:10" x14ac:dyDescent="0.35">
      <c r="A825" s="318" t="s">
        <v>1093</v>
      </c>
      <c r="B825" s="294"/>
      <c r="C825" s="294"/>
      <c r="D825" s="294"/>
      <c r="E825" s="294"/>
      <c r="F825" s="294"/>
      <c r="G825" s="295"/>
      <c r="H825" s="295"/>
      <c r="I825" s="295"/>
      <c r="J825" s="295"/>
    </row>
    <row r="826" spans="1:10" x14ac:dyDescent="0.35">
      <c r="A826" s="289">
        <v>20</v>
      </c>
      <c r="B826" s="289"/>
      <c r="C826" s="289"/>
      <c r="D826" s="289"/>
      <c r="E826" s="289"/>
      <c r="F826" s="289"/>
      <c r="G826" s="32"/>
      <c r="H826" s="32"/>
      <c r="I826" s="32"/>
      <c r="J826" s="32"/>
    </row>
    <row r="827" spans="1:10" x14ac:dyDescent="0.35">
      <c r="A827" s="289">
        <v>21</v>
      </c>
      <c r="B827" s="289"/>
      <c r="C827" s="289"/>
      <c r="D827" s="289"/>
      <c r="E827" s="289"/>
      <c r="F827" s="289"/>
      <c r="G827" s="32"/>
      <c r="H827" s="32"/>
      <c r="I827" s="32"/>
      <c r="J827" s="32"/>
    </row>
    <row r="828" spans="1:10" x14ac:dyDescent="0.35">
      <c r="A828" s="289">
        <v>22</v>
      </c>
      <c r="B828" s="289"/>
      <c r="C828" s="289"/>
      <c r="D828" s="289"/>
      <c r="E828" s="289"/>
      <c r="F828" s="289"/>
      <c r="G828" s="32"/>
      <c r="H828" s="32"/>
      <c r="I828" s="32"/>
      <c r="J828" s="32"/>
    </row>
    <row r="829" spans="1:10" x14ac:dyDescent="0.35">
      <c r="A829" s="289">
        <v>23</v>
      </c>
      <c r="B829" s="289"/>
      <c r="C829" s="289"/>
      <c r="D829" s="289"/>
      <c r="E829" s="289"/>
      <c r="F829" s="289"/>
      <c r="G829" s="32"/>
      <c r="H829" s="32"/>
      <c r="I829" s="32"/>
      <c r="J829" s="32"/>
    </row>
    <row r="830" spans="1:10" x14ac:dyDescent="0.35">
      <c r="A830" s="289">
        <v>24</v>
      </c>
      <c r="B830" s="289"/>
      <c r="C830" s="289"/>
      <c r="D830" s="289"/>
      <c r="E830" s="289"/>
      <c r="F830" s="289"/>
      <c r="G830" s="32"/>
      <c r="H830" s="32"/>
      <c r="I830" s="32"/>
      <c r="J830" s="32"/>
    </row>
    <row r="831" spans="1:10" x14ac:dyDescent="0.35">
      <c r="A831" s="289">
        <v>25</v>
      </c>
      <c r="B831" s="289"/>
      <c r="C831" s="289"/>
      <c r="D831" s="289"/>
      <c r="E831" s="289"/>
      <c r="F831" s="289"/>
      <c r="G831" s="32"/>
      <c r="H831" s="32"/>
      <c r="I831" s="32"/>
      <c r="J831" s="32"/>
    </row>
    <row r="832" spans="1:10" x14ac:dyDescent="0.35">
      <c r="A832" s="289">
        <v>26</v>
      </c>
      <c r="B832" s="289"/>
      <c r="C832" s="289"/>
      <c r="D832" s="289"/>
      <c r="E832" s="289"/>
      <c r="F832" s="289"/>
      <c r="G832" s="32"/>
      <c r="H832" s="32"/>
      <c r="I832" s="32"/>
      <c r="J832" s="32"/>
    </row>
    <row r="833" spans="1:11" x14ac:dyDescent="0.35">
      <c r="A833" s="289">
        <v>27</v>
      </c>
      <c r="B833" s="289"/>
      <c r="C833" s="289"/>
      <c r="D833" s="289"/>
      <c r="E833" s="289"/>
      <c r="F833" s="289"/>
      <c r="G833" s="32"/>
      <c r="H833" s="32"/>
      <c r="I833" s="32"/>
      <c r="J833" s="32"/>
    </row>
    <row r="834" spans="1:11" x14ac:dyDescent="0.35">
      <c r="A834" s="289">
        <v>28</v>
      </c>
      <c r="B834" s="289"/>
      <c r="C834" s="289"/>
      <c r="D834" s="289"/>
      <c r="E834" s="289"/>
      <c r="F834" s="289"/>
      <c r="G834" s="32"/>
      <c r="H834" s="32"/>
      <c r="I834" s="32"/>
      <c r="J834" s="32"/>
    </row>
    <row r="835" spans="1:11" x14ac:dyDescent="0.35">
      <c r="A835" s="289">
        <v>29</v>
      </c>
      <c r="B835" s="289"/>
      <c r="C835" s="289"/>
      <c r="D835" s="289"/>
      <c r="E835" s="289"/>
      <c r="F835" s="289"/>
      <c r="G835" s="32"/>
      <c r="H835" s="32"/>
      <c r="I835" s="32"/>
      <c r="J835" s="32"/>
    </row>
    <row r="836" spans="1:11" x14ac:dyDescent="0.35">
      <c r="A836" s="289" t="s">
        <v>1092</v>
      </c>
      <c r="B836" s="289"/>
      <c r="C836" s="289"/>
      <c r="D836" s="289"/>
      <c r="E836" s="289"/>
      <c r="F836" s="289"/>
      <c r="G836" s="32"/>
      <c r="H836" s="32"/>
      <c r="I836" s="32"/>
      <c r="J836" s="32"/>
    </row>
    <row r="837" spans="1:11" x14ac:dyDescent="0.35">
      <c r="A837" s="296" t="s">
        <v>33</v>
      </c>
      <c r="B837" s="297"/>
      <c r="C837" s="297"/>
      <c r="D837" s="297"/>
      <c r="E837" s="297"/>
      <c r="F837" s="297"/>
      <c r="G837" s="298"/>
      <c r="H837" s="298"/>
      <c r="I837" s="298"/>
      <c r="J837" s="298"/>
    </row>
    <row r="838" spans="1:11" x14ac:dyDescent="0.35">
      <c r="A838" s="277" t="s">
        <v>11</v>
      </c>
      <c r="B838" s="283"/>
      <c r="C838" s="283"/>
      <c r="D838" s="283"/>
      <c r="E838" s="283"/>
      <c r="F838" s="283"/>
      <c r="G838" s="284"/>
      <c r="H838" s="284"/>
      <c r="I838" s="284"/>
      <c r="J838" s="284"/>
    </row>
    <row r="839" spans="1:11" x14ac:dyDescent="0.35">
      <c r="A839" s="110"/>
      <c r="B839" s="110"/>
      <c r="C839" s="110"/>
      <c r="D839" s="110"/>
      <c r="E839" s="110"/>
      <c r="F839" s="110"/>
      <c r="G839" s="110"/>
      <c r="H839" s="110"/>
      <c r="I839" s="110"/>
      <c r="J839" s="110"/>
    </row>
    <row r="840" spans="1:11" x14ac:dyDescent="0.35">
      <c r="A840" s="1016" t="s">
        <v>259</v>
      </c>
      <c r="B840" s="1016"/>
      <c r="C840" s="1016"/>
      <c r="D840" s="1016"/>
      <c r="E840" s="1016"/>
      <c r="F840" s="1016"/>
      <c r="G840" s="1016"/>
      <c r="H840" s="1016"/>
      <c r="I840" s="1016"/>
      <c r="J840" s="1016"/>
    </row>
    <row r="841" spans="1:11" x14ac:dyDescent="0.35">
      <c r="A841" s="1016" t="s">
        <v>251</v>
      </c>
      <c r="B841" s="1016"/>
      <c r="C841" s="1016"/>
      <c r="D841" s="1016"/>
      <c r="E841" s="1016"/>
      <c r="F841" s="1016"/>
      <c r="G841" s="1016"/>
      <c r="H841" s="1016"/>
      <c r="I841" s="1016"/>
      <c r="J841" s="1016"/>
    </row>
    <row r="842" spans="1:11" x14ac:dyDescent="0.35">
      <c r="A842" s="277" t="s">
        <v>137</v>
      </c>
      <c r="B842" s="1016" t="s">
        <v>1396</v>
      </c>
      <c r="C842" s="1016"/>
      <c r="D842" s="1016"/>
      <c r="E842" s="1016"/>
      <c r="F842" s="1016"/>
      <c r="G842" s="1016"/>
      <c r="H842" s="1016"/>
      <c r="I842" s="1016"/>
      <c r="J842" s="1016"/>
    </row>
    <row r="843" spans="1:11" x14ac:dyDescent="0.35">
      <c r="A843" s="275"/>
      <c r="B843" s="275"/>
      <c r="C843" s="275"/>
      <c r="D843" s="275"/>
      <c r="E843" s="275"/>
      <c r="F843" s="275"/>
      <c r="G843" s="276"/>
      <c r="H843" s="109"/>
      <c r="I843" s="109"/>
      <c r="J843" s="109"/>
    </row>
    <row r="844" spans="1:11" x14ac:dyDescent="0.35">
      <c r="A844" s="277" t="s">
        <v>131</v>
      </c>
      <c r="B844" s="277"/>
      <c r="C844" s="277"/>
      <c r="D844" s="277"/>
      <c r="E844" s="277"/>
      <c r="F844" s="277"/>
      <c r="G844" s="277" t="s">
        <v>98</v>
      </c>
      <c r="H844" s="277" t="s">
        <v>138</v>
      </c>
      <c r="I844" s="277"/>
      <c r="J844" s="277"/>
    </row>
    <row r="845" spans="1:11" ht="23.25" x14ac:dyDescent="0.35">
      <c r="A845" s="277" t="s">
        <v>252</v>
      </c>
      <c r="B845" s="278" t="s">
        <v>213</v>
      </c>
      <c r="C845" s="278" t="s">
        <v>132</v>
      </c>
      <c r="D845" s="278" t="s">
        <v>214</v>
      </c>
      <c r="E845" s="278" t="s">
        <v>253</v>
      </c>
      <c r="F845" s="278" t="s">
        <v>215</v>
      </c>
      <c r="G845" s="278" t="s">
        <v>254</v>
      </c>
      <c r="H845" s="278" t="s">
        <v>133</v>
      </c>
      <c r="I845" s="278" t="s">
        <v>135</v>
      </c>
      <c r="J845" s="278" t="s">
        <v>140</v>
      </c>
    </row>
    <row r="846" spans="1:11" x14ac:dyDescent="0.35">
      <c r="A846" s="727" t="s">
        <v>233</v>
      </c>
      <c r="B846" s="728"/>
      <c r="C846" s="728"/>
      <c r="D846" s="728"/>
      <c r="E846" s="729">
        <f>SUM(E847:E941)</f>
        <v>3438519.4400000004</v>
      </c>
      <c r="F846" s="728"/>
      <c r="G846" s="728"/>
      <c r="H846" s="728"/>
      <c r="I846" s="728"/>
      <c r="J846" s="728"/>
      <c r="K846" s="728"/>
    </row>
    <row r="847" spans="1:11" x14ac:dyDescent="0.35">
      <c r="A847" s="725" t="s">
        <v>4698</v>
      </c>
      <c r="B847" s="730" t="s">
        <v>4699</v>
      </c>
      <c r="C847" s="538" t="s">
        <v>4700</v>
      </c>
      <c r="D847" s="730">
        <v>6</v>
      </c>
      <c r="E847" s="731">
        <v>92300</v>
      </c>
      <c r="F847" s="732" t="s">
        <v>4701</v>
      </c>
      <c r="G847" s="732" t="s">
        <v>4702</v>
      </c>
      <c r="H847" s="544"/>
      <c r="I847" s="733" t="s">
        <v>4703</v>
      </c>
      <c r="J847" s="544"/>
      <c r="K847" s="544"/>
    </row>
    <row r="848" spans="1:11" x14ac:dyDescent="0.35">
      <c r="A848" s="725" t="s">
        <v>4704</v>
      </c>
      <c r="B848" s="730" t="s">
        <v>4705</v>
      </c>
      <c r="C848" s="538"/>
      <c r="D848" s="730">
        <v>11</v>
      </c>
      <c r="E848" s="731">
        <v>22186.080000000002</v>
      </c>
      <c r="F848" s="732" t="s">
        <v>608</v>
      </c>
      <c r="G848" s="732" t="s">
        <v>4706</v>
      </c>
      <c r="H848" s="544"/>
      <c r="I848" s="733" t="s">
        <v>4707</v>
      </c>
      <c r="J848" s="544"/>
      <c r="K848" s="544"/>
    </row>
    <row r="849" spans="1:11" x14ac:dyDescent="0.35">
      <c r="A849" s="725" t="s">
        <v>4708</v>
      </c>
      <c r="B849" s="730" t="s">
        <v>4709</v>
      </c>
      <c r="C849" s="538"/>
      <c r="D849" s="730">
        <v>46</v>
      </c>
      <c r="E849" s="731">
        <v>25016</v>
      </c>
      <c r="F849" s="732" t="s">
        <v>4710</v>
      </c>
      <c r="G849" s="732" t="s">
        <v>4711</v>
      </c>
      <c r="H849" s="544"/>
      <c r="I849" s="733" t="s">
        <v>4712</v>
      </c>
      <c r="J849" s="544"/>
      <c r="K849" s="544"/>
    </row>
    <row r="850" spans="1:11" x14ac:dyDescent="0.35">
      <c r="A850" s="725" t="s">
        <v>4713</v>
      </c>
      <c r="B850" s="730" t="s">
        <v>1420</v>
      </c>
      <c r="C850" s="538"/>
      <c r="D850" s="730">
        <v>48</v>
      </c>
      <c r="E850" s="731">
        <v>19837</v>
      </c>
      <c r="F850" s="732" t="s">
        <v>4714</v>
      </c>
      <c r="G850" s="732" t="s">
        <v>4715</v>
      </c>
      <c r="H850" s="544"/>
      <c r="I850" s="733" t="s">
        <v>4716</v>
      </c>
      <c r="J850" s="544"/>
      <c r="K850" s="544"/>
    </row>
    <row r="851" spans="1:11" x14ac:dyDescent="0.35">
      <c r="A851" s="725" t="s">
        <v>4717</v>
      </c>
      <c r="B851" s="730" t="s">
        <v>4718</v>
      </c>
      <c r="C851" s="538" t="s">
        <v>4719</v>
      </c>
      <c r="D851" s="730">
        <v>50</v>
      </c>
      <c r="E851" s="731">
        <v>75325.259999999995</v>
      </c>
      <c r="F851" s="732" t="s">
        <v>4720</v>
      </c>
      <c r="G851" s="732" t="s">
        <v>4721</v>
      </c>
      <c r="H851" s="544"/>
      <c r="I851" s="733" t="s">
        <v>4716</v>
      </c>
      <c r="J851" s="544"/>
      <c r="K851" s="544"/>
    </row>
    <row r="852" spans="1:11" x14ac:dyDescent="0.35">
      <c r="A852" s="725" t="s">
        <v>4722</v>
      </c>
      <c r="B852" s="730" t="s">
        <v>1420</v>
      </c>
      <c r="C852" s="538"/>
      <c r="D852" s="730">
        <v>68</v>
      </c>
      <c r="E852" s="731">
        <v>22491</v>
      </c>
      <c r="F852" s="732" t="s">
        <v>4723</v>
      </c>
      <c r="G852" s="732" t="s">
        <v>4724</v>
      </c>
      <c r="H852" s="544"/>
      <c r="I852" s="733" t="s">
        <v>4725</v>
      </c>
      <c r="J852" s="544"/>
      <c r="K852" s="544"/>
    </row>
    <row r="853" spans="1:11" x14ac:dyDescent="0.35">
      <c r="A853" s="725" t="s">
        <v>4726</v>
      </c>
      <c r="B853" s="730" t="s">
        <v>1420</v>
      </c>
      <c r="C853" s="538"/>
      <c r="D853" s="730">
        <v>85</v>
      </c>
      <c r="E853" s="731">
        <v>23434.5</v>
      </c>
      <c r="F853" s="732" t="s">
        <v>4727</v>
      </c>
      <c r="G853" s="732" t="s">
        <v>4728</v>
      </c>
      <c r="H853" s="544"/>
      <c r="I853" s="733" t="s">
        <v>4725</v>
      </c>
      <c r="J853" s="544"/>
      <c r="K853" s="544"/>
    </row>
    <row r="854" spans="1:11" x14ac:dyDescent="0.35">
      <c r="A854" s="725" t="s">
        <v>4729</v>
      </c>
      <c r="B854" s="730" t="s">
        <v>4730</v>
      </c>
      <c r="C854" s="538">
        <v>8</v>
      </c>
      <c r="D854" s="730">
        <v>141</v>
      </c>
      <c r="E854" s="731">
        <v>41241</v>
      </c>
      <c r="F854" s="732" t="s">
        <v>4731</v>
      </c>
      <c r="G854" s="732" t="s">
        <v>4732</v>
      </c>
      <c r="H854" s="544"/>
      <c r="I854" s="733" t="s">
        <v>4733</v>
      </c>
      <c r="J854" s="544"/>
      <c r="K854" s="544"/>
    </row>
    <row r="855" spans="1:11" x14ac:dyDescent="0.35">
      <c r="A855" s="725" t="s">
        <v>4734</v>
      </c>
      <c r="B855" s="730" t="s">
        <v>1420</v>
      </c>
      <c r="C855" s="538"/>
      <c r="D855" s="730">
        <v>155</v>
      </c>
      <c r="E855" s="731">
        <v>19950</v>
      </c>
      <c r="F855" s="732" t="s">
        <v>4723</v>
      </c>
      <c r="G855" s="732" t="s">
        <v>4724</v>
      </c>
      <c r="H855" s="544"/>
      <c r="I855" s="733" t="s">
        <v>4735</v>
      </c>
      <c r="J855" s="544"/>
      <c r="K855" s="544"/>
    </row>
    <row r="856" spans="1:11" x14ac:dyDescent="0.35">
      <c r="A856" s="725" t="s">
        <v>4736</v>
      </c>
      <c r="B856" s="730" t="s">
        <v>1420</v>
      </c>
      <c r="C856" s="538"/>
      <c r="D856" s="730">
        <v>156</v>
      </c>
      <c r="E856" s="731">
        <v>18000</v>
      </c>
      <c r="F856" s="732" t="s">
        <v>4737</v>
      </c>
      <c r="G856" s="732" t="s">
        <v>4738</v>
      </c>
      <c r="H856" s="544"/>
      <c r="I856" s="733" t="s">
        <v>4735</v>
      </c>
      <c r="J856" s="544"/>
      <c r="K856" s="544"/>
    </row>
    <row r="857" spans="1:11" x14ac:dyDescent="0.35">
      <c r="A857" s="725" t="s">
        <v>4739</v>
      </c>
      <c r="B857" s="730" t="s">
        <v>1420</v>
      </c>
      <c r="C857" s="538"/>
      <c r="D857" s="730">
        <v>180</v>
      </c>
      <c r="E857" s="731">
        <v>34825</v>
      </c>
      <c r="F857" s="732" t="s">
        <v>4740</v>
      </c>
      <c r="G857" s="732" t="s">
        <v>4741</v>
      </c>
      <c r="H857" s="544"/>
      <c r="I857" s="733" t="s">
        <v>4742</v>
      </c>
      <c r="J857" s="544"/>
      <c r="K857" s="544"/>
    </row>
    <row r="858" spans="1:11" x14ac:dyDescent="0.35">
      <c r="A858" s="725" t="s">
        <v>4743</v>
      </c>
      <c r="B858" s="730" t="s">
        <v>1420</v>
      </c>
      <c r="C858" s="538"/>
      <c r="D858" s="730">
        <v>181</v>
      </c>
      <c r="E858" s="731">
        <v>18038.5</v>
      </c>
      <c r="F858" s="732" t="s">
        <v>4744</v>
      </c>
      <c r="G858" s="732" t="s">
        <v>4745</v>
      </c>
      <c r="H858" s="544"/>
      <c r="I858" s="733" t="s">
        <v>4742</v>
      </c>
      <c r="J858" s="544"/>
      <c r="K858" s="544"/>
    </row>
    <row r="859" spans="1:11" x14ac:dyDescent="0.35">
      <c r="A859" s="725" t="s">
        <v>4746</v>
      </c>
      <c r="B859" s="730" t="s">
        <v>4747</v>
      </c>
      <c r="C859" s="538">
        <v>4</v>
      </c>
      <c r="D859" s="730">
        <v>183</v>
      </c>
      <c r="E859" s="731">
        <v>62720</v>
      </c>
      <c r="F859" s="732" t="s">
        <v>4748</v>
      </c>
      <c r="G859" s="732" t="s">
        <v>4749</v>
      </c>
      <c r="H859" s="544"/>
      <c r="I859" s="733" t="s">
        <v>4750</v>
      </c>
      <c r="J859" s="544"/>
      <c r="K859" s="544"/>
    </row>
    <row r="860" spans="1:11" x14ac:dyDescent="0.35">
      <c r="A860" s="725" t="s">
        <v>4751</v>
      </c>
      <c r="B860" s="730" t="s">
        <v>1420</v>
      </c>
      <c r="C860" s="538"/>
      <c r="D860" s="730">
        <v>184</v>
      </c>
      <c r="E860" s="731">
        <v>38700</v>
      </c>
      <c r="F860" s="732" t="s">
        <v>4701</v>
      </c>
      <c r="G860" s="732" t="s">
        <v>4702</v>
      </c>
      <c r="H860" s="544"/>
      <c r="I860" s="733" t="s">
        <v>4752</v>
      </c>
      <c r="J860" s="544"/>
      <c r="K860" s="544"/>
    </row>
    <row r="861" spans="1:11" x14ac:dyDescent="0.35">
      <c r="A861" s="725" t="s">
        <v>4753</v>
      </c>
      <c r="B861" s="730" t="s">
        <v>1420</v>
      </c>
      <c r="C861" s="538"/>
      <c r="D861" s="730">
        <v>193</v>
      </c>
      <c r="E861" s="731">
        <v>35020</v>
      </c>
      <c r="F861" s="732" t="s">
        <v>4754</v>
      </c>
      <c r="G861" s="732" t="s">
        <v>4755</v>
      </c>
      <c r="H861" s="544"/>
      <c r="I861" s="733" t="s">
        <v>4752</v>
      </c>
      <c r="J861" s="544"/>
      <c r="K861" s="544"/>
    </row>
    <row r="862" spans="1:11" x14ac:dyDescent="0.35">
      <c r="A862" s="725" t="s">
        <v>4756</v>
      </c>
      <c r="B862" s="730" t="s">
        <v>4757</v>
      </c>
      <c r="C862" s="538">
        <v>2</v>
      </c>
      <c r="D862" s="730">
        <v>215</v>
      </c>
      <c r="E862" s="731">
        <v>67200</v>
      </c>
      <c r="F862" s="732" t="s">
        <v>964</v>
      </c>
      <c r="G862" s="732" t="s">
        <v>4758</v>
      </c>
      <c r="H862" s="544"/>
      <c r="I862" s="733" t="s">
        <v>4759</v>
      </c>
      <c r="J862" s="544"/>
      <c r="K862" s="544"/>
    </row>
    <row r="863" spans="1:11" x14ac:dyDescent="0.35">
      <c r="A863" s="725" t="s">
        <v>4760</v>
      </c>
      <c r="B863" s="730" t="s">
        <v>1420</v>
      </c>
      <c r="C863" s="538"/>
      <c r="D863" s="730">
        <v>219</v>
      </c>
      <c r="E863" s="731">
        <v>28800</v>
      </c>
      <c r="F863" s="732" t="s">
        <v>4761</v>
      </c>
      <c r="G863" s="732" t="s">
        <v>4762</v>
      </c>
      <c r="H863" s="544"/>
      <c r="I863" s="733" t="s">
        <v>4763</v>
      </c>
      <c r="J863" s="544"/>
      <c r="K863" s="544"/>
    </row>
    <row r="864" spans="1:11" x14ac:dyDescent="0.35">
      <c r="A864" s="725" t="s">
        <v>4764</v>
      </c>
      <c r="B864" s="730" t="s">
        <v>1420</v>
      </c>
      <c r="C864" s="538"/>
      <c r="D864" s="730">
        <v>227</v>
      </c>
      <c r="E864" s="731">
        <v>19950</v>
      </c>
      <c r="F864" s="732" t="s">
        <v>4765</v>
      </c>
      <c r="G864" s="732" t="s">
        <v>4766</v>
      </c>
      <c r="H864" s="544"/>
      <c r="I864" s="733" t="s">
        <v>4767</v>
      </c>
      <c r="J864" s="544"/>
      <c r="K864" s="544"/>
    </row>
    <row r="865" spans="1:11" x14ac:dyDescent="0.35">
      <c r="A865" s="725" t="s">
        <v>4768</v>
      </c>
      <c r="B865" s="730" t="s">
        <v>1420</v>
      </c>
      <c r="C865" s="538"/>
      <c r="D865" s="730">
        <v>260</v>
      </c>
      <c r="E865" s="731">
        <v>19999</v>
      </c>
      <c r="F865" s="732" t="s">
        <v>4769</v>
      </c>
      <c r="G865" s="732" t="s">
        <v>4770</v>
      </c>
      <c r="H865" s="544"/>
      <c r="I865" s="733" t="s">
        <v>4771</v>
      </c>
      <c r="J865" s="544"/>
      <c r="K865" s="544"/>
    </row>
    <row r="866" spans="1:11" x14ac:dyDescent="0.35">
      <c r="A866" s="725" t="s">
        <v>4772</v>
      </c>
      <c r="B866" s="730" t="s">
        <v>1420</v>
      </c>
      <c r="C866" s="538"/>
      <c r="D866" s="730">
        <v>261</v>
      </c>
      <c r="E866" s="731">
        <v>25740</v>
      </c>
      <c r="F866" s="732" t="s">
        <v>4773</v>
      </c>
      <c r="G866" s="732" t="s">
        <v>4774</v>
      </c>
      <c r="H866" s="544"/>
      <c r="I866" s="733" t="s">
        <v>4775</v>
      </c>
      <c r="J866" s="544"/>
      <c r="K866" s="544"/>
    </row>
    <row r="867" spans="1:11" x14ac:dyDescent="0.35">
      <c r="A867" s="725" t="s">
        <v>4776</v>
      </c>
      <c r="B867" s="730" t="s">
        <v>1420</v>
      </c>
      <c r="C867" s="538"/>
      <c r="D867" s="730">
        <v>272</v>
      </c>
      <c r="E867" s="731">
        <v>27306</v>
      </c>
      <c r="F867" s="732" t="s">
        <v>614</v>
      </c>
      <c r="G867" s="732" t="s">
        <v>4777</v>
      </c>
      <c r="H867" s="544"/>
      <c r="I867" s="733" t="s">
        <v>4778</v>
      </c>
      <c r="J867" s="544"/>
      <c r="K867" s="544"/>
    </row>
    <row r="868" spans="1:11" x14ac:dyDescent="0.35">
      <c r="A868" s="725" t="s">
        <v>4779</v>
      </c>
      <c r="B868" s="730" t="s">
        <v>1420</v>
      </c>
      <c r="C868" s="538"/>
      <c r="D868" s="730">
        <v>276</v>
      </c>
      <c r="E868" s="731">
        <v>22735</v>
      </c>
      <c r="F868" s="732" t="s">
        <v>4714</v>
      </c>
      <c r="G868" s="732" t="s">
        <v>4715</v>
      </c>
      <c r="H868" s="544"/>
      <c r="I868" s="733" t="s">
        <v>4780</v>
      </c>
      <c r="J868" s="544"/>
      <c r="K868" s="544"/>
    </row>
    <row r="869" spans="1:11" x14ac:dyDescent="0.35">
      <c r="A869" s="725" t="s">
        <v>4781</v>
      </c>
      <c r="B869" s="730" t="s">
        <v>1420</v>
      </c>
      <c r="C869" s="538"/>
      <c r="D869" s="730">
        <v>292</v>
      </c>
      <c r="E869" s="731">
        <v>18527.2</v>
      </c>
      <c r="F869" s="732" t="s">
        <v>4782</v>
      </c>
      <c r="G869" s="732" t="s">
        <v>4783</v>
      </c>
      <c r="H869" s="544"/>
      <c r="I869" s="733" t="s">
        <v>4784</v>
      </c>
      <c r="J869" s="544"/>
      <c r="K869" s="544"/>
    </row>
    <row r="870" spans="1:11" x14ac:dyDescent="0.35">
      <c r="A870" s="725" t="s">
        <v>4785</v>
      </c>
      <c r="B870" s="730" t="s">
        <v>1420</v>
      </c>
      <c r="C870" s="538"/>
      <c r="D870" s="730">
        <v>321</v>
      </c>
      <c r="E870" s="731">
        <v>18330</v>
      </c>
      <c r="F870" s="732" t="s">
        <v>4773</v>
      </c>
      <c r="G870" s="732" t="s">
        <v>4774</v>
      </c>
      <c r="H870" s="544"/>
      <c r="I870" s="733" t="s">
        <v>4786</v>
      </c>
      <c r="J870" s="544"/>
      <c r="K870" s="544"/>
    </row>
    <row r="871" spans="1:11" x14ac:dyDescent="0.35">
      <c r="A871" s="725" t="s">
        <v>4787</v>
      </c>
      <c r="B871" s="730" t="s">
        <v>1420</v>
      </c>
      <c r="C871" s="538"/>
      <c r="D871" s="730">
        <v>334</v>
      </c>
      <c r="E871" s="731">
        <v>23760</v>
      </c>
      <c r="F871" s="732" t="s">
        <v>4761</v>
      </c>
      <c r="G871" s="732" t="s">
        <v>4762</v>
      </c>
      <c r="H871" s="544"/>
      <c r="I871" s="733" t="s">
        <v>4788</v>
      </c>
      <c r="J871" s="544"/>
      <c r="K871" s="544"/>
    </row>
    <row r="872" spans="1:11" x14ac:dyDescent="0.35">
      <c r="A872" s="725" t="s">
        <v>4789</v>
      </c>
      <c r="B872" s="730" t="s">
        <v>1420</v>
      </c>
      <c r="C872" s="538"/>
      <c r="D872" s="730">
        <v>341</v>
      </c>
      <c r="E872" s="731">
        <v>34198.25</v>
      </c>
      <c r="F872" s="732" t="s">
        <v>4790</v>
      </c>
      <c r="G872" s="732" t="s">
        <v>4791</v>
      </c>
      <c r="H872" s="544"/>
      <c r="I872" s="733" t="s">
        <v>4792</v>
      </c>
      <c r="J872" s="544"/>
      <c r="K872" s="544"/>
    </row>
    <row r="873" spans="1:11" x14ac:dyDescent="0.35">
      <c r="A873" s="725" t="s">
        <v>4793</v>
      </c>
      <c r="B873" s="730" t="s">
        <v>1420</v>
      </c>
      <c r="C873" s="538"/>
      <c r="D873" s="730">
        <v>348</v>
      </c>
      <c r="E873" s="731">
        <v>18453.400000000001</v>
      </c>
      <c r="F873" s="732" t="s">
        <v>4731</v>
      </c>
      <c r="G873" s="732" t="s">
        <v>4732</v>
      </c>
      <c r="H873" s="544"/>
      <c r="I873" s="733" t="s">
        <v>4794</v>
      </c>
      <c r="J873" s="544"/>
      <c r="K873" s="544"/>
    </row>
    <row r="874" spans="1:11" x14ac:dyDescent="0.35">
      <c r="A874" s="725" t="s">
        <v>4795</v>
      </c>
      <c r="B874" s="730" t="s">
        <v>1420</v>
      </c>
      <c r="C874" s="538"/>
      <c r="D874" s="730">
        <v>350</v>
      </c>
      <c r="E874" s="731">
        <v>34000</v>
      </c>
      <c r="F874" s="732" t="s">
        <v>4796</v>
      </c>
      <c r="G874" s="732" t="s">
        <v>4797</v>
      </c>
      <c r="H874" s="544"/>
      <c r="I874" s="733" t="s">
        <v>4798</v>
      </c>
      <c r="J874" s="544"/>
      <c r="K874" s="544"/>
    </row>
    <row r="875" spans="1:11" x14ac:dyDescent="0.35">
      <c r="A875" s="725" t="s">
        <v>4799</v>
      </c>
      <c r="B875" s="730" t="s">
        <v>1420</v>
      </c>
      <c r="C875" s="538"/>
      <c r="D875" s="730">
        <v>360</v>
      </c>
      <c r="E875" s="731">
        <v>19998.900000000001</v>
      </c>
      <c r="F875" s="732" t="s">
        <v>4723</v>
      </c>
      <c r="G875" s="732" t="s">
        <v>4724</v>
      </c>
      <c r="H875" s="544"/>
      <c r="I875" s="733" t="s">
        <v>4800</v>
      </c>
      <c r="J875" s="544"/>
      <c r="K875" s="544"/>
    </row>
    <row r="876" spans="1:11" x14ac:dyDescent="0.35">
      <c r="A876" s="725" t="s">
        <v>4801</v>
      </c>
      <c r="B876" s="730" t="s">
        <v>1420</v>
      </c>
      <c r="C876" s="538"/>
      <c r="D876" s="730">
        <v>361</v>
      </c>
      <c r="E876" s="731">
        <v>29999.73</v>
      </c>
      <c r="F876" s="732" t="s">
        <v>964</v>
      </c>
      <c r="G876" s="732" t="s">
        <v>4758</v>
      </c>
      <c r="H876" s="544"/>
      <c r="I876" s="733" t="s">
        <v>4800</v>
      </c>
      <c r="J876" s="544"/>
      <c r="K876" s="544"/>
    </row>
    <row r="877" spans="1:11" x14ac:dyDescent="0.35">
      <c r="A877" s="725" t="s">
        <v>4802</v>
      </c>
      <c r="B877" s="730" t="s">
        <v>4730</v>
      </c>
      <c r="C877" s="538">
        <v>87</v>
      </c>
      <c r="D877" s="730">
        <v>433</v>
      </c>
      <c r="E877" s="731">
        <v>27999.67</v>
      </c>
      <c r="F877" s="732" t="s">
        <v>640</v>
      </c>
      <c r="G877" s="732" t="s">
        <v>3891</v>
      </c>
      <c r="H877" s="544"/>
      <c r="I877" s="733" t="s">
        <v>4803</v>
      </c>
      <c r="J877" s="544"/>
      <c r="K877" s="544"/>
    </row>
    <row r="878" spans="1:11" x14ac:dyDescent="0.35">
      <c r="A878" s="725" t="s">
        <v>4804</v>
      </c>
      <c r="B878" s="730" t="s">
        <v>1277</v>
      </c>
      <c r="C878" s="538">
        <v>6</v>
      </c>
      <c r="D878" s="730">
        <v>441</v>
      </c>
      <c r="E878" s="731">
        <v>81600</v>
      </c>
      <c r="F878" s="732" t="s">
        <v>4805</v>
      </c>
      <c r="G878" s="732" t="s">
        <v>4806</v>
      </c>
      <c r="H878" s="544"/>
      <c r="I878" s="733" t="s">
        <v>4807</v>
      </c>
      <c r="J878" s="544"/>
      <c r="K878" s="544"/>
    </row>
    <row r="879" spans="1:11" x14ac:dyDescent="0.35">
      <c r="A879" s="725" t="s">
        <v>4808</v>
      </c>
      <c r="B879" s="730" t="s">
        <v>1277</v>
      </c>
      <c r="C879" s="538">
        <v>8</v>
      </c>
      <c r="D879" s="730">
        <v>448</v>
      </c>
      <c r="E879" s="731">
        <v>112000</v>
      </c>
      <c r="F879" s="732" t="s">
        <v>4796</v>
      </c>
      <c r="G879" s="732" t="s">
        <v>4797</v>
      </c>
      <c r="H879" s="544"/>
      <c r="I879" s="733" t="s">
        <v>4809</v>
      </c>
      <c r="J879" s="544"/>
      <c r="K879" s="544"/>
    </row>
    <row r="880" spans="1:11" x14ac:dyDescent="0.35">
      <c r="A880" s="725" t="s">
        <v>4810</v>
      </c>
      <c r="B880" s="730" t="s">
        <v>4811</v>
      </c>
      <c r="C880" s="538">
        <v>5</v>
      </c>
      <c r="D880" s="730">
        <v>461</v>
      </c>
      <c r="E880" s="731">
        <v>19378.259999999998</v>
      </c>
      <c r="F880" s="732" t="s">
        <v>4812</v>
      </c>
      <c r="G880" s="732" t="s">
        <v>4813</v>
      </c>
      <c r="H880" s="544"/>
      <c r="I880" s="733" t="s">
        <v>4814</v>
      </c>
      <c r="J880" s="544"/>
      <c r="K880" s="544"/>
    </row>
    <row r="881" spans="1:11" x14ac:dyDescent="0.35">
      <c r="A881" s="725" t="s">
        <v>4815</v>
      </c>
      <c r="B881" s="730" t="s">
        <v>1420</v>
      </c>
      <c r="C881" s="538"/>
      <c r="D881" s="730">
        <v>469</v>
      </c>
      <c r="E881" s="731">
        <v>22295</v>
      </c>
      <c r="F881" s="732" t="s">
        <v>4816</v>
      </c>
      <c r="G881" s="732" t="s">
        <v>4817</v>
      </c>
      <c r="H881" s="544"/>
      <c r="I881" s="733" t="s">
        <v>4818</v>
      </c>
      <c r="J881" s="544"/>
      <c r="K881" s="544"/>
    </row>
    <row r="882" spans="1:11" x14ac:dyDescent="0.35">
      <c r="A882" s="725" t="s">
        <v>4819</v>
      </c>
      <c r="B882" s="730" t="s">
        <v>1420</v>
      </c>
      <c r="C882" s="538"/>
      <c r="D882" s="730">
        <v>472</v>
      </c>
      <c r="E882" s="731">
        <v>34980</v>
      </c>
      <c r="F882" s="732" t="s">
        <v>4782</v>
      </c>
      <c r="G882" s="732" t="s">
        <v>4783</v>
      </c>
      <c r="H882" s="544"/>
      <c r="I882" s="733" t="s">
        <v>4818</v>
      </c>
      <c r="J882" s="544"/>
      <c r="K882" s="544"/>
    </row>
    <row r="883" spans="1:11" x14ac:dyDescent="0.35">
      <c r="A883" s="725" t="s">
        <v>4820</v>
      </c>
      <c r="B883" s="730" t="s">
        <v>1420</v>
      </c>
      <c r="C883" s="538"/>
      <c r="D883" s="730">
        <v>476</v>
      </c>
      <c r="E883" s="731">
        <v>22475</v>
      </c>
      <c r="F883" s="732" t="s">
        <v>4821</v>
      </c>
      <c r="G883" s="732" t="s">
        <v>4822</v>
      </c>
      <c r="H883" s="544"/>
      <c r="I883" s="733" t="s">
        <v>4818</v>
      </c>
      <c r="J883" s="544"/>
      <c r="K883" s="544"/>
    </row>
    <row r="884" spans="1:11" x14ac:dyDescent="0.35">
      <c r="A884" s="725" t="s">
        <v>4823</v>
      </c>
      <c r="B884" s="730" t="s">
        <v>1420</v>
      </c>
      <c r="C884" s="538"/>
      <c r="D884" s="730">
        <v>480</v>
      </c>
      <c r="E884" s="731">
        <v>24395</v>
      </c>
      <c r="F884" s="732" t="s">
        <v>4765</v>
      </c>
      <c r="G884" s="732" t="s">
        <v>4766</v>
      </c>
      <c r="H884" s="544"/>
      <c r="I884" s="733" t="s">
        <v>4818</v>
      </c>
      <c r="J884" s="544"/>
      <c r="K884" s="544"/>
    </row>
    <row r="885" spans="1:11" x14ac:dyDescent="0.35">
      <c r="A885" s="725" t="s">
        <v>4824</v>
      </c>
      <c r="B885" s="730" t="s">
        <v>1420</v>
      </c>
      <c r="C885" s="538"/>
      <c r="D885" s="730">
        <v>481</v>
      </c>
      <c r="E885" s="731">
        <v>19950</v>
      </c>
      <c r="F885" s="732" t="s">
        <v>4765</v>
      </c>
      <c r="G885" s="732" t="s">
        <v>4766</v>
      </c>
      <c r="H885" s="544"/>
      <c r="I885" s="733" t="s">
        <v>4818</v>
      </c>
      <c r="J885" s="544"/>
      <c r="K885" s="544"/>
    </row>
    <row r="886" spans="1:11" x14ac:dyDescent="0.35">
      <c r="A886" s="725" t="s">
        <v>4825</v>
      </c>
      <c r="B886" s="730" t="s">
        <v>1420</v>
      </c>
      <c r="C886" s="538"/>
      <c r="D886" s="730">
        <v>483</v>
      </c>
      <c r="E886" s="731">
        <v>35066.699999999997</v>
      </c>
      <c r="F886" s="732" t="s">
        <v>4826</v>
      </c>
      <c r="G886" s="732" t="s">
        <v>4827</v>
      </c>
      <c r="H886" s="544"/>
      <c r="I886" s="733" t="s">
        <v>4818</v>
      </c>
      <c r="J886" s="544"/>
      <c r="K886" s="544"/>
    </row>
    <row r="887" spans="1:11" x14ac:dyDescent="0.35">
      <c r="A887" s="725" t="s">
        <v>4828</v>
      </c>
      <c r="B887" s="730" t="s">
        <v>1420</v>
      </c>
      <c r="C887" s="538"/>
      <c r="D887" s="730">
        <v>529</v>
      </c>
      <c r="E887" s="731">
        <v>24800</v>
      </c>
      <c r="F887" s="732" t="s">
        <v>4740</v>
      </c>
      <c r="G887" s="732" t="s">
        <v>4741</v>
      </c>
      <c r="H887" s="544"/>
      <c r="I887" s="733" t="s">
        <v>4829</v>
      </c>
      <c r="J887" s="544"/>
      <c r="K887" s="544"/>
    </row>
    <row r="888" spans="1:11" x14ac:dyDescent="0.35">
      <c r="A888" s="725" t="s">
        <v>4830</v>
      </c>
      <c r="B888" s="730" t="s">
        <v>4730</v>
      </c>
      <c r="C888" s="538">
        <v>105</v>
      </c>
      <c r="D888" s="730">
        <v>532</v>
      </c>
      <c r="E888" s="731">
        <v>47914.03</v>
      </c>
      <c r="F888" s="732" t="s">
        <v>4831</v>
      </c>
      <c r="G888" s="732" t="s">
        <v>4832</v>
      </c>
      <c r="H888" s="544"/>
      <c r="I888" s="733" t="s">
        <v>4833</v>
      </c>
      <c r="J888" s="544"/>
      <c r="K888" s="544"/>
    </row>
    <row r="889" spans="1:11" x14ac:dyDescent="0.35">
      <c r="A889" s="725" t="s">
        <v>4834</v>
      </c>
      <c r="B889" s="730" t="s">
        <v>4730</v>
      </c>
      <c r="C889" s="538">
        <v>109</v>
      </c>
      <c r="D889" s="730">
        <v>537</v>
      </c>
      <c r="E889" s="731">
        <v>40358.410000000003</v>
      </c>
      <c r="F889" s="732" t="s">
        <v>4835</v>
      </c>
      <c r="G889" s="732" t="s">
        <v>4836</v>
      </c>
      <c r="H889" s="544"/>
      <c r="I889" s="733" t="s">
        <v>4837</v>
      </c>
      <c r="J889" s="544"/>
      <c r="K889" s="544"/>
    </row>
    <row r="890" spans="1:11" x14ac:dyDescent="0.35">
      <c r="A890" s="725" t="s">
        <v>4838</v>
      </c>
      <c r="B890" s="730" t="s">
        <v>1420</v>
      </c>
      <c r="C890" s="538"/>
      <c r="D890" s="730">
        <v>577</v>
      </c>
      <c r="E890" s="731">
        <v>24600</v>
      </c>
      <c r="F890" s="732" t="s">
        <v>4839</v>
      </c>
      <c r="G890" s="732" t="s">
        <v>4840</v>
      </c>
      <c r="H890" s="544"/>
      <c r="I890" s="733" t="s">
        <v>4841</v>
      </c>
      <c r="J890" s="544"/>
      <c r="K890" s="544"/>
    </row>
    <row r="891" spans="1:11" x14ac:dyDescent="0.35">
      <c r="A891" s="725" t="s">
        <v>4838</v>
      </c>
      <c r="B891" s="730" t="s">
        <v>1420</v>
      </c>
      <c r="C891" s="538"/>
      <c r="D891" s="730">
        <v>582</v>
      </c>
      <c r="E891" s="731">
        <v>35000</v>
      </c>
      <c r="F891" s="732" t="s">
        <v>4842</v>
      </c>
      <c r="G891" s="732" t="s">
        <v>4843</v>
      </c>
      <c r="H891" s="544"/>
      <c r="I891" s="733" t="s">
        <v>4841</v>
      </c>
      <c r="J891" s="544"/>
      <c r="K891" s="544"/>
    </row>
    <row r="892" spans="1:11" x14ac:dyDescent="0.35">
      <c r="A892" s="725" t="s">
        <v>4844</v>
      </c>
      <c r="B892" s="730" t="s">
        <v>4845</v>
      </c>
      <c r="C892" s="538">
        <v>3</v>
      </c>
      <c r="D892" s="730">
        <v>590</v>
      </c>
      <c r="E892" s="731">
        <v>193003.5</v>
      </c>
      <c r="F892" s="732" t="s">
        <v>4846</v>
      </c>
      <c r="G892" s="732" t="s">
        <v>4847</v>
      </c>
      <c r="H892" s="544"/>
      <c r="I892" s="733" t="s">
        <v>4848</v>
      </c>
      <c r="J892" s="544"/>
      <c r="K892" s="544"/>
    </row>
    <row r="893" spans="1:11" x14ac:dyDescent="0.35">
      <c r="A893" s="725" t="s">
        <v>4849</v>
      </c>
      <c r="B893" s="730" t="s">
        <v>1420</v>
      </c>
      <c r="C893" s="538"/>
      <c r="D893" s="730">
        <v>616</v>
      </c>
      <c r="E893" s="731">
        <v>26895</v>
      </c>
      <c r="F893" s="732" t="s">
        <v>4850</v>
      </c>
      <c r="G893" s="732" t="s">
        <v>4851</v>
      </c>
      <c r="H893" s="544"/>
      <c r="I893" s="733" t="s">
        <v>4852</v>
      </c>
      <c r="J893" s="544"/>
      <c r="K893" s="544"/>
    </row>
    <row r="894" spans="1:11" x14ac:dyDescent="0.35">
      <c r="A894" s="725" t="s">
        <v>4853</v>
      </c>
      <c r="B894" s="730" t="s">
        <v>1420</v>
      </c>
      <c r="C894" s="538"/>
      <c r="D894" s="730">
        <v>623</v>
      </c>
      <c r="E894" s="731">
        <v>26825</v>
      </c>
      <c r="F894" s="732" t="s">
        <v>4816</v>
      </c>
      <c r="G894" s="732" t="s">
        <v>4817</v>
      </c>
      <c r="H894" s="544"/>
      <c r="I894" s="733" t="s">
        <v>4852</v>
      </c>
      <c r="J894" s="544"/>
      <c r="K894" s="544"/>
    </row>
    <row r="895" spans="1:11" x14ac:dyDescent="0.35">
      <c r="A895" s="725" t="s">
        <v>4854</v>
      </c>
      <c r="B895" s="730" t="s">
        <v>1420</v>
      </c>
      <c r="C895" s="538"/>
      <c r="D895" s="730">
        <v>652</v>
      </c>
      <c r="E895" s="731">
        <v>20137.38</v>
      </c>
      <c r="F895" s="732" t="s">
        <v>4701</v>
      </c>
      <c r="G895" s="732" t="s">
        <v>4702</v>
      </c>
      <c r="H895" s="544"/>
      <c r="I895" s="733" t="s">
        <v>4855</v>
      </c>
      <c r="J895" s="544"/>
      <c r="K895" s="544"/>
    </row>
    <row r="896" spans="1:11" x14ac:dyDescent="0.35">
      <c r="A896" s="725" t="s">
        <v>4856</v>
      </c>
      <c r="B896" s="730" t="s">
        <v>1420</v>
      </c>
      <c r="C896" s="538"/>
      <c r="D896" s="730">
        <v>679</v>
      </c>
      <c r="E896" s="731">
        <v>35136</v>
      </c>
      <c r="F896" s="732" t="s">
        <v>4731</v>
      </c>
      <c r="G896" s="732" t="s">
        <v>4732</v>
      </c>
      <c r="H896" s="544"/>
      <c r="I896" s="733" t="s">
        <v>4857</v>
      </c>
      <c r="J896" s="544"/>
      <c r="K896" s="544"/>
    </row>
    <row r="897" spans="1:11" x14ac:dyDescent="0.35">
      <c r="A897" s="725" t="s">
        <v>4858</v>
      </c>
      <c r="B897" s="730" t="s">
        <v>1420</v>
      </c>
      <c r="C897" s="538"/>
      <c r="D897" s="730">
        <v>696</v>
      </c>
      <c r="E897" s="731">
        <v>19837</v>
      </c>
      <c r="F897" s="732" t="s">
        <v>4714</v>
      </c>
      <c r="G897" s="732" t="s">
        <v>4715</v>
      </c>
      <c r="H897" s="544"/>
      <c r="I897" s="733" t="s">
        <v>4859</v>
      </c>
      <c r="J897" s="544"/>
      <c r="K897" s="544"/>
    </row>
    <row r="898" spans="1:11" x14ac:dyDescent="0.35">
      <c r="A898" s="725" t="s">
        <v>4854</v>
      </c>
      <c r="B898" s="730" t="s">
        <v>1420</v>
      </c>
      <c r="C898" s="538"/>
      <c r="D898" s="730">
        <v>697</v>
      </c>
      <c r="E898" s="731">
        <v>25651.599999999999</v>
      </c>
      <c r="F898" s="732" t="s">
        <v>4714</v>
      </c>
      <c r="G898" s="732" t="s">
        <v>4715</v>
      </c>
      <c r="H898" s="544"/>
      <c r="I898" s="733" t="s">
        <v>4859</v>
      </c>
      <c r="J898" s="544"/>
      <c r="K898" s="544"/>
    </row>
    <row r="899" spans="1:11" x14ac:dyDescent="0.35">
      <c r="A899" s="725" t="s">
        <v>4860</v>
      </c>
      <c r="B899" s="730" t="s">
        <v>1420</v>
      </c>
      <c r="C899" s="538"/>
      <c r="D899" s="730">
        <v>698</v>
      </c>
      <c r="E899" s="731">
        <v>22735</v>
      </c>
      <c r="F899" s="732" t="s">
        <v>4714</v>
      </c>
      <c r="G899" s="732" t="s">
        <v>4715</v>
      </c>
      <c r="H899" s="544"/>
      <c r="I899" s="733" t="s">
        <v>4859</v>
      </c>
      <c r="J899" s="544"/>
      <c r="K899" s="544"/>
    </row>
    <row r="900" spans="1:11" x14ac:dyDescent="0.35">
      <c r="A900" s="725" t="s">
        <v>4861</v>
      </c>
      <c r="B900" s="730" t="s">
        <v>1420</v>
      </c>
      <c r="C900" s="538"/>
      <c r="D900" s="730">
        <v>717</v>
      </c>
      <c r="E900" s="731">
        <v>21041</v>
      </c>
      <c r="F900" s="732" t="s">
        <v>4862</v>
      </c>
      <c r="G900" s="732" t="s">
        <v>4863</v>
      </c>
      <c r="H900" s="544"/>
      <c r="I900" s="733" t="s">
        <v>4864</v>
      </c>
      <c r="J900" s="544"/>
      <c r="K900" s="544"/>
    </row>
    <row r="901" spans="1:11" x14ac:dyDescent="0.35">
      <c r="A901" s="725" t="s">
        <v>4865</v>
      </c>
      <c r="B901" s="730" t="s">
        <v>1420</v>
      </c>
      <c r="C901" s="538"/>
      <c r="D901" s="730">
        <v>720</v>
      </c>
      <c r="E901" s="731">
        <v>18250</v>
      </c>
      <c r="F901" s="732" t="s">
        <v>4866</v>
      </c>
      <c r="G901" s="732" t="s">
        <v>4867</v>
      </c>
      <c r="H901" s="544"/>
      <c r="I901" s="733" t="s">
        <v>4864</v>
      </c>
      <c r="J901" s="544"/>
      <c r="K901" s="544"/>
    </row>
    <row r="902" spans="1:11" x14ac:dyDescent="0.35">
      <c r="A902" s="725" t="s">
        <v>4868</v>
      </c>
      <c r="B902" s="730" t="s">
        <v>1420</v>
      </c>
      <c r="C902" s="538"/>
      <c r="D902" s="730">
        <v>725</v>
      </c>
      <c r="E902" s="731">
        <v>22809.74</v>
      </c>
      <c r="F902" s="732" t="s">
        <v>4714</v>
      </c>
      <c r="G902" s="732" t="s">
        <v>4715</v>
      </c>
      <c r="H902" s="544"/>
      <c r="I902" s="733" t="s">
        <v>4869</v>
      </c>
      <c r="J902" s="544"/>
      <c r="K902" s="544"/>
    </row>
    <row r="903" spans="1:11" x14ac:dyDescent="0.35">
      <c r="A903" s="725" t="s">
        <v>4870</v>
      </c>
      <c r="B903" s="730" t="s">
        <v>1420</v>
      </c>
      <c r="C903" s="538"/>
      <c r="D903" s="730">
        <v>736</v>
      </c>
      <c r="E903" s="731">
        <v>20298.86</v>
      </c>
      <c r="F903" s="732" t="s">
        <v>4871</v>
      </c>
      <c r="G903" s="732" t="s">
        <v>4872</v>
      </c>
      <c r="H903" s="544"/>
      <c r="I903" s="733" t="s">
        <v>4869</v>
      </c>
      <c r="J903" s="544"/>
      <c r="K903" s="544"/>
    </row>
    <row r="904" spans="1:11" x14ac:dyDescent="0.35">
      <c r="A904" s="725" t="s">
        <v>4873</v>
      </c>
      <c r="B904" s="730" t="s">
        <v>1420</v>
      </c>
      <c r="C904" s="538"/>
      <c r="D904" s="730">
        <v>753</v>
      </c>
      <c r="E904" s="731">
        <v>22891</v>
      </c>
      <c r="F904" s="732" t="s">
        <v>4874</v>
      </c>
      <c r="G904" s="732" t="s">
        <v>4875</v>
      </c>
      <c r="H904" s="544"/>
      <c r="I904" s="733" t="s">
        <v>4876</v>
      </c>
      <c r="J904" s="544"/>
      <c r="K904" s="544"/>
    </row>
    <row r="905" spans="1:11" x14ac:dyDescent="0.35">
      <c r="A905" s="725" t="s">
        <v>4877</v>
      </c>
      <c r="B905" s="730" t="s">
        <v>1420</v>
      </c>
      <c r="C905" s="538"/>
      <c r="D905" s="730">
        <v>762</v>
      </c>
      <c r="E905" s="731">
        <v>19180</v>
      </c>
      <c r="F905" s="732" t="s">
        <v>4866</v>
      </c>
      <c r="G905" s="732" t="s">
        <v>4867</v>
      </c>
      <c r="H905" s="544"/>
      <c r="I905" s="733" t="s">
        <v>4878</v>
      </c>
      <c r="J905" s="544"/>
      <c r="K905" s="544"/>
    </row>
    <row r="906" spans="1:11" x14ac:dyDescent="0.35">
      <c r="A906" s="725" t="s">
        <v>4879</v>
      </c>
      <c r="B906" s="730" t="s">
        <v>1420</v>
      </c>
      <c r="C906" s="538"/>
      <c r="D906" s="730">
        <v>774</v>
      </c>
      <c r="E906" s="731">
        <v>27840</v>
      </c>
      <c r="F906" s="732" t="s">
        <v>4796</v>
      </c>
      <c r="G906" s="732" t="s">
        <v>4797</v>
      </c>
      <c r="H906" s="544"/>
      <c r="I906" s="733" t="s">
        <v>4880</v>
      </c>
      <c r="J906" s="544"/>
      <c r="K906" s="544"/>
    </row>
    <row r="907" spans="1:11" x14ac:dyDescent="0.35">
      <c r="A907" s="725" t="s">
        <v>4881</v>
      </c>
      <c r="B907" s="730" t="s">
        <v>1420</v>
      </c>
      <c r="C907" s="538"/>
      <c r="D907" s="730">
        <v>777</v>
      </c>
      <c r="E907" s="731">
        <v>25200</v>
      </c>
      <c r="F907" s="732" t="s">
        <v>4882</v>
      </c>
      <c r="G907" s="732" t="s">
        <v>4883</v>
      </c>
      <c r="H907" s="544"/>
      <c r="I907" s="733" t="s">
        <v>4880</v>
      </c>
      <c r="J907" s="544"/>
      <c r="K907" s="544"/>
    </row>
    <row r="908" spans="1:11" x14ac:dyDescent="0.35">
      <c r="A908" s="725" t="s">
        <v>4884</v>
      </c>
      <c r="B908" s="730" t="s">
        <v>1420</v>
      </c>
      <c r="C908" s="538"/>
      <c r="D908" s="730">
        <v>789</v>
      </c>
      <c r="E908" s="731">
        <v>34080</v>
      </c>
      <c r="F908" s="732" t="s">
        <v>4882</v>
      </c>
      <c r="G908" s="732" t="s">
        <v>4883</v>
      </c>
      <c r="H908" s="544"/>
      <c r="I908" s="733" t="s">
        <v>4885</v>
      </c>
      <c r="J908" s="544"/>
      <c r="K908" s="544"/>
    </row>
    <row r="909" spans="1:11" x14ac:dyDescent="0.35">
      <c r="A909" s="725" t="s">
        <v>4886</v>
      </c>
      <c r="B909" s="730" t="s">
        <v>1420</v>
      </c>
      <c r="C909" s="538"/>
      <c r="D909" s="730">
        <v>793</v>
      </c>
      <c r="E909" s="731">
        <v>24800</v>
      </c>
      <c r="F909" s="732" t="s">
        <v>4887</v>
      </c>
      <c r="G909" s="732" t="s">
        <v>4888</v>
      </c>
      <c r="H909" s="544"/>
      <c r="I909" s="733" t="s">
        <v>4885</v>
      </c>
      <c r="J909" s="544"/>
      <c r="K909" s="544"/>
    </row>
    <row r="910" spans="1:11" x14ac:dyDescent="0.35">
      <c r="A910" s="725" t="s">
        <v>4889</v>
      </c>
      <c r="B910" s="730" t="s">
        <v>1420</v>
      </c>
      <c r="C910" s="538"/>
      <c r="D910" s="730">
        <v>801</v>
      </c>
      <c r="E910" s="731">
        <v>23865</v>
      </c>
      <c r="F910" s="732" t="s">
        <v>4887</v>
      </c>
      <c r="G910" s="732" t="s">
        <v>4888</v>
      </c>
      <c r="H910" s="544"/>
      <c r="I910" s="733" t="s">
        <v>4890</v>
      </c>
      <c r="J910" s="544"/>
      <c r="K910" s="544"/>
    </row>
    <row r="911" spans="1:11" x14ac:dyDescent="0.35">
      <c r="A911" s="725" t="s">
        <v>4891</v>
      </c>
      <c r="B911" s="730" t="s">
        <v>1277</v>
      </c>
      <c r="C911" s="538">
        <v>7</v>
      </c>
      <c r="D911" s="730">
        <v>807</v>
      </c>
      <c r="E911" s="731">
        <v>27360</v>
      </c>
      <c r="F911" s="732" t="s">
        <v>4892</v>
      </c>
      <c r="G911" s="732" t="s">
        <v>4893</v>
      </c>
      <c r="H911" s="544"/>
      <c r="I911" s="733" t="s">
        <v>4890</v>
      </c>
      <c r="J911" s="544"/>
      <c r="K911" s="544"/>
    </row>
    <row r="912" spans="1:11" x14ac:dyDescent="0.35">
      <c r="A912" s="725" t="s">
        <v>4884</v>
      </c>
      <c r="B912" s="730" t="s">
        <v>1420</v>
      </c>
      <c r="C912" s="538"/>
      <c r="D912" s="730">
        <v>825</v>
      </c>
      <c r="E912" s="731">
        <v>19305</v>
      </c>
      <c r="F912" s="732" t="s">
        <v>4882</v>
      </c>
      <c r="G912" s="732" t="s">
        <v>4883</v>
      </c>
      <c r="H912" s="544"/>
      <c r="I912" s="733" t="s">
        <v>4894</v>
      </c>
      <c r="J912" s="544"/>
      <c r="K912" s="544"/>
    </row>
    <row r="913" spans="1:11" x14ac:dyDescent="0.35">
      <c r="A913" s="725" t="s">
        <v>4895</v>
      </c>
      <c r="B913" s="730" t="s">
        <v>4730</v>
      </c>
      <c r="C913" s="538">
        <v>178</v>
      </c>
      <c r="D913" s="730">
        <v>834</v>
      </c>
      <c r="E913" s="731">
        <v>20976.82</v>
      </c>
      <c r="F913" s="732" t="s">
        <v>4831</v>
      </c>
      <c r="G913" s="732" t="s">
        <v>4832</v>
      </c>
      <c r="H913" s="544"/>
      <c r="I913" s="733" t="s">
        <v>4894</v>
      </c>
      <c r="J913" s="544"/>
      <c r="K913" s="544"/>
    </row>
    <row r="914" spans="1:11" x14ac:dyDescent="0.35">
      <c r="A914" s="725" t="s">
        <v>4896</v>
      </c>
      <c r="B914" s="730" t="s">
        <v>1420</v>
      </c>
      <c r="C914" s="538"/>
      <c r="D914" s="730">
        <v>841</v>
      </c>
      <c r="E914" s="731">
        <v>19282</v>
      </c>
      <c r="F914" s="732" t="s">
        <v>4897</v>
      </c>
      <c r="G914" s="732" t="s">
        <v>4898</v>
      </c>
      <c r="H914" s="544"/>
      <c r="I914" s="733" t="s">
        <v>4899</v>
      </c>
      <c r="J914" s="544"/>
      <c r="K914" s="544"/>
    </row>
    <row r="915" spans="1:11" x14ac:dyDescent="0.35">
      <c r="A915" s="725" t="s">
        <v>4900</v>
      </c>
      <c r="B915" s="730" t="s">
        <v>4730</v>
      </c>
      <c r="C915" s="538">
        <v>183</v>
      </c>
      <c r="D915" s="730">
        <v>845</v>
      </c>
      <c r="E915" s="731">
        <v>56550.44</v>
      </c>
      <c r="F915" s="732" t="s">
        <v>4901</v>
      </c>
      <c r="G915" s="732" t="s">
        <v>4902</v>
      </c>
      <c r="H915" s="544"/>
      <c r="I915" s="733" t="s">
        <v>4903</v>
      </c>
      <c r="J915" s="544"/>
      <c r="K915" s="544"/>
    </row>
    <row r="916" spans="1:11" x14ac:dyDescent="0.35">
      <c r="A916" s="726" t="s">
        <v>4904</v>
      </c>
      <c r="B916" s="734" t="s">
        <v>4730</v>
      </c>
      <c r="C916" s="542">
        <v>184</v>
      </c>
      <c r="D916" s="734">
        <v>846</v>
      </c>
      <c r="E916" s="735">
        <v>41199.97</v>
      </c>
      <c r="F916" s="736" t="s">
        <v>4905</v>
      </c>
      <c r="G916" s="736" t="s">
        <v>4906</v>
      </c>
      <c r="H916" s="737"/>
      <c r="I916" s="733" t="s">
        <v>4903</v>
      </c>
      <c r="J916" s="544"/>
      <c r="K916" s="544"/>
    </row>
    <row r="917" spans="1:11" x14ac:dyDescent="0.35">
      <c r="A917" s="725" t="s">
        <v>4907</v>
      </c>
      <c r="B917" s="730" t="s">
        <v>1420</v>
      </c>
      <c r="C917" s="538"/>
      <c r="D917" s="730">
        <v>48</v>
      </c>
      <c r="E917" s="731">
        <v>25000</v>
      </c>
      <c r="F917" s="732" t="s">
        <v>4908</v>
      </c>
      <c r="G917" s="732" t="s">
        <v>4909</v>
      </c>
      <c r="H917" s="544"/>
      <c r="I917" s="732" t="s">
        <v>4910</v>
      </c>
      <c r="J917" s="544"/>
      <c r="K917" s="544"/>
    </row>
    <row r="918" spans="1:11" x14ac:dyDescent="0.35">
      <c r="A918" s="725" t="s">
        <v>4911</v>
      </c>
      <c r="B918" s="730" t="s">
        <v>1420</v>
      </c>
      <c r="C918" s="538"/>
      <c r="D918" s="730">
        <v>49</v>
      </c>
      <c r="E918" s="731">
        <v>70837.8</v>
      </c>
      <c r="F918" s="732" t="s">
        <v>644</v>
      </c>
      <c r="G918" s="732" t="s">
        <v>4912</v>
      </c>
      <c r="H918" s="544"/>
      <c r="I918" s="732" t="s">
        <v>4910</v>
      </c>
      <c r="J918" s="544"/>
      <c r="K918" s="544"/>
    </row>
    <row r="919" spans="1:11" x14ac:dyDescent="0.35">
      <c r="A919" s="725" t="s">
        <v>4913</v>
      </c>
      <c r="B919" s="730" t="s">
        <v>1420</v>
      </c>
      <c r="C919" s="538"/>
      <c r="D919" s="730">
        <v>58</v>
      </c>
      <c r="E919" s="731">
        <v>22535.200000000001</v>
      </c>
      <c r="F919" s="732" t="s">
        <v>644</v>
      </c>
      <c r="G919" s="732" t="s">
        <v>4912</v>
      </c>
      <c r="H919" s="544"/>
      <c r="I919" s="732" t="s">
        <v>4914</v>
      </c>
      <c r="J919" s="544"/>
      <c r="K919" s="544"/>
    </row>
    <row r="920" spans="1:11" x14ac:dyDescent="0.35">
      <c r="A920" s="725" t="s">
        <v>4915</v>
      </c>
      <c r="B920" s="730" t="s">
        <v>1420</v>
      </c>
      <c r="C920" s="538"/>
      <c r="D920" s="730">
        <v>64</v>
      </c>
      <c r="E920" s="731">
        <v>21000</v>
      </c>
      <c r="F920" s="732" t="s">
        <v>4916</v>
      </c>
      <c r="G920" s="732" t="s">
        <v>4917</v>
      </c>
      <c r="H920" s="544"/>
      <c r="I920" s="732" t="s">
        <v>4918</v>
      </c>
      <c r="J920" s="544"/>
      <c r="K920" s="544"/>
    </row>
    <row r="921" spans="1:11" x14ac:dyDescent="0.35">
      <c r="A921" s="725" t="s">
        <v>4919</v>
      </c>
      <c r="B921" s="730" t="s">
        <v>1420</v>
      </c>
      <c r="C921" s="538"/>
      <c r="D921" s="730">
        <v>72</v>
      </c>
      <c r="E921" s="731">
        <v>24000</v>
      </c>
      <c r="F921" s="732" t="s">
        <v>4920</v>
      </c>
      <c r="G921" s="732" t="s">
        <v>4921</v>
      </c>
      <c r="H921" s="544"/>
      <c r="I921" s="732" t="s">
        <v>4922</v>
      </c>
      <c r="J921" s="544"/>
      <c r="K921" s="544"/>
    </row>
    <row r="922" spans="1:11" x14ac:dyDescent="0.35">
      <c r="A922" s="725" t="s">
        <v>4923</v>
      </c>
      <c r="B922" s="730" t="s">
        <v>1420</v>
      </c>
      <c r="C922" s="538"/>
      <c r="D922" s="730">
        <v>73</v>
      </c>
      <c r="E922" s="731">
        <v>21600</v>
      </c>
      <c r="F922" s="732" t="s">
        <v>4924</v>
      </c>
      <c r="G922" s="732" t="s">
        <v>4925</v>
      </c>
      <c r="H922" s="544"/>
      <c r="I922" s="732" t="s">
        <v>4926</v>
      </c>
      <c r="J922" s="544"/>
      <c r="K922" s="544"/>
    </row>
    <row r="923" spans="1:11" x14ac:dyDescent="0.35">
      <c r="A923" s="725" t="s">
        <v>4927</v>
      </c>
      <c r="B923" s="730" t="s">
        <v>1420</v>
      </c>
      <c r="C923" s="538"/>
      <c r="D923" s="730">
        <v>137</v>
      </c>
      <c r="E923" s="731">
        <v>25000.1</v>
      </c>
      <c r="F923" s="732" t="s">
        <v>4928</v>
      </c>
      <c r="G923" s="732" t="s">
        <v>4929</v>
      </c>
      <c r="H923" s="544"/>
      <c r="I923" s="732" t="s">
        <v>4930</v>
      </c>
      <c r="J923" s="544"/>
      <c r="K923" s="544"/>
    </row>
    <row r="924" spans="1:11" x14ac:dyDescent="0.35">
      <c r="A924" s="725" t="s">
        <v>4931</v>
      </c>
      <c r="B924" s="730" t="s">
        <v>1420</v>
      </c>
      <c r="C924" s="538"/>
      <c r="D924" s="730">
        <v>147</v>
      </c>
      <c r="E924" s="731">
        <v>33000</v>
      </c>
      <c r="F924" s="732" t="s">
        <v>4932</v>
      </c>
      <c r="G924" s="732" t="s">
        <v>4933</v>
      </c>
      <c r="H924" s="544"/>
      <c r="I924" s="732" t="s">
        <v>4934</v>
      </c>
      <c r="J924" s="544"/>
      <c r="K924" s="544"/>
    </row>
    <row r="925" spans="1:11" x14ac:dyDescent="0.35">
      <c r="A925" s="725" t="s">
        <v>4935</v>
      </c>
      <c r="B925" s="730" t="s">
        <v>1420</v>
      </c>
      <c r="C925" s="538"/>
      <c r="D925" s="730">
        <v>199</v>
      </c>
      <c r="E925" s="731">
        <v>21000</v>
      </c>
      <c r="F925" s="732" t="s">
        <v>4936</v>
      </c>
      <c r="G925" s="732" t="s">
        <v>4937</v>
      </c>
      <c r="H925" s="544"/>
      <c r="I925" s="732" t="s">
        <v>4938</v>
      </c>
      <c r="J925" s="544"/>
      <c r="K925" s="544"/>
    </row>
    <row r="926" spans="1:11" x14ac:dyDescent="0.35">
      <c r="A926" s="725" t="s">
        <v>4939</v>
      </c>
      <c r="B926" s="730" t="s">
        <v>1277</v>
      </c>
      <c r="C926" s="538">
        <v>1</v>
      </c>
      <c r="D926" s="730">
        <v>203</v>
      </c>
      <c r="E926" s="731">
        <v>118400</v>
      </c>
      <c r="F926" s="732" t="s">
        <v>4940</v>
      </c>
      <c r="G926" s="732" t="s">
        <v>4941</v>
      </c>
      <c r="H926" s="544"/>
      <c r="I926" s="732" t="s">
        <v>4942</v>
      </c>
      <c r="J926" s="544"/>
      <c r="K926" s="544"/>
    </row>
    <row r="927" spans="1:11" x14ac:dyDescent="0.35">
      <c r="A927" s="725" t="s">
        <v>4943</v>
      </c>
      <c r="B927" s="730" t="s">
        <v>1420</v>
      </c>
      <c r="C927" s="538"/>
      <c r="D927" s="730">
        <v>207</v>
      </c>
      <c r="E927" s="731">
        <v>34992</v>
      </c>
      <c r="F927" s="732" t="s">
        <v>4944</v>
      </c>
      <c r="G927" s="732" t="s">
        <v>4945</v>
      </c>
      <c r="H927" s="544"/>
      <c r="I927" s="732" t="s">
        <v>4946</v>
      </c>
      <c r="J927" s="544"/>
      <c r="K927" s="544"/>
    </row>
    <row r="928" spans="1:11" x14ac:dyDescent="0.35">
      <c r="A928" s="725" t="s">
        <v>4947</v>
      </c>
      <c r="B928" s="730" t="s">
        <v>1420</v>
      </c>
      <c r="C928" s="538"/>
      <c r="D928" s="730">
        <v>216</v>
      </c>
      <c r="E928" s="731">
        <v>30000</v>
      </c>
      <c r="F928" s="732" t="s">
        <v>4940</v>
      </c>
      <c r="G928" s="732" t="s">
        <v>4941</v>
      </c>
      <c r="H928" s="544"/>
      <c r="I928" s="732" t="s">
        <v>4750</v>
      </c>
      <c r="J928" s="544"/>
      <c r="K928" s="544"/>
    </row>
    <row r="929" spans="1:11" x14ac:dyDescent="0.35">
      <c r="A929" s="725" t="s">
        <v>4948</v>
      </c>
      <c r="B929" s="730" t="s">
        <v>1420</v>
      </c>
      <c r="C929" s="538"/>
      <c r="D929" s="730">
        <v>226</v>
      </c>
      <c r="E929" s="731">
        <v>34367.31</v>
      </c>
      <c r="F929" s="732" t="s">
        <v>4949</v>
      </c>
      <c r="G929" s="732" t="s">
        <v>4950</v>
      </c>
      <c r="H929" s="544"/>
      <c r="I929" s="732" t="s">
        <v>4951</v>
      </c>
      <c r="J929" s="544"/>
      <c r="K929" s="544"/>
    </row>
    <row r="930" spans="1:11" x14ac:dyDescent="0.35">
      <c r="A930" s="725" t="s">
        <v>4952</v>
      </c>
      <c r="B930" s="730" t="s">
        <v>1277</v>
      </c>
      <c r="C930" s="538">
        <v>2</v>
      </c>
      <c r="D930" s="730">
        <v>346</v>
      </c>
      <c r="E930" s="731">
        <v>240000</v>
      </c>
      <c r="F930" s="732" t="s">
        <v>4953</v>
      </c>
      <c r="G930" s="732" t="s">
        <v>4954</v>
      </c>
      <c r="H930" s="544"/>
      <c r="I930" s="732" t="s">
        <v>4784</v>
      </c>
      <c r="J930" s="544"/>
      <c r="K930" s="544"/>
    </row>
    <row r="931" spans="1:11" x14ac:dyDescent="0.35">
      <c r="A931" s="725" t="s">
        <v>4955</v>
      </c>
      <c r="B931" s="730" t="s">
        <v>4845</v>
      </c>
      <c r="C931" s="538">
        <v>1</v>
      </c>
      <c r="D931" s="730">
        <v>347</v>
      </c>
      <c r="E931" s="731">
        <v>45000</v>
      </c>
      <c r="F931" s="732" t="s">
        <v>4936</v>
      </c>
      <c r="G931" s="732" t="s">
        <v>4937</v>
      </c>
      <c r="H931" s="544"/>
      <c r="I931" s="732" t="s">
        <v>4956</v>
      </c>
      <c r="J931" s="544"/>
      <c r="K931" s="544"/>
    </row>
    <row r="932" spans="1:11" x14ac:dyDescent="0.35">
      <c r="A932" s="725" t="s">
        <v>4957</v>
      </c>
      <c r="B932" s="730" t="s">
        <v>1420</v>
      </c>
      <c r="C932" s="538"/>
      <c r="D932" s="730">
        <v>454</v>
      </c>
      <c r="E932" s="731">
        <v>35100</v>
      </c>
      <c r="F932" s="732" t="s">
        <v>4958</v>
      </c>
      <c r="G932" s="732" t="s">
        <v>4959</v>
      </c>
      <c r="H932" s="544"/>
      <c r="I932" s="732" t="s">
        <v>4829</v>
      </c>
      <c r="J932" s="544"/>
      <c r="K932" s="544"/>
    </row>
    <row r="933" spans="1:11" x14ac:dyDescent="0.35">
      <c r="A933" s="725" t="s">
        <v>4960</v>
      </c>
      <c r="B933" s="730" t="s">
        <v>1420</v>
      </c>
      <c r="C933" s="538"/>
      <c r="D933" s="730">
        <v>459</v>
      </c>
      <c r="E933" s="731">
        <v>33000</v>
      </c>
      <c r="F933" s="732" t="s">
        <v>4961</v>
      </c>
      <c r="G933" s="732" t="s">
        <v>4962</v>
      </c>
      <c r="H933" s="544"/>
      <c r="I933" s="732" t="s">
        <v>4829</v>
      </c>
      <c r="J933" s="544"/>
      <c r="K933" s="544"/>
    </row>
    <row r="934" spans="1:11" x14ac:dyDescent="0.35">
      <c r="A934" s="725" t="s">
        <v>4963</v>
      </c>
      <c r="B934" s="730" t="s">
        <v>1420</v>
      </c>
      <c r="C934" s="538"/>
      <c r="D934" s="730">
        <v>481</v>
      </c>
      <c r="E934" s="731">
        <v>35100</v>
      </c>
      <c r="F934" s="732" t="s">
        <v>4964</v>
      </c>
      <c r="G934" s="732" t="s">
        <v>4965</v>
      </c>
      <c r="H934" s="544"/>
      <c r="I934" s="732" t="s">
        <v>4966</v>
      </c>
      <c r="J934" s="544"/>
      <c r="K934" s="544"/>
    </row>
    <row r="935" spans="1:11" x14ac:dyDescent="0.35">
      <c r="A935" s="725" t="s">
        <v>4967</v>
      </c>
      <c r="B935" s="730" t="s">
        <v>1420</v>
      </c>
      <c r="C935" s="538"/>
      <c r="D935" s="730">
        <v>511</v>
      </c>
      <c r="E935" s="731">
        <v>29800</v>
      </c>
      <c r="F935" s="732" t="s">
        <v>4740</v>
      </c>
      <c r="G935" s="732" t="s">
        <v>4741</v>
      </c>
      <c r="H935" s="544"/>
      <c r="I935" s="732" t="s">
        <v>4968</v>
      </c>
      <c r="J935" s="544"/>
      <c r="K935" s="544"/>
    </row>
    <row r="936" spans="1:11" x14ac:dyDescent="0.35">
      <c r="A936" s="725" t="s">
        <v>4969</v>
      </c>
      <c r="B936" s="730" t="s">
        <v>1420</v>
      </c>
      <c r="C936" s="538"/>
      <c r="D936" s="730">
        <v>512</v>
      </c>
      <c r="E936" s="731">
        <v>18000</v>
      </c>
      <c r="F936" s="732" t="s">
        <v>4740</v>
      </c>
      <c r="G936" s="732" t="s">
        <v>4741</v>
      </c>
      <c r="H936" s="544"/>
      <c r="I936" s="732" t="s">
        <v>4968</v>
      </c>
      <c r="J936" s="544"/>
      <c r="K936" s="544"/>
    </row>
    <row r="937" spans="1:11" x14ac:dyDescent="0.35">
      <c r="A937" s="725" t="s">
        <v>4970</v>
      </c>
      <c r="B937" s="730" t="s">
        <v>1420</v>
      </c>
      <c r="C937" s="538"/>
      <c r="D937" s="730">
        <v>536</v>
      </c>
      <c r="E937" s="731">
        <v>24000</v>
      </c>
      <c r="F937" s="732" t="s">
        <v>4971</v>
      </c>
      <c r="G937" s="732" t="s">
        <v>4972</v>
      </c>
      <c r="H937" s="544"/>
      <c r="I937" s="732" t="s">
        <v>4973</v>
      </c>
      <c r="J937" s="544"/>
      <c r="K937" s="544"/>
    </row>
    <row r="938" spans="1:11" x14ac:dyDescent="0.35">
      <c r="A938" s="725" t="s">
        <v>4974</v>
      </c>
      <c r="B938" s="730" t="s">
        <v>1420</v>
      </c>
      <c r="C938" s="538"/>
      <c r="D938" s="730">
        <v>643</v>
      </c>
      <c r="E938" s="731">
        <v>59370.52</v>
      </c>
      <c r="F938" s="732" t="s">
        <v>4975</v>
      </c>
      <c r="G938" s="732" t="s">
        <v>4976</v>
      </c>
      <c r="H938" s="544"/>
      <c r="I938" s="732" t="s">
        <v>4977</v>
      </c>
      <c r="J938" s="544"/>
      <c r="K938" s="544"/>
    </row>
    <row r="939" spans="1:11" x14ac:dyDescent="0.35">
      <c r="A939" s="725" t="s">
        <v>4978</v>
      </c>
      <c r="B939" s="730" t="s">
        <v>1420</v>
      </c>
      <c r="C939" s="538"/>
      <c r="D939" s="730">
        <v>658</v>
      </c>
      <c r="E939" s="731">
        <v>24000</v>
      </c>
      <c r="F939" s="732" t="s">
        <v>4940</v>
      </c>
      <c r="G939" s="732" t="s">
        <v>4941</v>
      </c>
      <c r="H939" s="544"/>
      <c r="I939" s="732" t="s">
        <v>4880</v>
      </c>
      <c r="J939" s="544"/>
      <c r="K939" s="544"/>
    </row>
    <row r="940" spans="1:11" x14ac:dyDescent="0.35">
      <c r="A940" s="725" t="s">
        <v>4979</v>
      </c>
      <c r="B940" s="730" t="s">
        <v>1420</v>
      </c>
      <c r="C940" s="538"/>
      <c r="D940" s="730">
        <v>666</v>
      </c>
      <c r="E940" s="731">
        <v>20000</v>
      </c>
      <c r="F940" s="732" t="s">
        <v>4980</v>
      </c>
      <c r="G940" s="732" t="s">
        <v>4981</v>
      </c>
      <c r="H940" s="544"/>
      <c r="I940" s="732" t="s">
        <v>4885</v>
      </c>
      <c r="J940" s="544"/>
      <c r="K940" s="544"/>
    </row>
    <row r="941" spans="1:11" x14ac:dyDescent="0.35">
      <c r="A941" s="725" t="s">
        <v>4982</v>
      </c>
      <c r="B941" s="730" t="s">
        <v>1277</v>
      </c>
      <c r="C941" s="538">
        <v>9</v>
      </c>
      <c r="D941" s="730">
        <v>672</v>
      </c>
      <c r="E941" s="731">
        <v>47372.31</v>
      </c>
      <c r="F941" s="732" t="s">
        <v>4983</v>
      </c>
      <c r="G941" s="732" t="s">
        <v>4984</v>
      </c>
      <c r="H941" s="544"/>
      <c r="I941" s="732" t="s">
        <v>4985</v>
      </c>
      <c r="J941" s="544"/>
      <c r="K941" s="544"/>
    </row>
    <row r="942" spans="1:11" x14ac:dyDescent="0.35">
      <c r="A942" s="738" t="s">
        <v>232</v>
      </c>
      <c r="B942" s="739"/>
      <c r="C942" s="739"/>
      <c r="D942" s="740"/>
      <c r="E942" s="741">
        <f>SUM(E943:E1015)</f>
        <v>3402997.1599999992</v>
      </c>
      <c r="F942" s="740"/>
      <c r="G942" s="740"/>
      <c r="H942" s="742"/>
      <c r="I942" s="742"/>
      <c r="J942" s="742"/>
      <c r="K942" s="742"/>
    </row>
    <row r="943" spans="1:11" x14ac:dyDescent="0.35">
      <c r="A943" s="743" t="s">
        <v>4986</v>
      </c>
      <c r="B943" s="744" t="s">
        <v>1420</v>
      </c>
      <c r="C943" s="745"/>
      <c r="D943" s="743">
        <v>7</v>
      </c>
      <c r="E943" s="746">
        <v>19267.5</v>
      </c>
      <c r="F943" s="743" t="s">
        <v>614</v>
      </c>
      <c r="G943" s="743" t="s">
        <v>4777</v>
      </c>
      <c r="H943" s="747"/>
      <c r="I943" s="733" t="s">
        <v>4987</v>
      </c>
      <c r="J943" s="544"/>
      <c r="K943" s="544"/>
    </row>
    <row r="944" spans="1:11" x14ac:dyDescent="0.35">
      <c r="A944" s="743" t="s">
        <v>4988</v>
      </c>
      <c r="B944" s="744" t="s">
        <v>1420</v>
      </c>
      <c r="C944" s="745"/>
      <c r="D944" s="743">
        <v>26</v>
      </c>
      <c r="E944" s="746">
        <v>21037.42</v>
      </c>
      <c r="F944" s="743" t="s">
        <v>4871</v>
      </c>
      <c r="G944" s="743" t="s">
        <v>4872</v>
      </c>
      <c r="H944" s="747"/>
      <c r="I944" s="733" t="s">
        <v>4989</v>
      </c>
      <c r="J944" s="544"/>
      <c r="K944" s="544"/>
    </row>
    <row r="945" spans="1:11" x14ac:dyDescent="0.35">
      <c r="A945" s="743" t="s">
        <v>4990</v>
      </c>
      <c r="B945" s="744" t="s">
        <v>1420</v>
      </c>
      <c r="C945" s="745"/>
      <c r="D945" s="743">
        <v>52</v>
      </c>
      <c r="E945" s="746">
        <v>23971.46</v>
      </c>
      <c r="F945" s="743" t="s">
        <v>4720</v>
      </c>
      <c r="G945" s="743" t="s">
        <v>4721</v>
      </c>
      <c r="H945" s="747"/>
      <c r="I945" s="733" t="s">
        <v>4991</v>
      </c>
      <c r="J945" s="544"/>
      <c r="K945" s="544"/>
    </row>
    <row r="946" spans="1:11" x14ac:dyDescent="0.35">
      <c r="A946" s="743" t="s">
        <v>4992</v>
      </c>
      <c r="B946" s="744" t="s">
        <v>1420</v>
      </c>
      <c r="C946" s="745"/>
      <c r="D946" s="743">
        <v>59</v>
      </c>
      <c r="E946" s="746">
        <v>20137.38</v>
      </c>
      <c r="F946" s="743" t="s">
        <v>4701</v>
      </c>
      <c r="G946" s="743" t="s">
        <v>4702</v>
      </c>
      <c r="H946" s="747"/>
      <c r="I946" s="733" t="s">
        <v>4993</v>
      </c>
      <c r="J946" s="544"/>
      <c r="K946" s="544"/>
    </row>
    <row r="947" spans="1:11" x14ac:dyDescent="0.35">
      <c r="A947" s="743" t="s">
        <v>4994</v>
      </c>
      <c r="B947" s="744" t="s">
        <v>4995</v>
      </c>
      <c r="C947" s="745" t="s">
        <v>4700</v>
      </c>
      <c r="D947" s="743">
        <v>61</v>
      </c>
      <c r="E947" s="746">
        <v>46150</v>
      </c>
      <c r="F947" s="743" t="s">
        <v>4701</v>
      </c>
      <c r="G947" s="743" t="s">
        <v>4702</v>
      </c>
      <c r="H947" s="747"/>
      <c r="I947" s="733" t="s">
        <v>4993</v>
      </c>
      <c r="J947" s="544"/>
      <c r="K947" s="544"/>
    </row>
    <row r="948" spans="1:11" x14ac:dyDescent="0.35">
      <c r="A948" s="743" t="s">
        <v>4996</v>
      </c>
      <c r="B948" s="744" t="s">
        <v>4995</v>
      </c>
      <c r="C948" s="745" t="s">
        <v>4700</v>
      </c>
      <c r="D948" s="743">
        <v>62</v>
      </c>
      <c r="E948" s="746">
        <v>38700</v>
      </c>
      <c r="F948" s="743" t="s">
        <v>4701</v>
      </c>
      <c r="G948" s="743" t="s">
        <v>4702</v>
      </c>
      <c r="H948" s="747"/>
      <c r="I948" s="733" t="s">
        <v>4993</v>
      </c>
      <c r="J948" s="544"/>
      <c r="K948" s="544"/>
    </row>
    <row r="949" spans="1:11" x14ac:dyDescent="0.35">
      <c r="A949" s="743" t="s">
        <v>4997</v>
      </c>
      <c r="B949" s="744" t="s">
        <v>4995</v>
      </c>
      <c r="C949" s="745" t="s">
        <v>4700</v>
      </c>
      <c r="D949" s="743">
        <v>63</v>
      </c>
      <c r="E949" s="746">
        <v>55380</v>
      </c>
      <c r="F949" s="743" t="s">
        <v>4701</v>
      </c>
      <c r="G949" s="743" t="s">
        <v>4702</v>
      </c>
      <c r="H949" s="747"/>
      <c r="I949" s="733" t="s">
        <v>4993</v>
      </c>
      <c r="J949" s="544"/>
      <c r="K949" s="544"/>
    </row>
    <row r="950" spans="1:11" x14ac:dyDescent="0.35">
      <c r="A950" s="743" t="s">
        <v>4998</v>
      </c>
      <c r="B950" s="744" t="s">
        <v>1420</v>
      </c>
      <c r="C950" s="745"/>
      <c r="D950" s="743">
        <v>81</v>
      </c>
      <c r="E950" s="746">
        <v>27322.85</v>
      </c>
      <c r="F950" s="743" t="s">
        <v>4720</v>
      </c>
      <c r="G950" s="743" t="s">
        <v>4721</v>
      </c>
      <c r="H950" s="747"/>
      <c r="I950" s="733" t="s">
        <v>4999</v>
      </c>
      <c r="J950" s="544"/>
      <c r="K950" s="544"/>
    </row>
    <row r="951" spans="1:11" x14ac:dyDescent="0.35">
      <c r="A951" s="743" t="s">
        <v>5000</v>
      </c>
      <c r="B951" s="744" t="s">
        <v>1420</v>
      </c>
      <c r="C951" s="745"/>
      <c r="D951" s="743">
        <v>83</v>
      </c>
      <c r="E951" s="746">
        <v>33052</v>
      </c>
      <c r="F951" s="743" t="s">
        <v>4826</v>
      </c>
      <c r="G951" s="743" t="s">
        <v>4827</v>
      </c>
      <c r="H951" s="747"/>
      <c r="I951" s="733" t="s">
        <v>5001</v>
      </c>
      <c r="J951" s="544"/>
      <c r="K951" s="544"/>
    </row>
    <row r="952" spans="1:11" x14ac:dyDescent="0.35">
      <c r="A952" s="743" t="s">
        <v>5002</v>
      </c>
      <c r="B952" s="744" t="s">
        <v>1420</v>
      </c>
      <c r="C952" s="745"/>
      <c r="D952" s="743">
        <v>89</v>
      </c>
      <c r="E952" s="746">
        <v>20800</v>
      </c>
      <c r="F952" s="743" t="s">
        <v>4882</v>
      </c>
      <c r="G952" s="743" t="s">
        <v>4883</v>
      </c>
      <c r="H952" s="747"/>
      <c r="I952" s="733" t="s">
        <v>5003</v>
      </c>
      <c r="J952" s="544"/>
      <c r="K952" s="544"/>
    </row>
    <row r="953" spans="1:11" x14ac:dyDescent="0.35">
      <c r="A953" s="743" t="s">
        <v>5004</v>
      </c>
      <c r="B953" s="744" t="s">
        <v>1420</v>
      </c>
      <c r="C953" s="745"/>
      <c r="D953" s="743">
        <v>95</v>
      </c>
      <c r="E953" s="746">
        <v>23175.599999999999</v>
      </c>
      <c r="F953" s="743" t="s">
        <v>5005</v>
      </c>
      <c r="G953" s="743" t="s">
        <v>5006</v>
      </c>
      <c r="H953" s="747"/>
      <c r="I953" s="733" t="s">
        <v>5007</v>
      </c>
      <c r="J953" s="544"/>
      <c r="K953" s="544"/>
    </row>
    <row r="954" spans="1:11" x14ac:dyDescent="0.35">
      <c r="A954" s="743" t="s">
        <v>5000</v>
      </c>
      <c r="B954" s="744" t="s">
        <v>1420</v>
      </c>
      <c r="C954" s="745"/>
      <c r="D954" s="743">
        <v>159</v>
      </c>
      <c r="E954" s="746">
        <v>35360</v>
      </c>
      <c r="F954" s="743" t="s">
        <v>4882</v>
      </c>
      <c r="G954" s="743" t="s">
        <v>4883</v>
      </c>
      <c r="H954" s="747"/>
      <c r="I954" s="733" t="s">
        <v>5008</v>
      </c>
      <c r="J954" s="544"/>
      <c r="K954" s="544"/>
    </row>
    <row r="955" spans="1:11" x14ac:dyDescent="0.35">
      <c r="A955" s="743" t="s">
        <v>5009</v>
      </c>
      <c r="B955" s="744" t="s">
        <v>1420</v>
      </c>
      <c r="C955" s="745"/>
      <c r="D955" s="743">
        <v>169</v>
      </c>
      <c r="E955" s="746">
        <v>21355.5</v>
      </c>
      <c r="F955" s="743" t="s">
        <v>4826</v>
      </c>
      <c r="G955" s="743" t="s">
        <v>4827</v>
      </c>
      <c r="H955" s="747"/>
      <c r="I955" s="733" t="s">
        <v>5010</v>
      </c>
      <c r="J955" s="544"/>
      <c r="K955" s="544"/>
    </row>
    <row r="956" spans="1:11" x14ac:dyDescent="0.35">
      <c r="A956" s="743" t="s">
        <v>5011</v>
      </c>
      <c r="B956" s="744" t="s">
        <v>1420</v>
      </c>
      <c r="C956" s="745"/>
      <c r="D956" s="743">
        <v>174</v>
      </c>
      <c r="E956" s="746">
        <v>18351.599999999999</v>
      </c>
      <c r="F956" s="743" t="s">
        <v>5012</v>
      </c>
      <c r="G956" s="743" t="s">
        <v>5013</v>
      </c>
      <c r="H956" s="747"/>
      <c r="I956" s="733" t="s">
        <v>5014</v>
      </c>
      <c r="J956" s="544"/>
      <c r="K956" s="544"/>
    </row>
    <row r="957" spans="1:11" x14ac:dyDescent="0.35">
      <c r="A957" s="743" t="s">
        <v>5015</v>
      </c>
      <c r="B957" s="744" t="s">
        <v>1420</v>
      </c>
      <c r="C957" s="745"/>
      <c r="D957" s="743">
        <v>187</v>
      </c>
      <c r="E957" s="746">
        <v>30426.400000000001</v>
      </c>
      <c r="F957" s="743" t="s">
        <v>4744</v>
      </c>
      <c r="G957" s="743" t="s">
        <v>4745</v>
      </c>
      <c r="H957" s="747"/>
      <c r="I957" s="733" t="s">
        <v>5016</v>
      </c>
      <c r="J957" s="544"/>
      <c r="K957" s="544"/>
    </row>
    <row r="958" spans="1:11" x14ac:dyDescent="0.35">
      <c r="A958" s="743" t="s">
        <v>5017</v>
      </c>
      <c r="B958" s="744" t="s">
        <v>1420</v>
      </c>
      <c r="C958" s="745"/>
      <c r="D958" s="743">
        <v>192</v>
      </c>
      <c r="E958" s="746">
        <v>20000</v>
      </c>
      <c r="F958" s="743" t="s">
        <v>4882</v>
      </c>
      <c r="G958" s="743" t="s">
        <v>4883</v>
      </c>
      <c r="H958" s="747"/>
      <c r="I958" s="733" t="s">
        <v>5018</v>
      </c>
      <c r="J958" s="544"/>
      <c r="K958" s="544"/>
    </row>
    <row r="959" spans="1:11" x14ac:dyDescent="0.35">
      <c r="A959" s="743" t="s">
        <v>5019</v>
      </c>
      <c r="B959" s="744" t="s">
        <v>4730</v>
      </c>
      <c r="C959" s="745">
        <v>58</v>
      </c>
      <c r="D959" s="743">
        <v>216</v>
      </c>
      <c r="E959" s="746">
        <v>58761.56</v>
      </c>
      <c r="F959" s="743" t="s">
        <v>5020</v>
      </c>
      <c r="G959" s="743" t="s">
        <v>5021</v>
      </c>
      <c r="H959" s="747"/>
      <c r="I959" s="733" t="s">
        <v>5022</v>
      </c>
      <c r="J959" s="544"/>
      <c r="K959" s="544"/>
    </row>
    <row r="960" spans="1:11" x14ac:dyDescent="0.35">
      <c r="A960" s="743" t="s">
        <v>5023</v>
      </c>
      <c r="B960" s="744" t="s">
        <v>4811</v>
      </c>
      <c r="C960" s="745">
        <v>1</v>
      </c>
      <c r="D960" s="743">
        <v>229</v>
      </c>
      <c r="E960" s="746">
        <v>19801</v>
      </c>
      <c r="F960" s="743" t="s">
        <v>608</v>
      </c>
      <c r="G960" s="743" t="s">
        <v>4706</v>
      </c>
      <c r="H960" s="747"/>
      <c r="I960" s="733" t="s">
        <v>5024</v>
      </c>
      <c r="J960" s="544"/>
      <c r="K960" s="544"/>
    </row>
    <row r="961" spans="1:11" x14ac:dyDescent="0.35">
      <c r="A961" s="743" t="s">
        <v>5025</v>
      </c>
      <c r="B961" s="744" t="s">
        <v>1420</v>
      </c>
      <c r="C961" s="745"/>
      <c r="D961" s="743">
        <v>264</v>
      </c>
      <c r="E961" s="746">
        <v>35280</v>
      </c>
      <c r="F961" s="743" t="s">
        <v>4874</v>
      </c>
      <c r="G961" s="743" t="s">
        <v>4875</v>
      </c>
      <c r="H961" s="747"/>
      <c r="I961" s="733" t="s">
        <v>5026</v>
      </c>
      <c r="J961" s="544"/>
      <c r="K961" s="544"/>
    </row>
    <row r="962" spans="1:11" x14ac:dyDescent="0.35">
      <c r="A962" s="743" t="s">
        <v>5027</v>
      </c>
      <c r="B962" s="744" t="s">
        <v>1420</v>
      </c>
      <c r="C962" s="745"/>
      <c r="D962" s="743">
        <v>268</v>
      </c>
      <c r="E962" s="746">
        <v>35125.06</v>
      </c>
      <c r="F962" s="743" t="s">
        <v>4782</v>
      </c>
      <c r="G962" s="743" t="s">
        <v>4783</v>
      </c>
      <c r="H962" s="747"/>
      <c r="I962" s="733" t="s">
        <v>5026</v>
      </c>
      <c r="J962" s="544"/>
      <c r="K962" s="544"/>
    </row>
    <row r="963" spans="1:11" x14ac:dyDescent="0.35">
      <c r="A963" s="743" t="s">
        <v>5028</v>
      </c>
      <c r="B963" s="744" t="s">
        <v>4730</v>
      </c>
      <c r="C963" s="745">
        <v>91</v>
      </c>
      <c r="D963" s="743">
        <v>274</v>
      </c>
      <c r="E963" s="746">
        <v>22454.29</v>
      </c>
      <c r="F963" s="743" t="s">
        <v>4831</v>
      </c>
      <c r="G963" s="743" t="s">
        <v>4832</v>
      </c>
      <c r="H963" s="747"/>
      <c r="I963" s="733" t="s">
        <v>5029</v>
      </c>
      <c r="J963" s="544"/>
      <c r="K963" s="544"/>
    </row>
    <row r="964" spans="1:11" x14ac:dyDescent="0.35">
      <c r="A964" s="743" t="s">
        <v>5030</v>
      </c>
      <c r="B964" s="744" t="s">
        <v>1420</v>
      </c>
      <c r="C964" s="745"/>
      <c r="D964" s="743">
        <v>299</v>
      </c>
      <c r="E964" s="746">
        <v>22080</v>
      </c>
      <c r="F964" s="743" t="s">
        <v>5031</v>
      </c>
      <c r="G964" s="743" t="s">
        <v>5032</v>
      </c>
      <c r="H964" s="747"/>
      <c r="I964" s="733" t="s">
        <v>5033</v>
      </c>
      <c r="J964" s="544"/>
      <c r="K964" s="544"/>
    </row>
    <row r="965" spans="1:11" x14ac:dyDescent="0.35">
      <c r="A965" s="743" t="s">
        <v>5017</v>
      </c>
      <c r="B965" s="744" t="s">
        <v>1420</v>
      </c>
      <c r="C965" s="745"/>
      <c r="D965" s="743">
        <v>308</v>
      </c>
      <c r="E965" s="746">
        <v>36685</v>
      </c>
      <c r="F965" s="743" t="s">
        <v>5034</v>
      </c>
      <c r="G965" s="743" t="s">
        <v>5035</v>
      </c>
      <c r="H965" s="747"/>
      <c r="I965" s="733" t="s">
        <v>5036</v>
      </c>
      <c r="J965" s="544"/>
      <c r="K965" s="544"/>
    </row>
    <row r="966" spans="1:11" x14ac:dyDescent="0.35">
      <c r="A966" s="743" t="s">
        <v>5030</v>
      </c>
      <c r="B966" s="744" t="s">
        <v>1420</v>
      </c>
      <c r="C966" s="745"/>
      <c r="D966" s="743">
        <v>309</v>
      </c>
      <c r="E966" s="746">
        <v>23616</v>
      </c>
      <c r="F966" s="743" t="s">
        <v>4782</v>
      </c>
      <c r="G966" s="743" t="s">
        <v>4783</v>
      </c>
      <c r="H966" s="747"/>
      <c r="I966" s="733" t="s">
        <v>5036</v>
      </c>
      <c r="J966" s="544"/>
      <c r="K966" s="544"/>
    </row>
    <row r="967" spans="1:11" x14ac:dyDescent="0.35">
      <c r="A967" s="743" t="s">
        <v>5037</v>
      </c>
      <c r="B967" s="744" t="s">
        <v>4730</v>
      </c>
      <c r="C967" s="745">
        <v>156</v>
      </c>
      <c r="D967" s="743">
        <v>350</v>
      </c>
      <c r="E967" s="746">
        <v>23378.14</v>
      </c>
      <c r="F967" s="743" t="s">
        <v>4831</v>
      </c>
      <c r="G967" s="743" t="s">
        <v>4832</v>
      </c>
      <c r="H967" s="747"/>
      <c r="I967" s="733" t="s">
        <v>5038</v>
      </c>
      <c r="J967" s="544"/>
      <c r="K967" s="544"/>
    </row>
    <row r="968" spans="1:11" x14ac:dyDescent="0.35">
      <c r="A968" s="743" t="s">
        <v>5017</v>
      </c>
      <c r="B968" s="744" t="s">
        <v>1420</v>
      </c>
      <c r="C968" s="745"/>
      <c r="D968" s="743">
        <v>353</v>
      </c>
      <c r="E968" s="746">
        <v>22400</v>
      </c>
      <c r="F968" s="743" t="s">
        <v>5039</v>
      </c>
      <c r="G968" s="743" t="s">
        <v>5040</v>
      </c>
      <c r="H968" s="747"/>
      <c r="I968" s="733" t="s">
        <v>5038</v>
      </c>
      <c r="J968" s="544"/>
      <c r="K968" s="544"/>
    </row>
    <row r="969" spans="1:11" x14ac:dyDescent="0.35">
      <c r="A969" s="743" t="s">
        <v>5030</v>
      </c>
      <c r="B969" s="744" t="s">
        <v>1420</v>
      </c>
      <c r="C969" s="745"/>
      <c r="D969" s="743">
        <v>356</v>
      </c>
      <c r="E969" s="746">
        <v>26500</v>
      </c>
      <c r="F969" s="743" t="s">
        <v>4882</v>
      </c>
      <c r="G969" s="743" t="s">
        <v>4883</v>
      </c>
      <c r="H969" s="747"/>
      <c r="I969" s="733" t="s">
        <v>5038</v>
      </c>
      <c r="J969" s="544"/>
      <c r="K969" s="544"/>
    </row>
    <row r="970" spans="1:11" x14ac:dyDescent="0.35">
      <c r="A970" s="743" t="s">
        <v>5030</v>
      </c>
      <c r="B970" s="744" t="s">
        <v>1420</v>
      </c>
      <c r="C970" s="745"/>
      <c r="D970" s="743">
        <v>383</v>
      </c>
      <c r="E970" s="746">
        <v>25200</v>
      </c>
      <c r="F970" s="743" t="s">
        <v>4731</v>
      </c>
      <c r="G970" s="743" t="s">
        <v>4732</v>
      </c>
      <c r="H970" s="747"/>
      <c r="I970" s="733" t="s">
        <v>5041</v>
      </c>
      <c r="J970" s="544"/>
      <c r="K970" s="544"/>
    </row>
    <row r="971" spans="1:11" x14ac:dyDescent="0.35">
      <c r="A971" s="743" t="s">
        <v>5042</v>
      </c>
      <c r="B971" s="744" t="s">
        <v>4811</v>
      </c>
      <c r="C971" s="745">
        <v>3</v>
      </c>
      <c r="D971" s="743">
        <v>386</v>
      </c>
      <c r="E971" s="746">
        <v>58356.5</v>
      </c>
      <c r="F971" s="743" t="s">
        <v>5043</v>
      </c>
      <c r="G971" s="743" t="s">
        <v>5044</v>
      </c>
      <c r="H971" s="747"/>
      <c r="I971" s="733" t="s">
        <v>5041</v>
      </c>
      <c r="J971" s="544"/>
      <c r="K971" s="544"/>
    </row>
    <row r="972" spans="1:11" x14ac:dyDescent="0.35">
      <c r="A972" s="743" t="s">
        <v>5030</v>
      </c>
      <c r="B972" s="744" t="s">
        <v>1420</v>
      </c>
      <c r="C972" s="745"/>
      <c r="D972" s="743">
        <v>388</v>
      </c>
      <c r="E972" s="746">
        <v>34200</v>
      </c>
      <c r="F972" s="743" t="s">
        <v>5045</v>
      </c>
      <c r="G972" s="743" t="s">
        <v>5046</v>
      </c>
      <c r="H972" s="747"/>
      <c r="I972" s="733" t="s">
        <v>5047</v>
      </c>
      <c r="J972" s="544"/>
      <c r="K972" s="544"/>
    </row>
    <row r="973" spans="1:11" x14ac:dyDescent="0.35">
      <c r="A973" s="743" t="s">
        <v>5048</v>
      </c>
      <c r="B973" s="744" t="s">
        <v>4811</v>
      </c>
      <c r="C973" s="745">
        <v>4</v>
      </c>
      <c r="D973" s="743">
        <v>412</v>
      </c>
      <c r="E973" s="746">
        <v>54290</v>
      </c>
      <c r="F973" s="743" t="s">
        <v>5049</v>
      </c>
      <c r="G973" s="743" t="s">
        <v>5050</v>
      </c>
      <c r="H973" s="747"/>
      <c r="I973" s="733" t="s">
        <v>5051</v>
      </c>
      <c r="J973" s="544"/>
      <c r="K973" s="544"/>
    </row>
    <row r="974" spans="1:11" x14ac:dyDescent="0.35">
      <c r="A974" s="743" t="s">
        <v>5052</v>
      </c>
      <c r="B974" s="744" t="s">
        <v>1277</v>
      </c>
      <c r="C974" s="745">
        <v>3</v>
      </c>
      <c r="D974" s="743">
        <v>438</v>
      </c>
      <c r="E974" s="746">
        <v>145365</v>
      </c>
      <c r="F974" s="743" t="s">
        <v>5053</v>
      </c>
      <c r="G974" s="743" t="s">
        <v>5054</v>
      </c>
      <c r="H974" s="747"/>
      <c r="I974" s="733" t="s">
        <v>5055</v>
      </c>
      <c r="J974" s="544"/>
      <c r="K974" s="544"/>
    </row>
    <row r="975" spans="1:11" x14ac:dyDescent="0.35">
      <c r="A975" s="743" t="s">
        <v>5056</v>
      </c>
      <c r="B975" s="744" t="s">
        <v>1420</v>
      </c>
      <c r="C975" s="745"/>
      <c r="D975" s="743">
        <v>439</v>
      </c>
      <c r="E975" s="746">
        <v>26691.360000000001</v>
      </c>
      <c r="F975" s="743" t="s">
        <v>4782</v>
      </c>
      <c r="G975" s="743" t="s">
        <v>4783</v>
      </c>
      <c r="H975" s="747"/>
      <c r="I975" s="733" t="s">
        <v>5057</v>
      </c>
      <c r="J975" s="544"/>
      <c r="K975" s="544"/>
    </row>
    <row r="976" spans="1:11" x14ac:dyDescent="0.35">
      <c r="A976" s="743" t="s">
        <v>5030</v>
      </c>
      <c r="B976" s="744" t="s">
        <v>1420</v>
      </c>
      <c r="C976" s="745"/>
      <c r="D976" s="743">
        <v>445</v>
      </c>
      <c r="E976" s="746">
        <v>36720</v>
      </c>
      <c r="F976" s="743" t="s">
        <v>5034</v>
      </c>
      <c r="G976" s="743" t="s">
        <v>5035</v>
      </c>
      <c r="H976" s="747"/>
      <c r="I976" s="733" t="s">
        <v>5057</v>
      </c>
      <c r="J976" s="544"/>
      <c r="K976" s="544"/>
    </row>
    <row r="977" spans="1:11" x14ac:dyDescent="0.35">
      <c r="A977" s="743" t="s">
        <v>5058</v>
      </c>
      <c r="B977" s="744" t="s">
        <v>1277</v>
      </c>
      <c r="C977" s="745">
        <v>5</v>
      </c>
      <c r="D977" s="743">
        <v>453</v>
      </c>
      <c r="E977" s="746">
        <v>235695.6</v>
      </c>
      <c r="F977" s="743" t="s">
        <v>4796</v>
      </c>
      <c r="G977" s="743" t="s">
        <v>4797</v>
      </c>
      <c r="H977" s="747"/>
      <c r="I977" s="733" t="s">
        <v>5057</v>
      </c>
      <c r="J977" s="544"/>
      <c r="K977" s="544"/>
    </row>
    <row r="978" spans="1:11" x14ac:dyDescent="0.35">
      <c r="A978" s="743" t="s">
        <v>5059</v>
      </c>
      <c r="B978" s="744" t="s">
        <v>4811</v>
      </c>
      <c r="C978" s="745">
        <v>1</v>
      </c>
      <c r="D978" s="743">
        <v>463</v>
      </c>
      <c r="E978" s="746">
        <v>33235.9</v>
      </c>
      <c r="F978" s="743" t="s">
        <v>608</v>
      </c>
      <c r="G978" s="743" t="s">
        <v>4706</v>
      </c>
      <c r="H978" s="747"/>
      <c r="I978" s="733" t="s">
        <v>5060</v>
      </c>
      <c r="J978" s="544"/>
      <c r="K978" s="544"/>
    </row>
    <row r="979" spans="1:11" x14ac:dyDescent="0.35">
      <c r="A979" s="743" t="s">
        <v>5061</v>
      </c>
      <c r="B979" s="744" t="s">
        <v>1420</v>
      </c>
      <c r="C979" s="745"/>
      <c r="D979" s="743">
        <v>472</v>
      </c>
      <c r="E979" s="746">
        <v>35436</v>
      </c>
      <c r="F979" s="743" t="s">
        <v>4740</v>
      </c>
      <c r="G979" s="743" t="s">
        <v>4741</v>
      </c>
      <c r="H979" s="747"/>
      <c r="I979" s="733" t="s">
        <v>5062</v>
      </c>
      <c r="J979" s="544"/>
      <c r="K979" s="544"/>
    </row>
    <row r="980" spans="1:11" x14ac:dyDescent="0.35">
      <c r="A980" s="743" t="s">
        <v>5063</v>
      </c>
      <c r="B980" s="744" t="s">
        <v>4811</v>
      </c>
      <c r="C980" s="745">
        <v>5</v>
      </c>
      <c r="D980" s="743">
        <v>477</v>
      </c>
      <c r="E980" s="746">
        <v>55100</v>
      </c>
      <c r="F980" s="743" t="s">
        <v>4821</v>
      </c>
      <c r="G980" s="743" t="s">
        <v>4822</v>
      </c>
      <c r="H980" s="747"/>
      <c r="I980" s="733" t="s">
        <v>5064</v>
      </c>
      <c r="J980" s="544"/>
      <c r="K980" s="544"/>
    </row>
    <row r="981" spans="1:11" x14ac:dyDescent="0.35">
      <c r="A981" s="743" t="s">
        <v>5030</v>
      </c>
      <c r="B981" s="744" t="s">
        <v>1420</v>
      </c>
      <c r="C981" s="745"/>
      <c r="D981" s="743">
        <v>501</v>
      </c>
      <c r="E981" s="746">
        <v>39440</v>
      </c>
      <c r="F981" s="743" t="s">
        <v>4882</v>
      </c>
      <c r="G981" s="743" t="s">
        <v>4883</v>
      </c>
      <c r="H981" s="747"/>
      <c r="I981" s="733" t="s">
        <v>5065</v>
      </c>
      <c r="J981" s="544"/>
      <c r="K981" s="544"/>
    </row>
    <row r="982" spans="1:11" x14ac:dyDescent="0.35">
      <c r="A982" s="743" t="s">
        <v>5066</v>
      </c>
      <c r="B982" s="744" t="s">
        <v>1277</v>
      </c>
      <c r="C982" s="745">
        <v>6</v>
      </c>
      <c r="D982" s="743">
        <v>551</v>
      </c>
      <c r="E982" s="746">
        <v>214131.48</v>
      </c>
      <c r="F982" s="743" t="s">
        <v>5067</v>
      </c>
      <c r="G982" s="743" t="s">
        <v>5068</v>
      </c>
      <c r="H982" s="747"/>
      <c r="I982" s="733" t="s">
        <v>5069</v>
      </c>
      <c r="J982" s="544"/>
      <c r="K982" s="544"/>
    </row>
    <row r="983" spans="1:11" x14ac:dyDescent="0.35">
      <c r="A983" s="743" t="s">
        <v>5070</v>
      </c>
      <c r="B983" s="744" t="s">
        <v>1420</v>
      </c>
      <c r="C983" s="745"/>
      <c r="D983" s="743">
        <v>552</v>
      </c>
      <c r="E983" s="746">
        <v>40820</v>
      </c>
      <c r="F983" s="743" t="s">
        <v>4701</v>
      </c>
      <c r="G983" s="743" t="s">
        <v>4702</v>
      </c>
      <c r="H983" s="747"/>
      <c r="I983" s="733" t="s">
        <v>5071</v>
      </c>
      <c r="J983" s="544"/>
      <c r="K983" s="544"/>
    </row>
    <row r="984" spans="1:11" x14ac:dyDescent="0.35">
      <c r="A984" s="743" t="s">
        <v>5072</v>
      </c>
      <c r="B984" s="744" t="s">
        <v>1420</v>
      </c>
      <c r="C984" s="745"/>
      <c r="D984" s="743">
        <v>553</v>
      </c>
      <c r="E984" s="746">
        <v>30000</v>
      </c>
      <c r="F984" s="743" t="s">
        <v>5073</v>
      </c>
      <c r="G984" s="743" t="s">
        <v>5074</v>
      </c>
      <c r="H984" s="747"/>
      <c r="I984" s="733" t="s">
        <v>5075</v>
      </c>
      <c r="J984" s="544"/>
      <c r="K984" s="544"/>
    </row>
    <row r="985" spans="1:11" x14ac:dyDescent="0.35">
      <c r="A985" s="743" t="s">
        <v>5076</v>
      </c>
      <c r="B985" s="744" t="s">
        <v>1420</v>
      </c>
      <c r="C985" s="745"/>
      <c r="D985" s="743">
        <v>588</v>
      </c>
      <c r="E985" s="746">
        <v>40975</v>
      </c>
      <c r="F985" s="743" t="s">
        <v>5077</v>
      </c>
      <c r="G985" s="743" t="s">
        <v>5078</v>
      </c>
      <c r="H985" s="747"/>
      <c r="I985" s="733" t="s">
        <v>5079</v>
      </c>
      <c r="J985" s="544"/>
      <c r="K985" s="544"/>
    </row>
    <row r="986" spans="1:11" x14ac:dyDescent="0.35">
      <c r="A986" s="743" t="s">
        <v>5080</v>
      </c>
      <c r="B986" s="744" t="s">
        <v>1420</v>
      </c>
      <c r="C986" s="745"/>
      <c r="D986" s="743">
        <v>592</v>
      </c>
      <c r="E986" s="746">
        <v>18865</v>
      </c>
      <c r="F986" s="743" t="s">
        <v>5081</v>
      </c>
      <c r="G986" s="743" t="s">
        <v>5082</v>
      </c>
      <c r="H986" s="747"/>
      <c r="I986" s="733" t="s">
        <v>5083</v>
      </c>
      <c r="J986" s="544"/>
      <c r="K986" s="544"/>
    </row>
    <row r="987" spans="1:11" x14ac:dyDescent="0.35">
      <c r="A987" s="743" t="s">
        <v>5084</v>
      </c>
      <c r="B987" s="744" t="s">
        <v>1420</v>
      </c>
      <c r="C987" s="745"/>
      <c r="D987" s="743">
        <v>594</v>
      </c>
      <c r="E987" s="746">
        <v>41200</v>
      </c>
      <c r="F987" s="743" t="s">
        <v>5077</v>
      </c>
      <c r="G987" s="743" t="s">
        <v>5078</v>
      </c>
      <c r="H987" s="747"/>
      <c r="I987" s="733" t="s">
        <v>5083</v>
      </c>
      <c r="J987" s="544"/>
      <c r="K987" s="544"/>
    </row>
    <row r="988" spans="1:11" x14ac:dyDescent="0.35">
      <c r="A988" s="743" t="s">
        <v>5030</v>
      </c>
      <c r="B988" s="744" t="s">
        <v>1420</v>
      </c>
      <c r="C988" s="745"/>
      <c r="D988" s="743">
        <v>595</v>
      </c>
      <c r="E988" s="746">
        <v>18000</v>
      </c>
      <c r="F988" s="743" t="s">
        <v>5085</v>
      </c>
      <c r="G988" s="743" t="s">
        <v>5086</v>
      </c>
      <c r="H988" s="747"/>
      <c r="I988" s="733" t="s">
        <v>5083</v>
      </c>
      <c r="J988" s="544"/>
      <c r="K988" s="544"/>
    </row>
    <row r="989" spans="1:11" x14ac:dyDescent="0.35">
      <c r="A989" s="743" t="s">
        <v>5030</v>
      </c>
      <c r="B989" s="744" t="s">
        <v>1420</v>
      </c>
      <c r="C989" s="745"/>
      <c r="D989" s="743">
        <v>604</v>
      </c>
      <c r="E989" s="746">
        <v>22950</v>
      </c>
      <c r="F989" s="743" t="s">
        <v>5081</v>
      </c>
      <c r="G989" s="743" t="s">
        <v>5082</v>
      </c>
      <c r="H989" s="747"/>
      <c r="I989" s="733" t="s">
        <v>5087</v>
      </c>
      <c r="J989" s="544"/>
      <c r="K989" s="544"/>
    </row>
    <row r="990" spans="1:11" x14ac:dyDescent="0.35">
      <c r="A990" s="743" t="s">
        <v>5030</v>
      </c>
      <c r="B990" s="744" t="s">
        <v>1420</v>
      </c>
      <c r="C990" s="745"/>
      <c r="D990" s="743">
        <v>608</v>
      </c>
      <c r="E990" s="746">
        <v>39950</v>
      </c>
      <c r="F990" s="743" t="s">
        <v>4782</v>
      </c>
      <c r="G990" s="743" t="s">
        <v>4783</v>
      </c>
      <c r="H990" s="747"/>
      <c r="I990" s="733" t="s">
        <v>5087</v>
      </c>
      <c r="J990" s="544"/>
      <c r="K990" s="544"/>
    </row>
    <row r="991" spans="1:11" x14ac:dyDescent="0.35">
      <c r="A991" s="743" t="s">
        <v>5088</v>
      </c>
      <c r="B991" s="744" t="s">
        <v>1420</v>
      </c>
      <c r="C991" s="745"/>
      <c r="D991" s="743">
        <v>3</v>
      </c>
      <c r="E991" s="746">
        <v>31221.200000000001</v>
      </c>
      <c r="F991" s="743" t="s">
        <v>644</v>
      </c>
      <c r="G991" s="743" t="s">
        <v>4912</v>
      </c>
      <c r="H991" s="747"/>
      <c r="I991" s="733" t="s">
        <v>5089</v>
      </c>
      <c r="J991" s="544"/>
      <c r="K991" s="544"/>
    </row>
    <row r="992" spans="1:11" x14ac:dyDescent="0.35">
      <c r="A992" s="743" t="s">
        <v>5090</v>
      </c>
      <c r="B992" s="744" t="s">
        <v>1420</v>
      </c>
      <c r="C992" s="745"/>
      <c r="D992" s="743">
        <v>5</v>
      </c>
      <c r="E992" s="746">
        <v>27264.2</v>
      </c>
      <c r="F992" s="743" t="s">
        <v>644</v>
      </c>
      <c r="G992" s="743" t="s">
        <v>4912</v>
      </c>
      <c r="H992" s="747"/>
      <c r="I992" s="733" t="s">
        <v>5089</v>
      </c>
      <c r="J992" s="544"/>
      <c r="K992" s="544"/>
    </row>
    <row r="993" spans="1:11" x14ac:dyDescent="0.35">
      <c r="A993" s="743" t="s">
        <v>5091</v>
      </c>
      <c r="B993" s="744" t="s">
        <v>1420</v>
      </c>
      <c r="C993" s="745"/>
      <c r="D993" s="743">
        <v>13</v>
      </c>
      <c r="E993" s="746">
        <v>30000</v>
      </c>
      <c r="F993" s="743" t="s">
        <v>4908</v>
      </c>
      <c r="G993" s="743" t="s">
        <v>4909</v>
      </c>
      <c r="H993" s="747"/>
      <c r="I993" s="733" t="s">
        <v>5092</v>
      </c>
      <c r="J993" s="544"/>
      <c r="K993" s="544"/>
    </row>
    <row r="994" spans="1:11" x14ac:dyDescent="0.35">
      <c r="A994" s="743" t="s">
        <v>5093</v>
      </c>
      <c r="B994" s="744" t="s">
        <v>1420</v>
      </c>
      <c r="C994" s="745"/>
      <c r="D994" s="743">
        <v>14</v>
      </c>
      <c r="E994" s="746">
        <v>36345</v>
      </c>
      <c r="F994" s="743" t="s">
        <v>5094</v>
      </c>
      <c r="G994" s="743" t="s">
        <v>5095</v>
      </c>
      <c r="H994" s="747"/>
      <c r="I994" s="733" t="s">
        <v>5092</v>
      </c>
      <c r="J994" s="544"/>
      <c r="K994" s="544"/>
    </row>
    <row r="995" spans="1:11" x14ac:dyDescent="0.35">
      <c r="A995" s="743" t="s">
        <v>5096</v>
      </c>
      <c r="B995" s="744" t="s">
        <v>4845</v>
      </c>
      <c r="C995" s="745">
        <v>1</v>
      </c>
      <c r="D995" s="743">
        <v>40</v>
      </c>
      <c r="E995" s="746">
        <v>42000</v>
      </c>
      <c r="F995" s="743">
        <v>10040008174</v>
      </c>
      <c r="G995" s="743" t="s">
        <v>4917</v>
      </c>
      <c r="H995" s="747"/>
      <c r="I995" s="748">
        <v>44621</v>
      </c>
      <c r="J995" s="544"/>
      <c r="K995" s="544"/>
    </row>
    <row r="996" spans="1:11" x14ac:dyDescent="0.35">
      <c r="A996" s="743" t="s">
        <v>5097</v>
      </c>
      <c r="B996" s="744" t="s">
        <v>1420</v>
      </c>
      <c r="C996" s="745"/>
      <c r="D996" s="743">
        <v>53</v>
      </c>
      <c r="E996" s="746">
        <v>25000</v>
      </c>
      <c r="F996" s="743" t="s">
        <v>5098</v>
      </c>
      <c r="G996" s="743" t="s">
        <v>5099</v>
      </c>
      <c r="H996" s="747"/>
      <c r="I996" s="733" t="s">
        <v>5100</v>
      </c>
      <c r="J996" s="544"/>
      <c r="K996" s="544"/>
    </row>
    <row r="997" spans="1:11" x14ac:dyDescent="0.35">
      <c r="A997" s="743" t="s">
        <v>5101</v>
      </c>
      <c r="B997" s="744" t="s">
        <v>1420</v>
      </c>
      <c r="C997" s="745"/>
      <c r="D997" s="743">
        <v>81</v>
      </c>
      <c r="E997" s="746">
        <v>29000</v>
      </c>
      <c r="F997" s="743" t="s">
        <v>5102</v>
      </c>
      <c r="G997" s="743" t="s">
        <v>5103</v>
      </c>
      <c r="H997" s="747"/>
      <c r="I997" s="733" t="s">
        <v>5104</v>
      </c>
      <c r="J997" s="544"/>
      <c r="K997" s="544"/>
    </row>
    <row r="998" spans="1:11" x14ac:dyDescent="0.35">
      <c r="A998" s="743" t="s">
        <v>5105</v>
      </c>
      <c r="B998" s="744" t="s">
        <v>1420</v>
      </c>
      <c r="C998" s="745"/>
      <c r="D998" s="743">
        <v>89</v>
      </c>
      <c r="E998" s="746">
        <v>56240.07</v>
      </c>
      <c r="F998" s="743" t="s">
        <v>4975</v>
      </c>
      <c r="G998" s="743" t="s">
        <v>4976</v>
      </c>
      <c r="H998" s="747"/>
      <c r="I998" s="733" t="s">
        <v>5106</v>
      </c>
      <c r="J998" s="544"/>
      <c r="K998" s="544"/>
    </row>
    <row r="999" spans="1:11" x14ac:dyDescent="0.35">
      <c r="A999" s="743" t="s">
        <v>5107</v>
      </c>
      <c r="B999" s="744" t="s">
        <v>1420</v>
      </c>
      <c r="C999" s="745"/>
      <c r="D999" s="743">
        <v>106</v>
      </c>
      <c r="E999" s="746">
        <v>24000</v>
      </c>
      <c r="F999" s="743" t="s">
        <v>4920</v>
      </c>
      <c r="G999" s="743" t="s">
        <v>4921</v>
      </c>
      <c r="H999" s="747"/>
      <c r="I999" s="733" t="s">
        <v>5108</v>
      </c>
      <c r="J999" s="544"/>
      <c r="K999" s="544"/>
    </row>
    <row r="1000" spans="1:11" x14ac:dyDescent="0.35">
      <c r="A1000" s="743" t="s">
        <v>5109</v>
      </c>
      <c r="B1000" s="744" t="s">
        <v>1420</v>
      </c>
      <c r="C1000" s="745"/>
      <c r="D1000" s="743">
        <v>107</v>
      </c>
      <c r="E1000" s="746">
        <v>21600</v>
      </c>
      <c r="F1000" s="743" t="s">
        <v>4924</v>
      </c>
      <c r="G1000" s="743" t="s">
        <v>4925</v>
      </c>
      <c r="H1000" s="747"/>
      <c r="I1000" s="733" t="s">
        <v>5108</v>
      </c>
      <c r="J1000" s="544"/>
      <c r="K1000" s="544"/>
    </row>
    <row r="1001" spans="1:11" x14ac:dyDescent="0.35">
      <c r="A1001" s="743" t="s">
        <v>5110</v>
      </c>
      <c r="B1001" s="744" t="s">
        <v>4845</v>
      </c>
      <c r="C1001" s="745">
        <v>2</v>
      </c>
      <c r="D1001" s="743">
        <v>108</v>
      </c>
      <c r="E1001" s="746">
        <v>72000</v>
      </c>
      <c r="F1001" s="743" t="s">
        <v>4936</v>
      </c>
      <c r="G1001" s="743" t="s">
        <v>4937</v>
      </c>
      <c r="H1001" s="747"/>
      <c r="I1001" s="733" t="s">
        <v>5111</v>
      </c>
      <c r="J1001" s="544"/>
      <c r="K1001" s="544"/>
    </row>
    <row r="1002" spans="1:11" x14ac:dyDescent="0.35">
      <c r="A1002" s="743" t="s">
        <v>5112</v>
      </c>
      <c r="B1002" s="744" t="s">
        <v>4845</v>
      </c>
      <c r="C1002" s="745">
        <v>4</v>
      </c>
      <c r="D1002" s="743">
        <v>109</v>
      </c>
      <c r="E1002" s="746">
        <v>39600</v>
      </c>
      <c r="F1002" s="743" t="s">
        <v>4932</v>
      </c>
      <c r="G1002" s="743" t="s">
        <v>4933</v>
      </c>
      <c r="H1002" s="747"/>
      <c r="I1002" s="733" t="s">
        <v>5111</v>
      </c>
      <c r="J1002" s="544"/>
      <c r="K1002" s="544"/>
    </row>
    <row r="1003" spans="1:11" x14ac:dyDescent="0.35">
      <c r="A1003" s="743" t="s">
        <v>5113</v>
      </c>
      <c r="B1003" s="744" t="s">
        <v>4845</v>
      </c>
      <c r="C1003" s="745">
        <v>3</v>
      </c>
      <c r="D1003" s="743">
        <v>110</v>
      </c>
      <c r="E1003" s="746">
        <v>79200</v>
      </c>
      <c r="F1003" s="743" t="s">
        <v>5114</v>
      </c>
      <c r="G1003" s="743" t="s">
        <v>5115</v>
      </c>
      <c r="H1003" s="747"/>
      <c r="I1003" s="733" t="s">
        <v>5116</v>
      </c>
      <c r="J1003" s="544"/>
      <c r="K1003" s="544"/>
    </row>
    <row r="1004" spans="1:11" x14ac:dyDescent="0.35">
      <c r="A1004" s="743" t="s">
        <v>5117</v>
      </c>
      <c r="B1004" s="744" t="s">
        <v>1277</v>
      </c>
      <c r="C1004" s="745">
        <v>1</v>
      </c>
      <c r="D1004" s="743">
        <v>173</v>
      </c>
      <c r="E1004" s="746">
        <v>119700</v>
      </c>
      <c r="F1004" s="743" t="s">
        <v>4940</v>
      </c>
      <c r="G1004" s="743" t="s">
        <v>4941</v>
      </c>
      <c r="H1004" s="747"/>
      <c r="I1004" s="733" t="s">
        <v>5118</v>
      </c>
      <c r="J1004" s="544"/>
      <c r="K1004" s="544"/>
    </row>
    <row r="1005" spans="1:11" x14ac:dyDescent="0.35">
      <c r="A1005" s="743" t="s">
        <v>5119</v>
      </c>
      <c r="B1005" s="744" t="s">
        <v>1420</v>
      </c>
      <c r="C1005" s="745"/>
      <c r="D1005" s="743">
        <v>215</v>
      </c>
      <c r="E1005" s="746">
        <v>24000</v>
      </c>
      <c r="F1005" s="743" t="s">
        <v>4940</v>
      </c>
      <c r="G1005" s="743" t="s">
        <v>4941</v>
      </c>
      <c r="H1005" s="747"/>
      <c r="I1005" s="733" t="s">
        <v>5022</v>
      </c>
      <c r="J1005" s="544"/>
      <c r="K1005" s="544"/>
    </row>
    <row r="1006" spans="1:11" x14ac:dyDescent="0.35">
      <c r="A1006" s="743" t="s">
        <v>5120</v>
      </c>
      <c r="B1006" s="744" t="s">
        <v>1277</v>
      </c>
      <c r="C1006" s="745">
        <v>4</v>
      </c>
      <c r="D1006" s="743">
        <v>228</v>
      </c>
      <c r="E1006" s="746">
        <v>55860</v>
      </c>
      <c r="F1006" s="743" t="s">
        <v>4983</v>
      </c>
      <c r="G1006" s="743" t="s">
        <v>4984</v>
      </c>
      <c r="H1006" s="747"/>
      <c r="I1006" s="733" t="s">
        <v>5121</v>
      </c>
      <c r="J1006" s="544"/>
      <c r="K1006" s="544"/>
    </row>
    <row r="1007" spans="1:11" x14ac:dyDescent="0.35">
      <c r="A1007" s="743" t="s">
        <v>5122</v>
      </c>
      <c r="B1007" s="744" t="s">
        <v>1420</v>
      </c>
      <c r="C1007" s="745"/>
      <c r="D1007" s="743">
        <v>236</v>
      </c>
      <c r="E1007" s="746">
        <v>24500</v>
      </c>
      <c r="F1007" s="743" t="s">
        <v>5123</v>
      </c>
      <c r="G1007" s="743" t="s">
        <v>5124</v>
      </c>
      <c r="H1007" s="747"/>
      <c r="I1007" s="733" t="s">
        <v>5125</v>
      </c>
      <c r="J1007" s="544"/>
      <c r="K1007" s="544"/>
    </row>
    <row r="1008" spans="1:11" x14ac:dyDescent="0.35">
      <c r="A1008" s="743" t="s">
        <v>5126</v>
      </c>
      <c r="B1008" s="744" t="s">
        <v>1420</v>
      </c>
      <c r="C1008" s="745"/>
      <c r="D1008" s="743">
        <v>277</v>
      </c>
      <c r="E1008" s="746">
        <v>24000</v>
      </c>
      <c r="F1008" s="743" t="s">
        <v>5127</v>
      </c>
      <c r="G1008" s="743" t="s">
        <v>5128</v>
      </c>
      <c r="H1008" s="747"/>
      <c r="I1008" s="733" t="s">
        <v>5041</v>
      </c>
      <c r="J1008" s="544"/>
      <c r="K1008" s="544"/>
    </row>
    <row r="1009" spans="1:11" x14ac:dyDescent="0.35">
      <c r="A1009" s="743" t="s">
        <v>5129</v>
      </c>
      <c r="B1009" s="744" t="s">
        <v>1420</v>
      </c>
      <c r="C1009" s="745"/>
      <c r="D1009" s="743">
        <v>297</v>
      </c>
      <c r="E1009" s="746">
        <v>416305.27</v>
      </c>
      <c r="F1009" s="743" t="s">
        <v>4975</v>
      </c>
      <c r="G1009" s="743" t="s">
        <v>4976</v>
      </c>
      <c r="H1009" s="747"/>
      <c r="I1009" s="733" t="s">
        <v>5057</v>
      </c>
      <c r="J1009" s="544"/>
      <c r="K1009" s="544"/>
    </row>
    <row r="1010" spans="1:11" x14ac:dyDescent="0.35">
      <c r="A1010" s="743" t="s">
        <v>5130</v>
      </c>
      <c r="B1010" s="744" t="s">
        <v>1420</v>
      </c>
      <c r="C1010" s="745"/>
      <c r="D1010" s="743">
        <v>299</v>
      </c>
      <c r="E1010" s="746">
        <v>36000</v>
      </c>
      <c r="F1010" s="743" t="s">
        <v>4740</v>
      </c>
      <c r="G1010" s="743" t="s">
        <v>4741</v>
      </c>
      <c r="H1010" s="747"/>
      <c r="I1010" s="733" t="s">
        <v>5060</v>
      </c>
      <c r="J1010" s="544"/>
      <c r="K1010" s="544"/>
    </row>
    <row r="1011" spans="1:11" x14ac:dyDescent="0.35">
      <c r="A1011" s="743" t="s">
        <v>5131</v>
      </c>
      <c r="B1011" s="744" t="s">
        <v>1420</v>
      </c>
      <c r="C1011" s="745"/>
      <c r="D1011" s="743">
        <v>322</v>
      </c>
      <c r="E1011" s="746">
        <v>33381.26</v>
      </c>
      <c r="F1011" s="743" t="s">
        <v>5132</v>
      </c>
      <c r="G1011" s="743" t="s">
        <v>5133</v>
      </c>
      <c r="H1011" s="747"/>
      <c r="I1011" s="733" t="s">
        <v>5134</v>
      </c>
      <c r="J1011" s="544"/>
      <c r="K1011" s="544"/>
    </row>
    <row r="1012" spans="1:11" x14ac:dyDescent="0.35">
      <c r="A1012" s="743" t="s">
        <v>5135</v>
      </c>
      <c r="B1012" s="744" t="s">
        <v>1420</v>
      </c>
      <c r="C1012" s="745"/>
      <c r="D1012" s="743">
        <v>352</v>
      </c>
      <c r="E1012" s="746">
        <v>29023.279999999999</v>
      </c>
      <c r="F1012" s="743" t="s">
        <v>5136</v>
      </c>
      <c r="G1012" s="743" t="s">
        <v>5137</v>
      </c>
      <c r="H1012" s="747"/>
      <c r="I1012" s="733" t="s">
        <v>5138</v>
      </c>
      <c r="J1012" s="544"/>
      <c r="K1012" s="544"/>
    </row>
    <row r="1013" spans="1:11" x14ac:dyDescent="0.35">
      <c r="A1013" s="743" t="s">
        <v>5139</v>
      </c>
      <c r="B1013" s="744" t="s">
        <v>1420</v>
      </c>
      <c r="C1013" s="745"/>
      <c r="D1013" s="743">
        <v>357</v>
      </c>
      <c r="E1013" s="746">
        <v>33000</v>
      </c>
      <c r="F1013" s="743" t="s">
        <v>4765</v>
      </c>
      <c r="G1013" s="743" t="s">
        <v>4766</v>
      </c>
      <c r="H1013" s="747"/>
      <c r="I1013" s="733" t="s">
        <v>5140</v>
      </c>
      <c r="J1013" s="544"/>
      <c r="K1013" s="544"/>
    </row>
    <row r="1014" spans="1:11" x14ac:dyDescent="0.35">
      <c r="A1014" s="743" t="s">
        <v>5141</v>
      </c>
      <c r="B1014" s="744" t="s">
        <v>1420</v>
      </c>
      <c r="C1014" s="745"/>
      <c r="D1014" s="743">
        <v>365</v>
      </c>
      <c r="E1014" s="746">
        <v>33566.28</v>
      </c>
      <c r="F1014" s="743" t="s">
        <v>5136</v>
      </c>
      <c r="G1014" s="743" t="s">
        <v>5137</v>
      </c>
      <c r="H1014" s="747"/>
      <c r="I1014" s="733" t="s">
        <v>5142</v>
      </c>
      <c r="J1014" s="544"/>
      <c r="K1014" s="544"/>
    </row>
    <row r="1015" spans="1:11" x14ac:dyDescent="0.35">
      <c r="A1015" s="743" t="s">
        <v>5143</v>
      </c>
      <c r="B1015" s="744" t="s">
        <v>1420</v>
      </c>
      <c r="C1015" s="745"/>
      <c r="D1015" s="743">
        <v>394</v>
      </c>
      <c r="E1015" s="746">
        <v>33000</v>
      </c>
      <c r="F1015" s="743" t="s">
        <v>5127</v>
      </c>
      <c r="G1015" s="743" t="s">
        <v>5128</v>
      </c>
      <c r="H1015" s="747"/>
      <c r="I1015" s="733" t="s">
        <v>5144</v>
      </c>
      <c r="J1015" s="544"/>
      <c r="K1015" s="544"/>
    </row>
    <row r="1016" spans="1:11" x14ac:dyDescent="0.35">
      <c r="A1016" s="749" t="s">
        <v>1093</v>
      </c>
      <c r="B1016" s="727"/>
      <c r="C1016" s="727"/>
      <c r="D1016" s="750"/>
      <c r="E1016" s="751"/>
      <c r="F1016" s="750"/>
      <c r="G1016" s="750"/>
      <c r="H1016" s="742"/>
      <c r="I1016" s="742"/>
      <c r="J1016" s="742"/>
      <c r="K1016" s="742"/>
    </row>
    <row r="1017" spans="1:11" x14ac:dyDescent="0.35">
      <c r="A1017" s="743" t="s">
        <v>4986</v>
      </c>
      <c r="B1017" s="744" t="s">
        <v>1420</v>
      </c>
      <c r="C1017" s="745"/>
      <c r="D1017" s="743">
        <v>7</v>
      </c>
      <c r="E1017" s="746">
        <v>19267.5</v>
      </c>
      <c r="F1017" s="743" t="s">
        <v>614</v>
      </c>
      <c r="G1017" s="743" t="s">
        <v>4777</v>
      </c>
      <c r="H1017" s="747"/>
      <c r="I1017" s="733" t="s">
        <v>4987</v>
      </c>
      <c r="J1017" s="544"/>
      <c r="K1017" s="544"/>
    </row>
    <row r="1018" spans="1:11" x14ac:dyDescent="0.35">
      <c r="A1018" s="743" t="s">
        <v>4988</v>
      </c>
      <c r="B1018" s="744" t="s">
        <v>1420</v>
      </c>
      <c r="C1018" s="745"/>
      <c r="D1018" s="743">
        <v>26</v>
      </c>
      <c r="E1018" s="746">
        <v>21037.42</v>
      </c>
      <c r="F1018" s="743" t="s">
        <v>4871</v>
      </c>
      <c r="G1018" s="743" t="s">
        <v>4872</v>
      </c>
      <c r="H1018" s="747"/>
      <c r="I1018" s="733" t="s">
        <v>4989</v>
      </c>
      <c r="J1018" s="544"/>
      <c r="K1018" s="544"/>
    </row>
    <row r="1019" spans="1:11" x14ac:dyDescent="0.35">
      <c r="A1019" s="743" t="s">
        <v>4990</v>
      </c>
      <c r="B1019" s="744" t="s">
        <v>1420</v>
      </c>
      <c r="C1019" s="745"/>
      <c r="D1019" s="743">
        <v>52</v>
      </c>
      <c r="E1019" s="746">
        <v>23971.46</v>
      </c>
      <c r="F1019" s="743" t="s">
        <v>4720</v>
      </c>
      <c r="G1019" s="743" t="s">
        <v>4721</v>
      </c>
      <c r="H1019" s="747"/>
      <c r="I1019" s="733" t="s">
        <v>4991</v>
      </c>
      <c r="J1019" s="544"/>
      <c r="K1019" s="544"/>
    </row>
    <row r="1020" spans="1:11" x14ac:dyDescent="0.35">
      <c r="A1020" s="743" t="s">
        <v>4992</v>
      </c>
      <c r="B1020" s="744" t="s">
        <v>1420</v>
      </c>
      <c r="C1020" s="745"/>
      <c r="D1020" s="743">
        <v>59</v>
      </c>
      <c r="E1020" s="746">
        <v>20137.38</v>
      </c>
      <c r="F1020" s="743" t="s">
        <v>4701</v>
      </c>
      <c r="G1020" s="743" t="s">
        <v>4702</v>
      </c>
      <c r="H1020" s="747"/>
      <c r="I1020" s="733" t="s">
        <v>4993</v>
      </c>
      <c r="J1020" s="544"/>
      <c r="K1020" s="544"/>
    </row>
    <row r="1021" spans="1:11" x14ac:dyDescent="0.35">
      <c r="A1021" s="743" t="s">
        <v>4994</v>
      </c>
      <c r="B1021" s="744" t="s">
        <v>4995</v>
      </c>
      <c r="C1021" s="745" t="s">
        <v>4700</v>
      </c>
      <c r="D1021" s="743">
        <v>61</v>
      </c>
      <c r="E1021" s="746">
        <v>46150</v>
      </c>
      <c r="F1021" s="743" t="s">
        <v>4701</v>
      </c>
      <c r="G1021" s="743" t="s">
        <v>4702</v>
      </c>
      <c r="H1021" s="747"/>
      <c r="I1021" s="733" t="s">
        <v>4993</v>
      </c>
      <c r="J1021" s="544"/>
      <c r="K1021" s="544"/>
    </row>
    <row r="1022" spans="1:11" x14ac:dyDescent="0.35">
      <c r="A1022" s="743" t="s">
        <v>4996</v>
      </c>
      <c r="B1022" s="744" t="s">
        <v>4995</v>
      </c>
      <c r="C1022" s="745" t="s">
        <v>4700</v>
      </c>
      <c r="D1022" s="743">
        <v>62</v>
      </c>
      <c r="E1022" s="746">
        <v>38700</v>
      </c>
      <c r="F1022" s="743" t="s">
        <v>4701</v>
      </c>
      <c r="G1022" s="743" t="s">
        <v>4702</v>
      </c>
      <c r="H1022" s="747"/>
      <c r="I1022" s="733" t="s">
        <v>4993</v>
      </c>
      <c r="J1022" s="544"/>
      <c r="K1022" s="544"/>
    </row>
    <row r="1023" spans="1:11" x14ac:dyDescent="0.35">
      <c r="A1023" s="743" t="s">
        <v>4997</v>
      </c>
      <c r="B1023" s="744" t="s">
        <v>4995</v>
      </c>
      <c r="C1023" s="745" t="s">
        <v>4700</v>
      </c>
      <c r="D1023" s="743">
        <v>63</v>
      </c>
      <c r="E1023" s="746">
        <v>55380</v>
      </c>
      <c r="F1023" s="743" t="s">
        <v>4701</v>
      </c>
      <c r="G1023" s="743" t="s">
        <v>4702</v>
      </c>
      <c r="H1023" s="747"/>
      <c r="I1023" s="733" t="s">
        <v>4993</v>
      </c>
      <c r="J1023" s="544"/>
      <c r="K1023" s="544"/>
    </row>
    <row r="1024" spans="1:11" x14ac:dyDescent="0.35">
      <c r="A1024" s="743" t="s">
        <v>4998</v>
      </c>
      <c r="B1024" s="744" t="s">
        <v>1420</v>
      </c>
      <c r="C1024" s="745"/>
      <c r="D1024" s="743">
        <v>81</v>
      </c>
      <c r="E1024" s="746">
        <v>27322.85</v>
      </c>
      <c r="F1024" s="743" t="s">
        <v>4720</v>
      </c>
      <c r="G1024" s="743" t="s">
        <v>4721</v>
      </c>
      <c r="H1024" s="747"/>
      <c r="I1024" s="733" t="s">
        <v>4999</v>
      </c>
      <c r="J1024" s="544"/>
      <c r="K1024" s="544"/>
    </row>
    <row r="1025" spans="1:11" x14ac:dyDescent="0.35">
      <c r="A1025" s="743" t="s">
        <v>5000</v>
      </c>
      <c r="B1025" s="744" t="s">
        <v>1420</v>
      </c>
      <c r="C1025" s="745"/>
      <c r="D1025" s="743">
        <v>83</v>
      </c>
      <c r="E1025" s="746">
        <v>33052</v>
      </c>
      <c r="F1025" s="743" t="s">
        <v>4826</v>
      </c>
      <c r="G1025" s="743" t="s">
        <v>4827</v>
      </c>
      <c r="H1025" s="747"/>
      <c r="I1025" s="733" t="s">
        <v>5001</v>
      </c>
      <c r="J1025" s="544"/>
      <c r="K1025" s="544"/>
    </row>
    <row r="1026" spans="1:11" x14ac:dyDescent="0.35">
      <c r="A1026" s="743" t="s">
        <v>5002</v>
      </c>
      <c r="B1026" s="744" t="s">
        <v>1420</v>
      </c>
      <c r="C1026" s="745"/>
      <c r="D1026" s="743">
        <v>89</v>
      </c>
      <c r="E1026" s="746">
        <v>20800</v>
      </c>
      <c r="F1026" s="743" t="s">
        <v>4882</v>
      </c>
      <c r="G1026" s="743" t="s">
        <v>4883</v>
      </c>
      <c r="H1026" s="747"/>
      <c r="I1026" s="733" t="s">
        <v>5003</v>
      </c>
      <c r="J1026" s="544"/>
      <c r="K1026" s="544"/>
    </row>
    <row r="1027" spans="1:11" x14ac:dyDescent="0.35">
      <c r="A1027" s="743" t="s">
        <v>5004</v>
      </c>
      <c r="B1027" s="744" t="s">
        <v>1420</v>
      </c>
      <c r="C1027" s="745"/>
      <c r="D1027" s="743">
        <v>95</v>
      </c>
      <c r="E1027" s="746">
        <v>23175.599999999999</v>
      </c>
      <c r="F1027" s="743" t="s">
        <v>5005</v>
      </c>
      <c r="G1027" s="743" t="s">
        <v>5006</v>
      </c>
      <c r="H1027" s="747"/>
      <c r="I1027" s="733" t="s">
        <v>5007</v>
      </c>
      <c r="J1027" s="544"/>
      <c r="K1027" s="544"/>
    </row>
    <row r="1028" spans="1:11" x14ac:dyDescent="0.35">
      <c r="A1028" s="743" t="s">
        <v>5000</v>
      </c>
      <c r="B1028" s="744" t="s">
        <v>1420</v>
      </c>
      <c r="C1028" s="745"/>
      <c r="D1028" s="743">
        <v>159</v>
      </c>
      <c r="E1028" s="746">
        <v>35360</v>
      </c>
      <c r="F1028" s="743" t="s">
        <v>4882</v>
      </c>
      <c r="G1028" s="743" t="s">
        <v>4883</v>
      </c>
      <c r="H1028" s="747"/>
      <c r="I1028" s="733" t="s">
        <v>5008</v>
      </c>
      <c r="J1028" s="737"/>
      <c r="K1028" s="737"/>
    </row>
    <row r="1029" spans="1:11" x14ac:dyDescent="0.35">
      <c r="A1029" s="743" t="s">
        <v>5009</v>
      </c>
      <c r="B1029" s="744" t="s">
        <v>1420</v>
      </c>
      <c r="C1029" s="745"/>
      <c r="D1029" s="743">
        <v>169</v>
      </c>
      <c r="E1029" s="746">
        <v>21355.5</v>
      </c>
      <c r="F1029" s="743" t="s">
        <v>4826</v>
      </c>
      <c r="G1029" s="743" t="s">
        <v>4827</v>
      </c>
      <c r="H1029" s="747"/>
      <c r="I1029" s="733" t="s">
        <v>5010</v>
      </c>
      <c r="J1029" s="752"/>
      <c r="K1029" s="752"/>
    </row>
    <row r="1030" spans="1:11" x14ac:dyDescent="0.35">
      <c r="A1030" s="743" t="s">
        <v>5011</v>
      </c>
      <c r="B1030" s="744" t="s">
        <v>1420</v>
      </c>
      <c r="C1030" s="745"/>
      <c r="D1030" s="743">
        <v>174</v>
      </c>
      <c r="E1030" s="746">
        <v>18351.599999999999</v>
      </c>
      <c r="F1030" s="743" t="s">
        <v>5012</v>
      </c>
      <c r="G1030" s="743" t="s">
        <v>5013</v>
      </c>
      <c r="H1030" s="747"/>
      <c r="I1030" s="733" t="s">
        <v>5014</v>
      </c>
      <c r="J1030" s="554"/>
      <c r="K1030" s="554"/>
    </row>
    <row r="1031" spans="1:11" x14ac:dyDescent="0.35">
      <c r="A1031" s="743" t="s">
        <v>5015</v>
      </c>
      <c r="B1031" s="744" t="s">
        <v>1420</v>
      </c>
      <c r="C1031" s="745"/>
      <c r="D1031" s="743">
        <v>187</v>
      </c>
      <c r="E1031" s="746">
        <v>30426.400000000001</v>
      </c>
      <c r="F1031" s="743" t="s">
        <v>4744</v>
      </c>
      <c r="G1031" s="743" t="s">
        <v>4745</v>
      </c>
      <c r="H1031" s="747"/>
      <c r="I1031" s="733" t="s">
        <v>5016</v>
      </c>
      <c r="J1031" s="554"/>
      <c r="K1031" s="554"/>
    </row>
    <row r="1032" spans="1:11" x14ac:dyDescent="0.35">
      <c r="A1032" s="743" t="s">
        <v>5017</v>
      </c>
      <c r="B1032" s="744" t="s">
        <v>1420</v>
      </c>
      <c r="C1032" s="745"/>
      <c r="D1032" s="743">
        <v>192</v>
      </c>
      <c r="E1032" s="746">
        <v>20000</v>
      </c>
      <c r="F1032" s="743" t="s">
        <v>4882</v>
      </c>
      <c r="G1032" s="743" t="s">
        <v>4883</v>
      </c>
      <c r="H1032" s="747"/>
      <c r="I1032" s="733" t="s">
        <v>5018</v>
      </c>
      <c r="J1032" s="554"/>
      <c r="K1032" s="554"/>
    </row>
    <row r="1033" spans="1:11" x14ac:dyDescent="0.35">
      <c r="A1033" s="743" t="s">
        <v>5019</v>
      </c>
      <c r="B1033" s="744" t="s">
        <v>4730</v>
      </c>
      <c r="C1033" s="745">
        <v>58</v>
      </c>
      <c r="D1033" s="743">
        <v>216</v>
      </c>
      <c r="E1033" s="746">
        <v>58761.56</v>
      </c>
      <c r="F1033" s="743" t="s">
        <v>5020</v>
      </c>
      <c r="G1033" s="743" t="s">
        <v>5021</v>
      </c>
      <c r="H1033" s="747"/>
      <c r="I1033" s="733" t="s">
        <v>5022</v>
      </c>
      <c r="J1033" s="554"/>
      <c r="K1033" s="554"/>
    </row>
    <row r="1034" spans="1:11" x14ac:dyDescent="0.35">
      <c r="A1034" s="743" t="s">
        <v>5023</v>
      </c>
      <c r="B1034" s="744" t="s">
        <v>4811</v>
      </c>
      <c r="C1034" s="745">
        <v>1</v>
      </c>
      <c r="D1034" s="743">
        <v>229</v>
      </c>
      <c r="E1034" s="746">
        <v>19801</v>
      </c>
      <c r="F1034" s="743" t="s">
        <v>608</v>
      </c>
      <c r="G1034" s="743" t="s">
        <v>4706</v>
      </c>
      <c r="H1034" s="747"/>
      <c r="I1034" s="733" t="s">
        <v>5024</v>
      </c>
      <c r="J1034" s="554"/>
      <c r="K1034" s="554"/>
    </row>
    <row r="1035" spans="1:11" x14ac:dyDescent="0.35">
      <c r="A1035" s="743" t="s">
        <v>5025</v>
      </c>
      <c r="B1035" s="744" t="s">
        <v>1420</v>
      </c>
      <c r="C1035" s="745"/>
      <c r="D1035" s="743">
        <v>264</v>
      </c>
      <c r="E1035" s="746">
        <v>35280</v>
      </c>
      <c r="F1035" s="743" t="s">
        <v>4874</v>
      </c>
      <c r="G1035" s="743" t="s">
        <v>4875</v>
      </c>
      <c r="H1035" s="747"/>
      <c r="I1035" s="733" t="s">
        <v>5026</v>
      </c>
      <c r="J1035" s="554"/>
      <c r="K1035" s="554"/>
    </row>
    <row r="1036" spans="1:11" x14ac:dyDescent="0.35">
      <c r="A1036" s="743" t="s">
        <v>5027</v>
      </c>
      <c r="B1036" s="744" t="s">
        <v>1420</v>
      </c>
      <c r="C1036" s="745"/>
      <c r="D1036" s="743">
        <v>268</v>
      </c>
      <c r="E1036" s="746">
        <v>35125.06</v>
      </c>
      <c r="F1036" s="743" t="s">
        <v>4782</v>
      </c>
      <c r="G1036" s="743" t="s">
        <v>4783</v>
      </c>
      <c r="H1036" s="747"/>
      <c r="I1036" s="733" t="s">
        <v>5026</v>
      </c>
      <c r="J1036" s="554"/>
      <c r="K1036" s="554"/>
    </row>
    <row r="1037" spans="1:11" x14ac:dyDescent="0.35">
      <c r="A1037" s="743" t="s">
        <v>5028</v>
      </c>
      <c r="B1037" s="744" t="s">
        <v>4730</v>
      </c>
      <c r="C1037" s="745">
        <v>91</v>
      </c>
      <c r="D1037" s="743">
        <v>274</v>
      </c>
      <c r="E1037" s="746">
        <v>22454.29</v>
      </c>
      <c r="F1037" s="743" t="s">
        <v>4831</v>
      </c>
      <c r="G1037" s="743" t="s">
        <v>4832</v>
      </c>
      <c r="H1037" s="747"/>
      <c r="I1037" s="733" t="s">
        <v>5029</v>
      </c>
      <c r="J1037" s="554"/>
      <c r="K1037" s="554"/>
    </row>
    <row r="1038" spans="1:11" x14ac:dyDescent="0.35">
      <c r="A1038" s="743" t="s">
        <v>5030</v>
      </c>
      <c r="B1038" s="744" t="s">
        <v>1420</v>
      </c>
      <c r="C1038" s="745"/>
      <c r="D1038" s="743">
        <v>299</v>
      </c>
      <c r="E1038" s="746">
        <v>22080</v>
      </c>
      <c r="F1038" s="743" t="s">
        <v>5031</v>
      </c>
      <c r="G1038" s="743" t="s">
        <v>5032</v>
      </c>
      <c r="H1038" s="747"/>
      <c r="I1038" s="733" t="s">
        <v>5033</v>
      </c>
      <c r="J1038" s="554"/>
      <c r="K1038" s="554"/>
    </row>
    <row r="1039" spans="1:11" x14ac:dyDescent="0.35">
      <c r="A1039" s="743" t="s">
        <v>5017</v>
      </c>
      <c r="B1039" s="744" t="s">
        <v>1420</v>
      </c>
      <c r="C1039" s="745"/>
      <c r="D1039" s="743">
        <v>308</v>
      </c>
      <c r="E1039" s="746">
        <v>36685</v>
      </c>
      <c r="F1039" s="743" t="s">
        <v>5034</v>
      </c>
      <c r="G1039" s="743" t="s">
        <v>5035</v>
      </c>
      <c r="H1039" s="747"/>
      <c r="I1039" s="733" t="s">
        <v>5036</v>
      </c>
      <c r="J1039" s="554"/>
      <c r="K1039" s="554"/>
    </row>
    <row r="1040" spans="1:11" x14ac:dyDescent="0.35">
      <c r="A1040" s="743" t="s">
        <v>5030</v>
      </c>
      <c r="B1040" s="744" t="s">
        <v>1420</v>
      </c>
      <c r="C1040" s="745"/>
      <c r="D1040" s="743">
        <v>309</v>
      </c>
      <c r="E1040" s="746">
        <v>23616</v>
      </c>
      <c r="F1040" s="743" t="s">
        <v>4782</v>
      </c>
      <c r="G1040" s="743" t="s">
        <v>4783</v>
      </c>
      <c r="H1040" s="747"/>
      <c r="I1040" s="733" t="s">
        <v>5036</v>
      </c>
      <c r="J1040" s="554"/>
      <c r="K1040" s="554"/>
    </row>
    <row r="1041" spans="1:11" x14ac:dyDescent="0.35">
      <c r="A1041" s="743" t="s">
        <v>5037</v>
      </c>
      <c r="B1041" s="744" t="s">
        <v>4730</v>
      </c>
      <c r="C1041" s="745">
        <v>156</v>
      </c>
      <c r="D1041" s="743">
        <v>350</v>
      </c>
      <c r="E1041" s="746">
        <v>23378.14</v>
      </c>
      <c r="F1041" s="743" t="s">
        <v>4831</v>
      </c>
      <c r="G1041" s="743" t="s">
        <v>4832</v>
      </c>
      <c r="H1041" s="747"/>
      <c r="I1041" s="733" t="s">
        <v>5038</v>
      </c>
      <c r="J1041" s="554"/>
      <c r="K1041" s="554"/>
    </row>
    <row r="1042" spans="1:11" x14ac:dyDescent="0.35">
      <c r="A1042" s="743" t="s">
        <v>5017</v>
      </c>
      <c r="B1042" s="744" t="s">
        <v>1420</v>
      </c>
      <c r="C1042" s="745"/>
      <c r="D1042" s="743">
        <v>353</v>
      </c>
      <c r="E1042" s="746">
        <v>22400</v>
      </c>
      <c r="F1042" s="743" t="s">
        <v>5039</v>
      </c>
      <c r="G1042" s="743" t="s">
        <v>5040</v>
      </c>
      <c r="H1042" s="747"/>
      <c r="I1042" s="733" t="s">
        <v>5038</v>
      </c>
      <c r="J1042" s="554"/>
      <c r="K1042" s="554"/>
    </row>
    <row r="1043" spans="1:11" x14ac:dyDescent="0.35">
      <c r="A1043" s="743" t="s">
        <v>5030</v>
      </c>
      <c r="B1043" s="744" t="s">
        <v>1420</v>
      </c>
      <c r="C1043" s="745"/>
      <c r="D1043" s="743">
        <v>356</v>
      </c>
      <c r="E1043" s="746">
        <v>26500</v>
      </c>
      <c r="F1043" s="743" t="s">
        <v>4882</v>
      </c>
      <c r="G1043" s="743" t="s">
        <v>4883</v>
      </c>
      <c r="H1043" s="747"/>
      <c r="I1043" s="733" t="s">
        <v>5038</v>
      </c>
      <c r="J1043" s="554"/>
      <c r="K1043" s="554"/>
    </row>
    <row r="1044" spans="1:11" x14ac:dyDescent="0.35">
      <c r="A1044" s="743" t="s">
        <v>5030</v>
      </c>
      <c r="B1044" s="744" t="s">
        <v>1420</v>
      </c>
      <c r="C1044" s="745"/>
      <c r="D1044" s="743">
        <v>383</v>
      </c>
      <c r="E1044" s="746">
        <v>25200</v>
      </c>
      <c r="F1044" s="743" t="s">
        <v>4731</v>
      </c>
      <c r="G1044" s="743" t="s">
        <v>4732</v>
      </c>
      <c r="H1044" s="747"/>
      <c r="I1044" s="733" t="s">
        <v>5041</v>
      </c>
      <c r="J1044" s="554"/>
      <c r="K1044" s="554"/>
    </row>
    <row r="1045" spans="1:11" x14ac:dyDescent="0.35">
      <c r="A1045" s="743" t="s">
        <v>5042</v>
      </c>
      <c r="B1045" s="744" t="s">
        <v>4811</v>
      </c>
      <c r="C1045" s="745">
        <v>3</v>
      </c>
      <c r="D1045" s="743">
        <v>386</v>
      </c>
      <c r="E1045" s="746">
        <v>58356.5</v>
      </c>
      <c r="F1045" s="743" t="s">
        <v>5043</v>
      </c>
      <c r="G1045" s="743" t="s">
        <v>5044</v>
      </c>
      <c r="H1045" s="747"/>
      <c r="I1045" s="733" t="s">
        <v>5041</v>
      </c>
      <c r="J1045" s="554"/>
      <c r="K1045" s="554"/>
    </row>
    <row r="1046" spans="1:11" x14ac:dyDescent="0.35">
      <c r="A1046" s="743" t="s">
        <v>5030</v>
      </c>
      <c r="B1046" s="744" t="s">
        <v>1420</v>
      </c>
      <c r="C1046" s="745"/>
      <c r="D1046" s="743">
        <v>388</v>
      </c>
      <c r="E1046" s="746">
        <v>34200</v>
      </c>
      <c r="F1046" s="743" t="s">
        <v>5045</v>
      </c>
      <c r="G1046" s="743" t="s">
        <v>5046</v>
      </c>
      <c r="H1046" s="747"/>
      <c r="I1046" s="733" t="s">
        <v>5047</v>
      </c>
      <c r="J1046" s="554"/>
      <c r="K1046" s="554"/>
    </row>
    <row r="1047" spans="1:11" x14ac:dyDescent="0.35">
      <c r="A1047" s="743" t="s">
        <v>5048</v>
      </c>
      <c r="B1047" s="744" t="s">
        <v>4811</v>
      </c>
      <c r="C1047" s="745">
        <v>4</v>
      </c>
      <c r="D1047" s="743">
        <v>412</v>
      </c>
      <c r="E1047" s="746">
        <v>54290</v>
      </c>
      <c r="F1047" s="743" t="s">
        <v>5049</v>
      </c>
      <c r="G1047" s="743" t="s">
        <v>5050</v>
      </c>
      <c r="H1047" s="747"/>
      <c r="I1047" s="733" t="s">
        <v>5051</v>
      </c>
      <c r="J1047" s="554"/>
      <c r="K1047" s="554"/>
    </row>
    <row r="1048" spans="1:11" x14ac:dyDescent="0.35">
      <c r="A1048" s="743" t="s">
        <v>5052</v>
      </c>
      <c r="B1048" s="744" t="s">
        <v>1277</v>
      </c>
      <c r="C1048" s="745">
        <v>3</v>
      </c>
      <c r="D1048" s="743">
        <v>438</v>
      </c>
      <c r="E1048" s="746">
        <v>145365</v>
      </c>
      <c r="F1048" s="743" t="s">
        <v>5053</v>
      </c>
      <c r="G1048" s="743" t="s">
        <v>5054</v>
      </c>
      <c r="H1048" s="747"/>
      <c r="I1048" s="733" t="s">
        <v>5055</v>
      </c>
      <c r="J1048" s="554"/>
      <c r="K1048" s="554"/>
    </row>
    <row r="1049" spans="1:11" x14ac:dyDescent="0.35">
      <c r="A1049" s="743" t="s">
        <v>5056</v>
      </c>
      <c r="B1049" s="744" t="s">
        <v>1420</v>
      </c>
      <c r="C1049" s="745"/>
      <c r="D1049" s="743">
        <v>439</v>
      </c>
      <c r="E1049" s="746">
        <v>26691.360000000001</v>
      </c>
      <c r="F1049" s="743" t="s">
        <v>4782</v>
      </c>
      <c r="G1049" s="743" t="s">
        <v>4783</v>
      </c>
      <c r="H1049" s="747"/>
      <c r="I1049" s="733" t="s">
        <v>5057</v>
      </c>
      <c r="J1049" s="554"/>
      <c r="K1049" s="554"/>
    </row>
    <row r="1050" spans="1:11" x14ac:dyDescent="0.35">
      <c r="A1050" s="743" t="s">
        <v>5030</v>
      </c>
      <c r="B1050" s="744" t="s">
        <v>1420</v>
      </c>
      <c r="C1050" s="745"/>
      <c r="D1050" s="743">
        <v>445</v>
      </c>
      <c r="E1050" s="746">
        <v>36720</v>
      </c>
      <c r="F1050" s="743" t="s">
        <v>5034</v>
      </c>
      <c r="G1050" s="743" t="s">
        <v>5035</v>
      </c>
      <c r="H1050" s="747"/>
      <c r="I1050" s="733" t="s">
        <v>5057</v>
      </c>
      <c r="J1050" s="554"/>
      <c r="K1050" s="554"/>
    </row>
    <row r="1051" spans="1:11" x14ac:dyDescent="0.35">
      <c r="A1051" s="743" t="s">
        <v>5058</v>
      </c>
      <c r="B1051" s="744" t="s">
        <v>1277</v>
      </c>
      <c r="C1051" s="745">
        <v>5</v>
      </c>
      <c r="D1051" s="743">
        <v>453</v>
      </c>
      <c r="E1051" s="746">
        <v>235695.6</v>
      </c>
      <c r="F1051" s="743" t="s">
        <v>4796</v>
      </c>
      <c r="G1051" s="743" t="s">
        <v>4797</v>
      </c>
      <c r="H1051" s="747"/>
      <c r="I1051" s="733" t="s">
        <v>5057</v>
      </c>
      <c r="J1051" s="554"/>
      <c r="K1051" s="554"/>
    </row>
    <row r="1052" spans="1:11" x14ac:dyDescent="0.35">
      <c r="A1052" s="743" t="s">
        <v>5059</v>
      </c>
      <c r="B1052" s="744" t="s">
        <v>4811</v>
      </c>
      <c r="C1052" s="745">
        <v>1</v>
      </c>
      <c r="D1052" s="743">
        <v>463</v>
      </c>
      <c r="E1052" s="746">
        <v>33235.9</v>
      </c>
      <c r="F1052" s="743" t="s">
        <v>608</v>
      </c>
      <c r="G1052" s="743" t="s">
        <v>4706</v>
      </c>
      <c r="H1052" s="747"/>
      <c r="I1052" s="733" t="s">
        <v>5060</v>
      </c>
      <c r="J1052" s="554"/>
      <c r="K1052" s="554"/>
    </row>
    <row r="1053" spans="1:11" x14ac:dyDescent="0.35">
      <c r="A1053" s="743" t="s">
        <v>5061</v>
      </c>
      <c r="B1053" s="744" t="s">
        <v>1420</v>
      </c>
      <c r="C1053" s="745"/>
      <c r="D1053" s="743">
        <v>472</v>
      </c>
      <c r="E1053" s="746">
        <v>35436</v>
      </c>
      <c r="F1053" s="743" t="s">
        <v>4740</v>
      </c>
      <c r="G1053" s="743" t="s">
        <v>4741</v>
      </c>
      <c r="H1053" s="747"/>
      <c r="I1053" s="733" t="s">
        <v>5062</v>
      </c>
      <c r="J1053" s="554"/>
      <c r="K1053" s="554"/>
    </row>
    <row r="1054" spans="1:11" x14ac:dyDescent="0.35">
      <c r="A1054" s="743" t="s">
        <v>5063</v>
      </c>
      <c r="B1054" s="744" t="s">
        <v>4811</v>
      </c>
      <c r="C1054" s="745">
        <v>5</v>
      </c>
      <c r="D1054" s="743">
        <v>477</v>
      </c>
      <c r="E1054" s="746">
        <v>55100</v>
      </c>
      <c r="F1054" s="743" t="s">
        <v>4821</v>
      </c>
      <c r="G1054" s="743" t="s">
        <v>4822</v>
      </c>
      <c r="H1054" s="747"/>
      <c r="I1054" s="733" t="s">
        <v>5064</v>
      </c>
      <c r="J1054" s="554"/>
      <c r="K1054" s="554"/>
    </row>
    <row r="1055" spans="1:11" x14ac:dyDescent="0.35">
      <c r="A1055" s="743" t="s">
        <v>5030</v>
      </c>
      <c r="B1055" s="744" t="s">
        <v>1420</v>
      </c>
      <c r="C1055" s="745"/>
      <c r="D1055" s="743">
        <v>501</v>
      </c>
      <c r="E1055" s="746">
        <v>39440</v>
      </c>
      <c r="F1055" s="743" t="s">
        <v>4882</v>
      </c>
      <c r="G1055" s="743" t="s">
        <v>4883</v>
      </c>
      <c r="H1055" s="747"/>
      <c r="I1055" s="733" t="s">
        <v>5065</v>
      </c>
      <c r="J1055" s="554"/>
      <c r="K1055" s="554"/>
    </row>
    <row r="1056" spans="1:11" x14ac:dyDescent="0.35">
      <c r="A1056" s="743" t="s">
        <v>5066</v>
      </c>
      <c r="B1056" s="744" t="s">
        <v>1277</v>
      </c>
      <c r="C1056" s="745">
        <v>6</v>
      </c>
      <c r="D1056" s="743">
        <v>551</v>
      </c>
      <c r="E1056" s="746">
        <v>214131.48</v>
      </c>
      <c r="F1056" s="743" t="s">
        <v>5067</v>
      </c>
      <c r="G1056" s="743" t="s">
        <v>5068</v>
      </c>
      <c r="H1056" s="747"/>
      <c r="I1056" s="733" t="s">
        <v>5069</v>
      </c>
      <c r="J1056" s="554"/>
      <c r="K1056" s="554"/>
    </row>
    <row r="1057" spans="1:11" x14ac:dyDescent="0.35">
      <c r="A1057" s="743" t="s">
        <v>5070</v>
      </c>
      <c r="B1057" s="744" t="s">
        <v>1420</v>
      </c>
      <c r="C1057" s="745"/>
      <c r="D1057" s="743">
        <v>552</v>
      </c>
      <c r="E1057" s="746">
        <v>40820</v>
      </c>
      <c r="F1057" s="743" t="s">
        <v>4701</v>
      </c>
      <c r="G1057" s="743" t="s">
        <v>4702</v>
      </c>
      <c r="H1057" s="747"/>
      <c r="I1057" s="733" t="s">
        <v>5071</v>
      </c>
      <c r="J1057" s="554"/>
      <c r="K1057" s="554"/>
    </row>
    <row r="1058" spans="1:11" x14ac:dyDescent="0.35">
      <c r="A1058" s="743" t="s">
        <v>5072</v>
      </c>
      <c r="B1058" s="744" t="s">
        <v>1420</v>
      </c>
      <c r="C1058" s="745"/>
      <c r="D1058" s="743">
        <v>553</v>
      </c>
      <c r="E1058" s="746">
        <v>30000</v>
      </c>
      <c r="F1058" s="743" t="s">
        <v>5073</v>
      </c>
      <c r="G1058" s="743" t="s">
        <v>5074</v>
      </c>
      <c r="H1058" s="747"/>
      <c r="I1058" s="733" t="s">
        <v>5075</v>
      </c>
      <c r="J1058" s="554"/>
      <c r="K1058" s="554"/>
    </row>
    <row r="1059" spans="1:11" x14ac:dyDescent="0.35">
      <c r="A1059" s="743" t="s">
        <v>5076</v>
      </c>
      <c r="B1059" s="744" t="s">
        <v>1420</v>
      </c>
      <c r="C1059" s="745"/>
      <c r="D1059" s="743">
        <v>588</v>
      </c>
      <c r="E1059" s="746">
        <v>40975</v>
      </c>
      <c r="F1059" s="743" t="s">
        <v>5077</v>
      </c>
      <c r="G1059" s="743" t="s">
        <v>5078</v>
      </c>
      <c r="H1059" s="747"/>
      <c r="I1059" s="733" t="s">
        <v>5079</v>
      </c>
      <c r="J1059" s="554"/>
      <c r="K1059" s="554"/>
    </row>
    <row r="1060" spans="1:11" x14ac:dyDescent="0.35">
      <c r="A1060" s="743" t="s">
        <v>5080</v>
      </c>
      <c r="B1060" s="744" t="s">
        <v>1420</v>
      </c>
      <c r="C1060" s="745"/>
      <c r="D1060" s="743">
        <v>592</v>
      </c>
      <c r="E1060" s="746">
        <v>18865</v>
      </c>
      <c r="F1060" s="743" t="s">
        <v>5081</v>
      </c>
      <c r="G1060" s="743" t="s">
        <v>5082</v>
      </c>
      <c r="H1060" s="747"/>
      <c r="I1060" s="733" t="s">
        <v>5083</v>
      </c>
      <c r="J1060" s="554"/>
      <c r="K1060" s="554"/>
    </row>
    <row r="1061" spans="1:11" x14ac:dyDescent="0.35">
      <c r="A1061" s="743" t="s">
        <v>5084</v>
      </c>
      <c r="B1061" s="744" t="s">
        <v>1420</v>
      </c>
      <c r="C1061" s="745"/>
      <c r="D1061" s="743">
        <v>594</v>
      </c>
      <c r="E1061" s="746">
        <v>41200</v>
      </c>
      <c r="F1061" s="743" t="s">
        <v>5077</v>
      </c>
      <c r="G1061" s="743" t="s">
        <v>5078</v>
      </c>
      <c r="H1061" s="747"/>
      <c r="I1061" s="733" t="s">
        <v>5083</v>
      </c>
      <c r="J1061" s="554"/>
      <c r="K1061" s="554"/>
    </row>
    <row r="1062" spans="1:11" x14ac:dyDescent="0.35">
      <c r="A1062" s="743" t="s">
        <v>5030</v>
      </c>
      <c r="B1062" s="744" t="s">
        <v>1420</v>
      </c>
      <c r="C1062" s="745"/>
      <c r="D1062" s="743">
        <v>595</v>
      </c>
      <c r="E1062" s="746">
        <v>18000</v>
      </c>
      <c r="F1062" s="743" t="s">
        <v>5085</v>
      </c>
      <c r="G1062" s="743" t="s">
        <v>5086</v>
      </c>
      <c r="H1062" s="747"/>
      <c r="I1062" s="733" t="s">
        <v>5083</v>
      </c>
      <c r="J1062" s="554"/>
      <c r="K1062" s="554"/>
    </row>
    <row r="1063" spans="1:11" x14ac:dyDescent="0.35">
      <c r="A1063" s="743" t="s">
        <v>5030</v>
      </c>
      <c r="B1063" s="744" t="s">
        <v>1420</v>
      </c>
      <c r="C1063" s="745"/>
      <c r="D1063" s="743">
        <v>604</v>
      </c>
      <c r="E1063" s="746">
        <v>22950</v>
      </c>
      <c r="F1063" s="743" t="s">
        <v>5081</v>
      </c>
      <c r="G1063" s="743" t="s">
        <v>5082</v>
      </c>
      <c r="H1063" s="747"/>
      <c r="I1063" s="733" t="s">
        <v>5087</v>
      </c>
      <c r="J1063" s="554"/>
      <c r="K1063" s="554"/>
    </row>
    <row r="1064" spans="1:11" x14ac:dyDescent="0.35">
      <c r="A1064" s="743" t="s">
        <v>5030</v>
      </c>
      <c r="B1064" s="744" t="s">
        <v>1420</v>
      </c>
      <c r="C1064" s="745"/>
      <c r="D1064" s="743">
        <v>608</v>
      </c>
      <c r="E1064" s="746">
        <v>39950</v>
      </c>
      <c r="F1064" s="743" t="s">
        <v>4782</v>
      </c>
      <c r="G1064" s="743" t="s">
        <v>4783</v>
      </c>
      <c r="H1064" s="747"/>
      <c r="I1064" s="733" t="s">
        <v>5087</v>
      </c>
      <c r="J1064" s="554"/>
      <c r="K1064" s="554"/>
    </row>
    <row r="1065" spans="1:11" x14ac:dyDescent="0.35">
      <c r="A1065" s="743" t="s">
        <v>5088</v>
      </c>
      <c r="B1065" s="744" t="s">
        <v>1420</v>
      </c>
      <c r="C1065" s="745"/>
      <c r="D1065" s="743">
        <v>3</v>
      </c>
      <c r="E1065" s="746">
        <v>31221.200000000001</v>
      </c>
      <c r="F1065" s="743" t="s">
        <v>644</v>
      </c>
      <c r="G1065" s="743" t="s">
        <v>4912</v>
      </c>
      <c r="H1065" s="747"/>
      <c r="I1065" s="733" t="s">
        <v>5089</v>
      </c>
      <c r="J1065" s="554"/>
      <c r="K1065" s="554"/>
    </row>
    <row r="1066" spans="1:11" x14ac:dyDescent="0.35">
      <c r="A1066" s="743" t="s">
        <v>5090</v>
      </c>
      <c r="B1066" s="744" t="s">
        <v>1420</v>
      </c>
      <c r="C1066" s="745"/>
      <c r="D1066" s="743">
        <v>5</v>
      </c>
      <c r="E1066" s="746">
        <v>27264.2</v>
      </c>
      <c r="F1066" s="743" t="s">
        <v>644</v>
      </c>
      <c r="G1066" s="743" t="s">
        <v>4912</v>
      </c>
      <c r="H1066" s="747"/>
      <c r="I1066" s="733" t="s">
        <v>5089</v>
      </c>
      <c r="J1066" s="554"/>
      <c r="K1066" s="554"/>
    </row>
    <row r="1067" spans="1:11" x14ac:dyDescent="0.35">
      <c r="A1067" s="743" t="s">
        <v>5091</v>
      </c>
      <c r="B1067" s="744" t="s">
        <v>1420</v>
      </c>
      <c r="C1067" s="745"/>
      <c r="D1067" s="743">
        <v>13</v>
      </c>
      <c r="E1067" s="746">
        <v>30000</v>
      </c>
      <c r="F1067" s="743" t="s">
        <v>4908</v>
      </c>
      <c r="G1067" s="743" t="s">
        <v>4909</v>
      </c>
      <c r="H1067" s="747"/>
      <c r="I1067" s="733" t="s">
        <v>5092</v>
      </c>
      <c r="J1067" s="554"/>
      <c r="K1067" s="554"/>
    </row>
    <row r="1068" spans="1:11" x14ac:dyDescent="0.35">
      <c r="A1068" s="743" t="s">
        <v>5093</v>
      </c>
      <c r="B1068" s="744" t="s">
        <v>1420</v>
      </c>
      <c r="C1068" s="745"/>
      <c r="D1068" s="743">
        <v>14</v>
      </c>
      <c r="E1068" s="746">
        <v>36345</v>
      </c>
      <c r="F1068" s="743" t="s">
        <v>5094</v>
      </c>
      <c r="G1068" s="743" t="s">
        <v>5095</v>
      </c>
      <c r="H1068" s="747"/>
      <c r="I1068" s="733" t="s">
        <v>5092</v>
      </c>
      <c r="J1068" s="554"/>
      <c r="K1068" s="554"/>
    </row>
    <row r="1069" spans="1:11" x14ac:dyDescent="0.35">
      <c r="A1069" s="743" t="s">
        <v>5096</v>
      </c>
      <c r="B1069" s="744" t="s">
        <v>4845</v>
      </c>
      <c r="C1069" s="745">
        <v>1</v>
      </c>
      <c r="D1069" s="743">
        <v>40</v>
      </c>
      <c r="E1069" s="746">
        <v>42000</v>
      </c>
      <c r="F1069" s="743">
        <v>10040008174</v>
      </c>
      <c r="G1069" s="743" t="s">
        <v>4917</v>
      </c>
      <c r="H1069" s="747"/>
      <c r="I1069" s="748">
        <v>44621</v>
      </c>
      <c r="J1069" s="554"/>
      <c r="K1069" s="554"/>
    </row>
    <row r="1070" spans="1:11" x14ac:dyDescent="0.35">
      <c r="A1070" s="743" t="s">
        <v>5097</v>
      </c>
      <c r="B1070" s="744" t="s">
        <v>1420</v>
      </c>
      <c r="C1070" s="745"/>
      <c r="D1070" s="743">
        <v>53</v>
      </c>
      <c r="E1070" s="746">
        <v>25000</v>
      </c>
      <c r="F1070" s="743" t="s">
        <v>5098</v>
      </c>
      <c r="G1070" s="743" t="s">
        <v>5099</v>
      </c>
      <c r="H1070" s="747"/>
      <c r="I1070" s="733" t="s">
        <v>5100</v>
      </c>
      <c r="J1070" s="554"/>
      <c r="K1070" s="554"/>
    </row>
    <row r="1071" spans="1:11" x14ac:dyDescent="0.35">
      <c r="A1071" s="743" t="s">
        <v>5101</v>
      </c>
      <c r="B1071" s="744" t="s">
        <v>1420</v>
      </c>
      <c r="C1071" s="745"/>
      <c r="D1071" s="743">
        <v>81</v>
      </c>
      <c r="E1071" s="746">
        <v>29000</v>
      </c>
      <c r="F1071" s="743" t="s">
        <v>5102</v>
      </c>
      <c r="G1071" s="743" t="s">
        <v>5103</v>
      </c>
      <c r="H1071" s="747"/>
      <c r="I1071" s="733" t="s">
        <v>5104</v>
      </c>
      <c r="J1071" s="554"/>
      <c r="K1071" s="554"/>
    </row>
    <row r="1072" spans="1:11" x14ac:dyDescent="0.35">
      <c r="A1072" s="743" t="s">
        <v>5105</v>
      </c>
      <c r="B1072" s="744" t="s">
        <v>1420</v>
      </c>
      <c r="C1072" s="745"/>
      <c r="D1072" s="743">
        <v>89</v>
      </c>
      <c r="E1072" s="746">
        <v>56240.07</v>
      </c>
      <c r="F1072" s="743" t="s">
        <v>4975</v>
      </c>
      <c r="G1072" s="743" t="s">
        <v>4976</v>
      </c>
      <c r="H1072" s="747"/>
      <c r="I1072" s="733" t="s">
        <v>5106</v>
      </c>
      <c r="J1072" s="554"/>
      <c r="K1072" s="554"/>
    </row>
    <row r="1073" spans="1:11" x14ac:dyDescent="0.35">
      <c r="A1073" s="743" t="s">
        <v>5107</v>
      </c>
      <c r="B1073" s="744" t="s">
        <v>1420</v>
      </c>
      <c r="C1073" s="745"/>
      <c r="D1073" s="743">
        <v>106</v>
      </c>
      <c r="E1073" s="746">
        <v>24000</v>
      </c>
      <c r="F1073" s="743" t="s">
        <v>4920</v>
      </c>
      <c r="G1073" s="743" t="s">
        <v>4921</v>
      </c>
      <c r="H1073" s="747"/>
      <c r="I1073" s="733" t="s">
        <v>5108</v>
      </c>
      <c r="J1073" s="554"/>
      <c r="K1073" s="554"/>
    </row>
    <row r="1074" spans="1:11" x14ac:dyDescent="0.35">
      <c r="A1074" s="743" t="s">
        <v>5109</v>
      </c>
      <c r="B1074" s="744" t="s">
        <v>1420</v>
      </c>
      <c r="C1074" s="745"/>
      <c r="D1074" s="743">
        <v>107</v>
      </c>
      <c r="E1074" s="746">
        <v>21600</v>
      </c>
      <c r="F1074" s="743" t="s">
        <v>4924</v>
      </c>
      <c r="G1074" s="743" t="s">
        <v>4925</v>
      </c>
      <c r="H1074" s="747"/>
      <c r="I1074" s="733" t="s">
        <v>5108</v>
      </c>
      <c r="J1074" s="554"/>
      <c r="K1074" s="554"/>
    </row>
    <row r="1075" spans="1:11" x14ac:dyDescent="0.35">
      <c r="A1075" s="743" t="s">
        <v>5110</v>
      </c>
      <c r="B1075" s="744" t="s">
        <v>4845</v>
      </c>
      <c r="C1075" s="745">
        <v>2</v>
      </c>
      <c r="D1075" s="743">
        <v>108</v>
      </c>
      <c r="E1075" s="746">
        <v>72000</v>
      </c>
      <c r="F1075" s="743" t="s">
        <v>4936</v>
      </c>
      <c r="G1075" s="743" t="s">
        <v>4937</v>
      </c>
      <c r="H1075" s="747"/>
      <c r="I1075" s="733" t="s">
        <v>5111</v>
      </c>
      <c r="J1075" s="554"/>
      <c r="K1075" s="554"/>
    </row>
    <row r="1076" spans="1:11" x14ac:dyDescent="0.35">
      <c r="A1076" s="743" t="s">
        <v>5112</v>
      </c>
      <c r="B1076" s="744" t="s">
        <v>4845</v>
      </c>
      <c r="C1076" s="745">
        <v>4</v>
      </c>
      <c r="D1076" s="743">
        <v>109</v>
      </c>
      <c r="E1076" s="746">
        <v>39600</v>
      </c>
      <c r="F1076" s="743" t="s">
        <v>4932</v>
      </c>
      <c r="G1076" s="743" t="s">
        <v>4933</v>
      </c>
      <c r="H1076" s="747"/>
      <c r="I1076" s="733" t="s">
        <v>5111</v>
      </c>
      <c r="J1076" s="554"/>
      <c r="K1076" s="554"/>
    </row>
    <row r="1077" spans="1:11" x14ac:dyDescent="0.35">
      <c r="A1077" s="743" t="s">
        <v>5113</v>
      </c>
      <c r="B1077" s="744" t="s">
        <v>4845</v>
      </c>
      <c r="C1077" s="745">
        <v>3</v>
      </c>
      <c r="D1077" s="743">
        <v>110</v>
      </c>
      <c r="E1077" s="746">
        <v>79200</v>
      </c>
      <c r="F1077" s="743" t="s">
        <v>5114</v>
      </c>
      <c r="G1077" s="743" t="s">
        <v>5115</v>
      </c>
      <c r="H1077" s="747"/>
      <c r="I1077" s="733" t="s">
        <v>5116</v>
      </c>
      <c r="J1077" s="554"/>
      <c r="K1077" s="554"/>
    </row>
    <row r="1078" spans="1:11" x14ac:dyDescent="0.35">
      <c r="A1078" s="743" t="s">
        <v>5117</v>
      </c>
      <c r="B1078" s="744" t="s">
        <v>1277</v>
      </c>
      <c r="C1078" s="745">
        <v>1</v>
      </c>
      <c r="D1078" s="743">
        <v>173</v>
      </c>
      <c r="E1078" s="746">
        <v>119700</v>
      </c>
      <c r="F1078" s="743" t="s">
        <v>4940</v>
      </c>
      <c r="G1078" s="743" t="s">
        <v>4941</v>
      </c>
      <c r="H1078" s="747"/>
      <c r="I1078" s="733" t="s">
        <v>5118</v>
      </c>
      <c r="J1078" s="554"/>
      <c r="K1078" s="554"/>
    </row>
    <row r="1079" spans="1:11" x14ac:dyDescent="0.35">
      <c r="A1079" s="743" t="s">
        <v>5119</v>
      </c>
      <c r="B1079" s="744" t="s">
        <v>1420</v>
      </c>
      <c r="C1079" s="745"/>
      <c r="D1079" s="743">
        <v>215</v>
      </c>
      <c r="E1079" s="746">
        <v>24000</v>
      </c>
      <c r="F1079" s="743" t="s">
        <v>4940</v>
      </c>
      <c r="G1079" s="743" t="s">
        <v>4941</v>
      </c>
      <c r="H1079" s="747"/>
      <c r="I1079" s="733" t="s">
        <v>5022</v>
      </c>
      <c r="J1079" s="554"/>
      <c r="K1079" s="554"/>
    </row>
    <row r="1080" spans="1:11" x14ac:dyDescent="0.35">
      <c r="A1080" s="743" t="s">
        <v>5120</v>
      </c>
      <c r="B1080" s="744" t="s">
        <v>1277</v>
      </c>
      <c r="C1080" s="745">
        <v>4</v>
      </c>
      <c r="D1080" s="743">
        <v>228</v>
      </c>
      <c r="E1080" s="746">
        <v>55860</v>
      </c>
      <c r="F1080" s="743" t="s">
        <v>4983</v>
      </c>
      <c r="G1080" s="743" t="s">
        <v>4984</v>
      </c>
      <c r="H1080" s="747"/>
      <c r="I1080" s="733" t="s">
        <v>5121</v>
      </c>
      <c r="J1080" s="554"/>
      <c r="K1080" s="554"/>
    </row>
    <row r="1081" spans="1:11" x14ac:dyDescent="0.35">
      <c r="A1081" s="743" t="s">
        <v>5122</v>
      </c>
      <c r="B1081" s="744" t="s">
        <v>1420</v>
      </c>
      <c r="C1081" s="745"/>
      <c r="D1081" s="743">
        <v>236</v>
      </c>
      <c r="E1081" s="746">
        <v>24500</v>
      </c>
      <c r="F1081" s="743" t="s">
        <v>5123</v>
      </c>
      <c r="G1081" s="743" t="s">
        <v>5124</v>
      </c>
      <c r="H1081" s="747"/>
      <c r="I1081" s="733" t="s">
        <v>5125</v>
      </c>
      <c r="J1081" s="554"/>
      <c r="K1081" s="554"/>
    </row>
    <row r="1082" spans="1:11" x14ac:dyDescent="0.35">
      <c r="A1082" s="743" t="s">
        <v>5126</v>
      </c>
      <c r="B1082" s="744" t="s">
        <v>1420</v>
      </c>
      <c r="C1082" s="745"/>
      <c r="D1082" s="743">
        <v>277</v>
      </c>
      <c r="E1082" s="746">
        <v>24000</v>
      </c>
      <c r="F1082" s="743" t="s">
        <v>5127</v>
      </c>
      <c r="G1082" s="743" t="s">
        <v>5128</v>
      </c>
      <c r="H1082" s="747"/>
      <c r="I1082" s="733" t="s">
        <v>5041</v>
      </c>
      <c r="J1082" s="554"/>
      <c r="K1082" s="554"/>
    </row>
    <row r="1083" spans="1:11" x14ac:dyDescent="0.35">
      <c r="A1083" s="743" t="s">
        <v>5129</v>
      </c>
      <c r="B1083" s="744" t="s">
        <v>1420</v>
      </c>
      <c r="C1083" s="745"/>
      <c r="D1083" s="743">
        <v>297</v>
      </c>
      <c r="E1083" s="746">
        <v>416305.27</v>
      </c>
      <c r="F1083" s="743" t="s">
        <v>4975</v>
      </c>
      <c r="G1083" s="743" t="s">
        <v>4976</v>
      </c>
      <c r="H1083" s="747"/>
      <c r="I1083" s="733" t="s">
        <v>5057</v>
      </c>
      <c r="J1083" s="554"/>
      <c r="K1083" s="554"/>
    </row>
    <row r="1084" spans="1:11" x14ac:dyDescent="0.35">
      <c r="A1084" s="743" t="s">
        <v>5130</v>
      </c>
      <c r="B1084" s="744" t="s">
        <v>1420</v>
      </c>
      <c r="C1084" s="745"/>
      <c r="D1084" s="743">
        <v>299</v>
      </c>
      <c r="E1084" s="746">
        <v>36000</v>
      </c>
      <c r="F1084" s="743" t="s">
        <v>4740</v>
      </c>
      <c r="G1084" s="743" t="s">
        <v>4741</v>
      </c>
      <c r="H1084" s="747"/>
      <c r="I1084" s="733" t="s">
        <v>5060</v>
      </c>
      <c r="J1084" s="554"/>
      <c r="K1084" s="554"/>
    </row>
    <row r="1085" spans="1:11" x14ac:dyDescent="0.35">
      <c r="A1085" s="743" t="s">
        <v>5131</v>
      </c>
      <c r="B1085" s="744" t="s">
        <v>1420</v>
      </c>
      <c r="C1085" s="745"/>
      <c r="D1085" s="743">
        <v>322</v>
      </c>
      <c r="E1085" s="746">
        <v>33381.26</v>
      </c>
      <c r="F1085" s="743" t="s">
        <v>5132</v>
      </c>
      <c r="G1085" s="743" t="s">
        <v>5133</v>
      </c>
      <c r="H1085" s="747"/>
      <c r="I1085" s="733" t="s">
        <v>5134</v>
      </c>
      <c r="J1085" s="554"/>
      <c r="K1085" s="554"/>
    </row>
    <row r="1086" spans="1:11" x14ac:dyDescent="0.35">
      <c r="A1086" s="743" t="s">
        <v>5135</v>
      </c>
      <c r="B1086" s="744" t="s">
        <v>1420</v>
      </c>
      <c r="C1086" s="745"/>
      <c r="D1086" s="743">
        <v>352</v>
      </c>
      <c r="E1086" s="746">
        <v>29023.279999999999</v>
      </c>
      <c r="F1086" s="743" t="s">
        <v>5136</v>
      </c>
      <c r="G1086" s="743" t="s">
        <v>5137</v>
      </c>
      <c r="H1086" s="747"/>
      <c r="I1086" s="733" t="s">
        <v>5138</v>
      </c>
      <c r="J1086" s="554"/>
      <c r="K1086" s="554"/>
    </row>
    <row r="1087" spans="1:11" x14ac:dyDescent="0.35">
      <c r="A1087" s="743" t="s">
        <v>5139</v>
      </c>
      <c r="B1087" s="744" t="s">
        <v>1420</v>
      </c>
      <c r="C1087" s="745"/>
      <c r="D1087" s="743">
        <v>357</v>
      </c>
      <c r="E1087" s="746">
        <v>33000</v>
      </c>
      <c r="F1087" s="743" t="s">
        <v>4765</v>
      </c>
      <c r="G1087" s="743" t="s">
        <v>4766</v>
      </c>
      <c r="H1087" s="747"/>
      <c r="I1087" s="733" t="s">
        <v>5140</v>
      </c>
      <c r="J1087" s="554"/>
      <c r="K1087" s="554"/>
    </row>
    <row r="1088" spans="1:11" x14ac:dyDescent="0.35">
      <c r="A1088" s="743" t="s">
        <v>5141</v>
      </c>
      <c r="B1088" s="744" t="s">
        <v>1420</v>
      </c>
      <c r="C1088" s="745"/>
      <c r="D1088" s="743">
        <v>365</v>
      </c>
      <c r="E1088" s="746">
        <v>33566.28</v>
      </c>
      <c r="F1088" s="743" t="s">
        <v>5136</v>
      </c>
      <c r="G1088" s="743" t="s">
        <v>5137</v>
      </c>
      <c r="H1088" s="747"/>
      <c r="I1088" s="733" t="s">
        <v>5142</v>
      </c>
      <c r="J1088" s="554"/>
      <c r="K1088" s="554"/>
    </row>
    <row r="1089" spans="1:11" x14ac:dyDescent="0.35">
      <c r="A1089" s="743" t="s">
        <v>5143</v>
      </c>
      <c r="B1089" s="744" t="s">
        <v>1420</v>
      </c>
      <c r="C1089" s="745"/>
      <c r="D1089" s="743">
        <v>394</v>
      </c>
      <c r="E1089" s="746">
        <v>33000</v>
      </c>
      <c r="F1089" s="743" t="s">
        <v>5127</v>
      </c>
      <c r="G1089" s="743" t="s">
        <v>5128</v>
      </c>
      <c r="H1089" s="747"/>
      <c r="I1089" s="733" t="s">
        <v>5144</v>
      </c>
      <c r="J1089" s="554"/>
      <c r="K1089" s="554"/>
    </row>
    <row r="1090" spans="1:11" x14ac:dyDescent="0.35">
      <c r="A1090" s="277" t="s">
        <v>11</v>
      </c>
      <c r="B1090" s="283"/>
      <c r="C1090" s="283"/>
      <c r="D1090" s="283"/>
      <c r="E1090" s="283"/>
      <c r="F1090" s="283"/>
      <c r="G1090" s="284"/>
      <c r="H1090" s="284"/>
      <c r="I1090" s="284"/>
      <c r="J1090" s="284"/>
    </row>
    <row r="1091" spans="1:11" x14ac:dyDescent="0.35">
      <c r="A1091" s="110"/>
      <c r="B1091" s="110"/>
      <c r="C1091" s="110"/>
      <c r="D1091" s="110"/>
      <c r="E1091" s="110"/>
      <c r="F1091" s="110"/>
      <c r="G1091" s="110"/>
      <c r="H1091" s="110"/>
      <c r="I1091" s="110"/>
      <c r="J1091" s="110"/>
    </row>
    <row r="1092" spans="1:11" x14ac:dyDescent="0.35">
      <c r="A1092" s="1016" t="s">
        <v>259</v>
      </c>
      <c r="B1092" s="1016"/>
      <c r="C1092" s="1016"/>
      <c r="D1092" s="1016"/>
      <c r="E1092" s="1016"/>
      <c r="F1092" s="1016"/>
      <c r="G1092" s="1016"/>
      <c r="H1092" s="1016"/>
      <c r="I1092" s="1016"/>
      <c r="J1092" s="1016"/>
    </row>
    <row r="1093" spans="1:11" x14ac:dyDescent="0.35">
      <c r="A1093" s="1016" t="s">
        <v>251</v>
      </c>
      <c r="B1093" s="1016"/>
      <c r="C1093" s="1016"/>
      <c r="D1093" s="1016"/>
      <c r="E1093" s="1016"/>
      <c r="F1093" s="1016"/>
      <c r="G1093" s="1016"/>
      <c r="H1093" s="1016"/>
      <c r="I1093" s="1016"/>
      <c r="J1093" s="1016"/>
    </row>
    <row r="1094" spans="1:11" x14ac:dyDescent="0.35">
      <c r="A1094" s="277" t="s">
        <v>137</v>
      </c>
      <c r="B1094" s="1016" t="s">
        <v>1418</v>
      </c>
      <c r="C1094" s="1016"/>
      <c r="D1094" s="1016"/>
      <c r="E1094" s="1016"/>
      <c r="F1094" s="1016"/>
      <c r="G1094" s="1016"/>
      <c r="H1094" s="1016"/>
      <c r="I1094" s="1016"/>
      <c r="J1094" s="1016"/>
    </row>
    <row r="1095" spans="1:11" x14ac:dyDescent="0.35">
      <c r="A1095" s="275"/>
      <c r="B1095" s="306"/>
      <c r="C1095" s="275"/>
      <c r="D1095" s="306"/>
      <c r="E1095" s="275"/>
      <c r="F1095" s="306"/>
      <c r="G1095" s="307"/>
      <c r="H1095" s="109"/>
      <c r="I1095" s="109"/>
      <c r="J1095" s="109"/>
    </row>
    <row r="1096" spans="1:11" x14ac:dyDescent="0.35">
      <c r="A1096" s="277" t="s">
        <v>131</v>
      </c>
      <c r="B1096" s="278"/>
      <c r="C1096" s="277"/>
      <c r="D1096" s="278"/>
      <c r="E1096" s="277"/>
      <c r="F1096" s="278"/>
      <c r="G1096" s="278" t="s">
        <v>98</v>
      </c>
      <c r="H1096" s="277" t="s">
        <v>138</v>
      </c>
      <c r="I1096" s="277"/>
      <c r="J1096" s="277"/>
    </row>
    <row r="1097" spans="1:11" ht="23.25" x14ac:dyDescent="0.35">
      <c r="A1097" s="277" t="s">
        <v>252</v>
      </c>
      <c r="B1097" s="278" t="s">
        <v>213</v>
      </c>
      <c r="C1097" s="278" t="s">
        <v>132</v>
      </c>
      <c r="D1097" s="278" t="s">
        <v>214</v>
      </c>
      <c r="E1097" s="278" t="s">
        <v>253</v>
      </c>
      <c r="F1097" s="278" t="s">
        <v>215</v>
      </c>
      <c r="G1097" s="278" t="s">
        <v>254</v>
      </c>
      <c r="H1097" s="278" t="s">
        <v>133</v>
      </c>
      <c r="I1097" s="278" t="s">
        <v>135</v>
      </c>
      <c r="J1097" s="278" t="s">
        <v>140</v>
      </c>
    </row>
    <row r="1098" spans="1:11" x14ac:dyDescent="0.35">
      <c r="A1098" s="328" t="s">
        <v>233</v>
      </c>
      <c r="B1098" s="279"/>
      <c r="C1098" s="279"/>
      <c r="D1098" s="279"/>
      <c r="E1098" s="279"/>
      <c r="F1098" s="279"/>
      <c r="G1098" s="279"/>
      <c r="H1098" s="279"/>
      <c r="I1098" s="279"/>
      <c r="J1098" s="279"/>
    </row>
    <row r="1099" spans="1:11" ht="23.25" x14ac:dyDescent="0.35">
      <c r="A1099" s="33" t="s">
        <v>1419</v>
      </c>
      <c r="B1099" s="280" t="s">
        <v>1420</v>
      </c>
      <c r="C1099" s="34" t="s">
        <v>1421</v>
      </c>
      <c r="D1099" s="280" t="s">
        <v>1422</v>
      </c>
      <c r="E1099" s="308">
        <v>21500</v>
      </c>
      <c r="F1099" s="280" t="s">
        <v>1423</v>
      </c>
      <c r="G1099" s="280" t="s">
        <v>1424</v>
      </c>
      <c r="H1099" s="31">
        <v>44224</v>
      </c>
      <c r="I1099" s="31">
        <v>44286</v>
      </c>
      <c r="J1099" s="280" t="s">
        <v>1425</v>
      </c>
    </row>
    <row r="1100" spans="1:11" ht="23.25" x14ac:dyDescent="0.35">
      <c r="A1100" s="33" t="s">
        <v>1426</v>
      </c>
      <c r="B1100" s="280" t="s">
        <v>1420</v>
      </c>
      <c r="C1100" s="34" t="s">
        <v>1421</v>
      </c>
      <c r="D1100" s="280" t="s">
        <v>1427</v>
      </c>
      <c r="E1100" s="308">
        <v>19850</v>
      </c>
      <c r="F1100" s="280" t="s">
        <v>1428</v>
      </c>
      <c r="G1100" s="280" t="s">
        <v>1424</v>
      </c>
      <c r="H1100" s="31">
        <v>44225</v>
      </c>
      <c r="I1100" s="31">
        <v>44285</v>
      </c>
      <c r="J1100" s="280" t="s">
        <v>1425</v>
      </c>
    </row>
    <row r="1101" spans="1:11" ht="34.9" x14ac:dyDescent="0.35">
      <c r="A1101" s="33" t="s">
        <v>1429</v>
      </c>
      <c r="B1101" s="280" t="s">
        <v>1420</v>
      </c>
      <c r="C1101" s="34" t="s">
        <v>1421</v>
      </c>
      <c r="D1101" s="280" t="s">
        <v>1430</v>
      </c>
      <c r="E1101" s="308">
        <v>20952</v>
      </c>
      <c r="F1101" s="280" t="s">
        <v>1431</v>
      </c>
      <c r="G1101" s="280" t="s">
        <v>1424</v>
      </c>
      <c r="H1101" s="31">
        <v>44239</v>
      </c>
      <c r="I1101" s="31">
        <v>44301</v>
      </c>
      <c r="J1101" s="280" t="s">
        <v>1425</v>
      </c>
    </row>
    <row r="1102" spans="1:11" ht="23.25" x14ac:dyDescent="0.35">
      <c r="A1102" s="33" t="s">
        <v>1432</v>
      </c>
      <c r="B1102" s="280" t="s">
        <v>1420</v>
      </c>
      <c r="C1102" s="34" t="s">
        <v>1421</v>
      </c>
      <c r="D1102" s="280" t="s">
        <v>1433</v>
      </c>
      <c r="E1102" s="308">
        <v>143778.20000000001</v>
      </c>
      <c r="F1102" s="280" t="s">
        <v>1434</v>
      </c>
      <c r="G1102" s="280" t="s">
        <v>1424</v>
      </c>
      <c r="H1102" s="31">
        <v>44249</v>
      </c>
      <c r="I1102" s="31">
        <v>44256</v>
      </c>
      <c r="J1102" s="280" t="s">
        <v>1425</v>
      </c>
    </row>
    <row r="1103" spans="1:11" ht="23.25" x14ac:dyDescent="0.35">
      <c r="A1103" s="33" t="s">
        <v>1435</v>
      </c>
      <c r="B1103" s="280" t="s">
        <v>1420</v>
      </c>
      <c r="C1103" s="34" t="s">
        <v>1421</v>
      </c>
      <c r="D1103" s="280" t="s">
        <v>1436</v>
      </c>
      <c r="E1103" s="308">
        <v>28679.41</v>
      </c>
      <c r="F1103" s="280" t="s">
        <v>1437</v>
      </c>
      <c r="G1103" s="280" t="s">
        <v>1424</v>
      </c>
      <c r="H1103" s="31">
        <v>44253</v>
      </c>
      <c r="I1103" s="31">
        <v>44286</v>
      </c>
      <c r="J1103" s="280" t="s">
        <v>1425</v>
      </c>
    </row>
    <row r="1104" spans="1:11" ht="23.25" x14ac:dyDescent="0.35">
      <c r="A1104" s="33" t="s">
        <v>1438</v>
      </c>
      <c r="B1104" s="280" t="s">
        <v>1420</v>
      </c>
      <c r="C1104" s="34" t="s">
        <v>1421</v>
      </c>
      <c r="D1104" s="280" t="s">
        <v>1439</v>
      </c>
      <c r="E1104" s="308">
        <v>27254</v>
      </c>
      <c r="F1104" s="280" t="s">
        <v>1440</v>
      </c>
      <c r="G1104" s="280" t="s">
        <v>1424</v>
      </c>
      <c r="H1104" s="31">
        <v>44398</v>
      </c>
      <c r="I1104" s="31">
        <v>44410</v>
      </c>
      <c r="J1104" s="280" t="s">
        <v>1425</v>
      </c>
    </row>
    <row r="1105" spans="1:10" ht="34.9" x14ac:dyDescent="0.35">
      <c r="A1105" s="33" t="s">
        <v>1441</v>
      </c>
      <c r="B1105" s="280" t="s">
        <v>1420</v>
      </c>
      <c r="C1105" s="34" t="s">
        <v>1421</v>
      </c>
      <c r="D1105" s="280" t="s">
        <v>1442</v>
      </c>
      <c r="E1105" s="308">
        <v>212501.9</v>
      </c>
      <c r="F1105" s="280" t="s">
        <v>1434</v>
      </c>
      <c r="G1105" s="280" t="s">
        <v>1424</v>
      </c>
      <c r="H1105" s="31">
        <v>44271</v>
      </c>
      <c r="I1105" s="31">
        <v>44277</v>
      </c>
      <c r="J1105" s="280" t="s">
        <v>1425</v>
      </c>
    </row>
    <row r="1106" spans="1:10" ht="34.9" x14ac:dyDescent="0.35">
      <c r="A1106" s="33" t="s">
        <v>1443</v>
      </c>
      <c r="B1106" s="280" t="s">
        <v>1420</v>
      </c>
      <c r="C1106" s="34" t="s">
        <v>1421</v>
      </c>
      <c r="D1106" s="280" t="s">
        <v>1444</v>
      </c>
      <c r="E1106" s="308">
        <v>23441.88</v>
      </c>
      <c r="F1106" s="280" t="s">
        <v>1431</v>
      </c>
      <c r="G1106" s="280" t="s">
        <v>1424</v>
      </c>
      <c r="H1106" s="31">
        <v>44286</v>
      </c>
      <c r="I1106" s="31">
        <v>44344</v>
      </c>
      <c r="J1106" s="280" t="s">
        <v>1425</v>
      </c>
    </row>
    <row r="1107" spans="1:10" ht="23.25" x14ac:dyDescent="0.35">
      <c r="A1107" s="33" t="s">
        <v>1445</v>
      </c>
      <c r="B1107" s="280" t="s">
        <v>1420</v>
      </c>
      <c r="C1107" s="34" t="s">
        <v>1421</v>
      </c>
      <c r="D1107" s="280" t="s">
        <v>1446</v>
      </c>
      <c r="E1107" s="308">
        <v>31126.23</v>
      </c>
      <c r="F1107" s="280" t="s">
        <v>1437</v>
      </c>
      <c r="G1107" s="280" t="s">
        <v>1424</v>
      </c>
      <c r="H1107" s="31">
        <v>44286</v>
      </c>
      <c r="I1107" s="31">
        <v>44306</v>
      </c>
      <c r="J1107" s="280" t="s">
        <v>1425</v>
      </c>
    </row>
    <row r="1108" spans="1:10" ht="23.25" x14ac:dyDescent="0.35">
      <c r="A1108" s="33" t="s">
        <v>1447</v>
      </c>
      <c r="B1108" s="280" t="s">
        <v>1420</v>
      </c>
      <c r="C1108" s="34" t="s">
        <v>1421</v>
      </c>
      <c r="D1108" s="280" t="s">
        <v>1448</v>
      </c>
      <c r="E1108" s="308">
        <v>69376.2</v>
      </c>
      <c r="F1108" s="280" t="s">
        <v>1449</v>
      </c>
      <c r="G1108" s="280" t="s">
        <v>1424</v>
      </c>
      <c r="H1108" s="31">
        <v>44286</v>
      </c>
      <c r="I1108" s="31">
        <v>44560</v>
      </c>
      <c r="J1108" s="280" t="s">
        <v>1425</v>
      </c>
    </row>
    <row r="1109" spans="1:10" ht="23.25" x14ac:dyDescent="0.35">
      <c r="A1109" s="33" t="s">
        <v>1450</v>
      </c>
      <c r="B1109" s="280" t="s">
        <v>1420</v>
      </c>
      <c r="C1109" s="34" t="s">
        <v>1421</v>
      </c>
      <c r="D1109" s="280" t="s">
        <v>1451</v>
      </c>
      <c r="E1109" s="308">
        <v>97197</v>
      </c>
      <c r="F1109" s="280" t="s">
        <v>1449</v>
      </c>
      <c r="G1109" s="280" t="s">
        <v>1424</v>
      </c>
      <c r="H1109" s="31">
        <v>44286</v>
      </c>
      <c r="I1109" s="31">
        <v>44516</v>
      </c>
      <c r="J1109" s="280" t="s">
        <v>1425</v>
      </c>
    </row>
    <row r="1110" spans="1:10" ht="23.25" x14ac:dyDescent="0.35">
      <c r="A1110" s="33" t="s">
        <v>1452</v>
      </c>
      <c r="B1110" s="280" t="s">
        <v>1420</v>
      </c>
      <c r="C1110" s="34" t="s">
        <v>1421</v>
      </c>
      <c r="D1110" s="280" t="s">
        <v>1453</v>
      </c>
      <c r="E1110" s="308">
        <v>69905.899999999994</v>
      </c>
      <c r="F1110" s="280" t="s">
        <v>1434</v>
      </c>
      <c r="G1110" s="280" t="s">
        <v>1424</v>
      </c>
      <c r="H1110" s="31">
        <v>44286</v>
      </c>
      <c r="I1110" s="31">
        <v>44572</v>
      </c>
      <c r="J1110" s="280" t="s">
        <v>1425</v>
      </c>
    </row>
    <row r="1111" spans="1:10" ht="23.25" x14ac:dyDescent="0.35">
      <c r="A1111" s="33" t="s">
        <v>1454</v>
      </c>
      <c r="B1111" s="280" t="s">
        <v>1420</v>
      </c>
      <c r="C1111" s="34" t="s">
        <v>1421</v>
      </c>
      <c r="D1111" s="280" t="s">
        <v>1455</v>
      </c>
      <c r="E1111" s="308">
        <v>26640</v>
      </c>
      <c r="F1111" s="280" t="s">
        <v>1456</v>
      </c>
      <c r="G1111" s="280" t="s">
        <v>1424</v>
      </c>
      <c r="H1111" s="31">
        <v>44292</v>
      </c>
      <c r="I1111" s="31">
        <v>44323</v>
      </c>
      <c r="J1111" s="280" t="s">
        <v>1425</v>
      </c>
    </row>
    <row r="1112" spans="1:10" ht="23.25" x14ac:dyDescent="0.35">
      <c r="A1112" s="33" t="s">
        <v>1457</v>
      </c>
      <c r="B1112" s="280" t="s">
        <v>1420</v>
      </c>
      <c r="C1112" s="34" t="s">
        <v>1421</v>
      </c>
      <c r="D1112" s="280" t="s">
        <v>1458</v>
      </c>
      <c r="E1112" s="308">
        <v>24000</v>
      </c>
      <c r="F1112" s="280" t="s">
        <v>1459</v>
      </c>
      <c r="G1112" s="280" t="s">
        <v>1424</v>
      </c>
      <c r="H1112" s="31">
        <v>44295</v>
      </c>
      <c r="I1112" s="31">
        <v>44358</v>
      </c>
      <c r="J1112" s="280" t="s">
        <v>1425</v>
      </c>
    </row>
    <row r="1113" spans="1:10" ht="34.9" x14ac:dyDescent="0.35">
      <c r="A1113" s="33" t="s">
        <v>1460</v>
      </c>
      <c r="B1113" s="280" t="s">
        <v>1420</v>
      </c>
      <c r="C1113" s="34" t="s">
        <v>1421</v>
      </c>
      <c r="D1113" s="280" t="s">
        <v>1461</v>
      </c>
      <c r="E1113" s="308">
        <v>22427.200000000001</v>
      </c>
      <c r="F1113" s="280" t="s">
        <v>1462</v>
      </c>
      <c r="G1113" s="280" t="s">
        <v>1424</v>
      </c>
      <c r="H1113" s="31">
        <v>44300</v>
      </c>
      <c r="I1113" s="31">
        <v>44431</v>
      </c>
      <c r="J1113" s="280" t="s">
        <v>1425</v>
      </c>
    </row>
    <row r="1114" spans="1:10" ht="34.9" x14ac:dyDescent="0.35">
      <c r="A1114" s="33" t="s">
        <v>1463</v>
      </c>
      <c r="B1114" s="280" t="s">
        <v>1420</v>
      </c>
      <c r="C1114" s="34" t="s">
        <v>1421</v>
      </c>
      <c r="D1114" s="280" t="s">
        <v>1464</v>
      </c>
      <c r="E1114" s="308">
        <v>28564</v>
      </c>
      <c r="F1114" s="280" t="s">
        <v>1465</v>
      </c>
      <c r="G1114" s="280" t="s">
        <v>1424</v>
      </c>
      <c r="H1114" s="31">
        <v>44300</v>
      </c>
      <c r="I1114" s="31">
        <v>44379</v>
      </c>
      <c r="J1114" s="280" t="s">
        <v>1425</v>
      </c>
    </row>
    <row r="1115" spans="1:10" ht="23.25" x14ac:dyDescent="0.35">
      <c r="A1115" s="33" t="s">
        <v>1466</v>
      </c>
      <c r="B1115" s="280" t="s">
        <v>1420</v>
      </c>
      <c r="C1115" s="34" t="s">
        <v>1421</v>
      </c>
      <c r="D1115" s="280" t="s">
        <v>1467</v>
      </c>
      <c r="E1115" s="308">
        <v>25978</v>
      </c>
      <c r="F1115" s="280" t="s">
        <v>1468</v>
      </c>
      <c r="G1115" s="280" t="s">
        <v>1424</v>
      </c>
      <c r="H1115" s="31">
        <v>44302</v>
      </c>
      <c r="I1115" s="31">
        <v>44335</v>
      </c>
      <c r="J1115" s="280" t="s">
        <v>1425</v>
      </c>
    </row>
    <row r="1116" spans="1:10" ht="23.25" x14ac:dyDescent="0.35">
      <c r="A1116" s="33" t="s">
        <v>1469</v>
      </c>
      <c r="B1116" s="280" t="s">
        <v>1420</v>
      </c>
      <c r="C1116" s="34" t="s">
        <v>1421</v>
      </c>
      <c r="D1116" s="280" t="s">
        <v>1470</v>
      </c>
      <c r="E1116" s="308">
        <v>23600</v>
      </c>
      <c r="F1116" s="280" t="s">
        <v>1471</v>
      </c>
      <c r="G1116" s="280" t="s">
        <v>1424</v>
      </c>
      <c r="H1116" s="31">
        <v>44302</v>
      </c>
      <c r="I1116" s="31">
        <v>44357</v>
      </c>
      <c r="J1116" s="280" t="s">
        <v>1425</v>
      </c>
    </row>
    <row r="1117" spans="1:10" ht="23.25" x14ac:dyDescent="0.35">
      <c r="A1117" s="33" t="s">
        <v>1472</v>
      </c>
      <c r="B1117" s="280" t="s">
        <v>1420</v>
      </c>
      <c r="C1117" s="34" t="s">
        <v>1421</v>
      </c>
      <c r="D1117" s="280" t="s">
        <v>1473</v>
      </c>
      <c r="E1117" s="308">
        <v>25848</v>
      </c>
      <c r="F1117" s="280" t="s">
        <v>1440</v>
      </c>
      <c r="G1117" s="280" t="s">
        <v>1424</v>
      </c>
      <c r="H1117" s="31">
        <v>44302</v>
      </c>
      <c r="I1117" s="31">
        <v>44362</v>
      </c>
      <c r="J1117" s="280" t="s">
        <v>1425</v>
      </c>
    </row>
    <row r="1118" spans="1:10" ht="34.9" x14ac:dyDescent="0.35">
      <c r="A1118" s="33" t="s">
        <v>1474</v>
      </c>
      <c r="B1118" s="280" t="s">
        <v>1420</v>
      </c>
      <c r="C1118" s="34" t="s">
        <v>1421</v>
      </c>
      <c r="D1118" s="280" t="s">
        <v>1475</v>
      </c>
      <c r="E1118" s="308">
        <v>33000</v>
      </c>
      <c r="F1118" s="280" t="s">
        <v>1476</v>
      </c>
      <c r="G1118" s="280" t="s">
        <v>1424</v>
      </c>
      <c r="H1118" s="31">
        <v>44312</v>
      </c>
      <c r="I1118" s="31">
        <v>44351</v>
      </c>
      <c r="J1118" s="280" t="s">
        <v>1425</v>
      </c>
    </row>
    <row r="1119" spans="1:10" ht="23.25" x14ac:dyDescent="0.35">
      <c r="A1119" s="33" t="s">
        <v>1477</v>
      </c>
      <c r="B1119" s="280" t="s">
        <v>1420</v>
      </c>
      <c r="C1119" s="34" t="s">
        <v>1421</v>
      </c>
      <c r="D1119" s="280" t="s">
        <v>1478</v>
      </c>
      <c r="E1119" s="308">
        <v>35100</v>
      </c>
      <c r="F1119" s="280" t="s">
        <v>1479</v>
      </c>
      <c r="G1119" s="280" t="s">
        <v>1424</v>
      </c>
      <c r="H1119" s="31">
        <v>44314</v>
      </c>
      <c r="I1119" s="31">
        <v>44361</v>
      </c>
      <c r="J1119" s="280" t="s">
        <v>1425</v>
      </c>
    </row>
    <row r="1120" spans="1:10" ht="34.9" x14ac:dyDescent="0.35">
      <c r="A1120" s="33" t="s">
        <v>1480</v>
      </c>
      <c r="B1120" s="280" t="s">
        <v>1420</v>
      </c>
      <c r="C1120" s="34" t="s">
        <v>1421</v>
      </c>
      <c r="D1120" s="280" t="s">
        <v>1481</v>
      </c>
      <c r="E1120" s="308">
        <v>26162</v>
      </c>
      <c r="F1120" s="280" t="s">
        <v>1482</v>
      </c>
      <c r="G1120" s="280" t="s">
        <v>1424</v>
      </c>
      <c r="H1120" s="31">
        <v>44322</v>
      </c>
      <c r="I1120" s="31">
        <v>44379</v>
      </c>
      <c r="J1120" s="280" t="s">
        <v>1425</v>
      </c>
    </row>
    <row r="1121" spans="1:10" ht="23.25" x14ac:dyDescent="0.35">
      <c r="A1121" s="33" t="s">
        <v>1483</v>
      </c>
      <c r="B1121" s="280" t="s">
        <v>1484</v>
      </c>
      <c r="C1121" s="34" t="s">
        <v>1485</v>
      </c>
      <c r="D1121" s="280" t="s">
        <v>1486</v>
      </c>
      <c r="E1121" s="308">
        <v>306050</v>
      </c>
      <c r="F1121" s="280" t="s">
        <v>1487</v>
      </c>
      <c r="G1121" s="280" t="s">
        <v>1488</v>
      </c>
      <c r="H1121" s="31">
        <v>44203</v>
      </c>
      <c r="I1121" s="31"/>
      <c r="J1121" s="280"/>
    </row>
    <row r="1122" spans="1:10" ht="23.25" x14ac:dyDescent="0.35">
      <c r="A1122" s="33" t="s">
        <v>1483</v>
      </c>
      <c r="B1122" s="280" t="s">
        <v>1484</v>
      </c>
      <c r="C1122" s="34" t="s">
        <v>1485</v>
      </c>
      <c r="D1122" s="280" t="s">
        <v>1486</v>
      </c>
      <c r="E1122" s="308">
        <v>229440</v>
      </c>
      <c r="F1122" s="280" t="s">
        <v>1489</v>
      </c>
      <c r="G1122" s="280" t="s">
        <v>1488</v>
      </c>
      <c r="H1122" s="31">
        <v>44203</v>
      </c>
      <c r="I1122" s="31"/>
      <c r="J1122" s="280"/>
    </row>
    <row r="1123" spans="1:10" ht="46.5" x14ac:dyDescent="0.35">
      <c r="A1123" s="33" t="s">
        <v>1490</v>
      </c>
      <c r="B1123" s="280" t="s">
        <v>1484</v>
      </c>
      <c r="C1123" s="34" t="s">
        <v>1485</v>
      </c>
      <c r="D1123" s="280" t="s">
        <v>1491</v>
      </c>
      <c r="E1123" s="308">
        <v>387058.56</v>
      </c>
      <c r="F1123" s="280" t="s">
        <v>1492</v>
      </c>
      <c r="G1123" s="280" t="s">
        <v>1493</v>
      </c>
      <c r="H1123" s="31"/>
      <c r="I1123" s="31"/>
      <c r="J1123" s="280"/>
    </row>
    <row r="1124" spans="1:10" ht="46.5" x14ac:dyDescent="0.35">
      <c r="A1124" s="33" t="s">
        <v>1494</v>
      </c>
      <c r="B1124" s="280" t="s">
        <v>1495</v>
      </c>
      <c r="C1124" s="34" t="s">
        <v>1485</v>
      </c>
      <c r="D1124" s="280" t="s">
        <v>1496</v>
      </c>
      <c r="E1124" s="308">
        <v>58250</v>
      </c>
      <c r="F1124" s="280" t="s">
        <v>1497</v>
      </c>
      <c r="G1124" s="280" t="s">
        <v>1498</v>
      </c>
      <c r="H1124" s="31"/>
      <c r="I1124" s="31"/>
      <c r="J1124" s="280"/>
    </row>
    <row r="1125" spans="1:10" ht="34.9" x14ac:dyDescent="0.35">
      <c r="A1125" s="33" t="s">
        <v>1499</v>
      </c>
      <c r="B1125" s="280" t="s">
        <v>1484</v>
      </c>
      <c r="C1125" s="34" t="s">
        <v>1485</v>
      </c>
      <c r="D1125" s="280" t="s">
        <v>1500</v>
      </c>
      <c r="E1125" s="308">
        <v>2044800</v>
      </c>
      <c r="F1125" s="280" t="s">
        <v>1501</v>
      </c>
      <c r="G1125" s="280" t="s">
        <v>1424</v>
      </c>
      <c r="H1125" s="31">
        <v>44264</v>
      </c>
      <c r="I1125" s="31"/>
      <c r="J1125" s="280" t="s">
        <v>1502</v>
      </c>
    </row>
    <row r="1126" spans="1:10" ht="34.9" x14ac:dyDescent="0.35">
      <c r="A1126" s="33" t="s">
        <v>1503</v>
      </c>
      <c r="B1126" s="280" t="s">
        <v>1484</v>
      </c>
      <c r="C1126" s="34" t="s">
        <v>1485</v>
      </c>
      <c r="D1126" s="280" t="s">
        <v>1504</v>
      </c>
      <c r="E1126" s="308">
        <v>350000</v>
      </c>
      <c r="F1126" s="280" t="s">
        <v>1505</v>
      </c>
      <c r="G1126" s="280" t="s">
        <v>1424</v>
      </c>
      <c r="H1126" s="31">
        <v>44263</v>
      </c>
      <c r="I1126" s="31">
        <v>44671</v>
      </c>
      <c r="J1126" s="280" t="s">
        <v>1506</v>
      </c>
    </row>
    <row r="1127" spans="1:10" ht="34.9" x14ac:dyDescent="0.35">
      <c r="A1127" s="33" t="s">
        <v>1507</v>
      </c>
      <c r="B1127" s="280" t="s">
        <v>292</v>
      </c>
      <c r="C1127" s="34" t="s">
        <v>1485</v>
      </c>
      <c r="D1127" s="280" t="s">
        <v>1508</v>
      </c>
      <c r="E1127" s="308">
        <v>305368</v>
      </c>
      <c r="F1127" s="280" t="s">
        <v>1509</v>
      </c>
      <c r="G1127" s="280" t="s">
        <v>1424</v>
      </c>
      <c r="H1127" s="31">
        <v>44280</v>
      </c>
      <c r="I1127" s="31"/>
      <c r="J1127" s="280" t="s">
        <v>1502</v>
      </c>
    </row>
    <row r="1128" spans="1:10" ht="23.25" x14ac:dyDescent="0.35">
      <c r="A1128" s="33" t="s">
        <v>1510</v>
      </c>
      <c r="B1128" s="280" t="s">
        <v>1511</v>
      </c>
      <c r="C1128" s="34" t="s">
        <v>1485</v>
      </c>
      <c r="D1128" s="280" t="s">
        <v>1512</v>
      </c>
      <c r="E1128" s="308">
        <v>739990</v>
      </c>
      <c r="F1128" s="280" t="s">
        <v>1513</v>
      </c>
      <c r="G1128" s="280" t="s">
        <v>1424</v>
      </c>
      <c r="H1128" s="31">
        <v>44337</v>
      </c>
      <c r="I1128" s="31"/>
      <c r="J1128" s="280" t="s">
        <v>1502</v>
      </c>
    </row>
    <row r="1129" spans="1:10" x14ac:dyDescent="0.35">
      <c r="A1129" s="289"/>
      <c r="B1129" s="280"/>
      <c r="C1129" s="34"/>
      <c r="D1129" s="280"/>
      <c r="E1129" s="34"/>
      <c r="F1129" s="280"/>
      <c r="G1129" s="280"/>
      <c r="H1129" s="34"/>
      <c r="I1129" s="34"/>
      <c r="J1129" s="34"/>
    </row>
    <row r="1130" spans="1:10" x14ac:dyDescent="0.35">
      <c r="A1130" s="289"/>
      <c r="B1130" s="280"/>
      <c r="C1130" s="34"/>
      <c r="D1130" s="280"/>
      <c r="E1130" s="34"/>
      <c r="F1130" s="280"/>
      <c r="G1130" s="280"/>
      <c r="H1130" s="34"/>
      <c r="I1130" s="34"/>
      <c r="J1130" s="34"/>
    </row>
    <row r="1131" spans="1:10" x14ac:dyDescent="0.35">
      <c r="A1131" s="33"/>
      <c r="B1131" s="280"/>
      <c r="C1131" s="34"/>
      <c r="D1131" s="280"/>
      <c r="E1131" s="308"/>
      <c r="F1131" s="280"/>
      <c r="G1131" s="280"/>
      <c r="H1131" s="31"/>
      <c r="I1131" s="31"/>
      <c r="J1131" s="280"/>
    </row>
    <row r="1132" spans="1:10" x14ac:dyDescent="0.35">
      <c r="A1132" s="33"/>
      <c r="B1132" s="280"/>
      <c r="C1132" s="34"/>
      <c r="D1132" s="280"/>
      <c r="E1132" s="308"/>
      <c r="F1132" s="280"/>
      <c r="G1132" s="280"/>
      <c r="H1132" s="31"/>
      <c r="I1132" s="31"/>
      <c r="J1132" s="280"/>
    </row>
    <row r="1133" spans="1:10" x14ac:dyDescent="0.35">
      <c r="A1133" s="33"/>
      <c r="B1133" s="280"/>
      <c r="C1133" s="34"/>
      <c r="D1133" s="280"/>
      <c r="E1133" s="308"/>
      <c r="F1133" s="280"/>
      <c r="G1133" s="280"/>
      <c r="H1133" s="31"/>
      <c r="I1133" s="31"/>
      <c r="J1133" s="280"/>
    </row>
    <row r="1134" spans="1:10" x14ac:dyDescent="0.35">
      <c r="A1134" s="289"/>
      <c r="B1134" s="280"/>
      <c r="C1134" s="34"/>
      <c r="D1134" s="280"/>
      <c r="E1134" s="34"/>
      <c r="F1134" s="280"/>
      <c r="G1134" s="280"/>
      <c r="H1134" s="34"/>
      <c r="I1134" s="34"/>
      <c r="J1134" s="34"/>
    </row>
    <row r="1135" spans="1:10" x14ac:dyDescent="0.35">
      <c r="A1135" s="289"/>
      <c r="B1135" s="280"/>
      <c r="C1135" s="34"/>
      <c r="D1135" s="280"/>
      <c r="E1135" s="34"/>
      <c r="F1135" s="280"/>
      <c r="G1135" s="280"/>
      <c r="H1135" s="34"/>
      <c r="I1135" s="34"/>
      <c r="J1135" s="34"/>
    </row>
    <row r="1136" spans="1:10" x14ac:dyDescent="0.35">
      <c r="A1136" s="33"/>
      <c r="B1136" s="280"/>
      <c r="C1136" s="34"/>
      <c r="D1136" s="280"/>
      <c r="E1136" s="308"/>
      <c r="F1136" s="280"/>
      <c r="G1136" s="280"/>
      <c r="H1136" s="31"/>
      <c r="I1136" s="31"/>
      <c r="J1136" s="280"/>
    </row>
    <row r="1137" spans="1:10" x14ac:dyDescent="0.35">
      <c r="A1137" s="318" t="s">
        <v>232</v>
      </c>
      <c r="B1137" s="309"/>
      <c r="C1137" s="294"/>
      <c r="D1137" s="309"/>
      <c r="E1137" s="294"/>
      <c r="F1137" s="309"/>
      <c r="G1137" s="310"/>
      <c r="H1137" s="295"/>
      <c r="I1137" s="295"/>
      <c r="J1137" s="295"/>
    </row>
    <row r="1138" spans="1:10" ht="23.25" x14ac:dyDescent="0.35">
      <c r="A1138" s="33" t="s">
        <v>1514</v>
      </c>
      <c r="B1138" s="280" t="s">
        <v>1515</v>
      </c>
      <c r="C1138" s="34" t="s">
        <v>1485</v>
      </c>
      <c r="D1138" s="280" t="s">
        <v>1516</v>
      </c>
      <c r="E1138" s="308">
        <v>825999.92</v>
      </c>
      <c r="F1138" s="280" t="s">
        <v>1517</v>
      </c>
      <c r="G1138" s="280" t="s">
        <v>1518</v>
      </c>
      <c r="H1138" s="31">
        <v>44789</v>
      </c>
      <c r="I1138" s="31"/>
      <c r="J1138" s="280" t="s">
        <v>1519</v>
      </c>
    </row>
    <row r="1139" spans="1:10" ht="23.25" x14ac:dyDescent="0.35">
      <c r="A1139" s="33" t="s">
        <v>1520</v>
      </c>
      <c r="B1139" s="280" t="s">
        <v>1515</v>
      </c>
      <c r="C1139" s="34" t="s">
        <v>1485</v>
      </c>
      <c r="D1139" s="280" t="s">
        <v>1521</v>
      </c>
      <c r="E1139" s="308">
        <v>519718</v>
      </c>
      <c r="F1139" s="280" t="s">
        <v>1522</v>
      </c>
      <c r="G1139" s="280" t="s">
        <v>1518</v>
      </c>
      <c r="H1139" s="31">
        <v>44812</v>
      </c>
      <c r="I1139" s="31"/>
      <c r="J1139" s="280" t="s">
        <v>1519</v>
      </c>
    </row>
    <row r="1140" spans="1:10" ht="34.9" x14ac:dyDescent="0.35">
      <c r="A1140" s="33" t="s">
        <v>1523</v>
      </c>
      <c r="B1140" s="280" t="s">
        <v>1524</v>
      </c>
      <c r="C1140" s="34" t="s">
        <v>1485</v>
      </c>
      <c r="D1140" s="280" t="s">
        <v>1525</v>
      </c>
      <c r="E1140" s="308">
        <v>550000</v>
      </c>
      <c r="F1140" s="280" t="s">
        <v>1526</v>
      </c>
      <c r="G1140" s="280" t="s">
        <v>1518</v>
      </c>
      <c r="H1140" s="31">
        <v>44832</v>
      </c>
      <c r="I1140" s="31"/>
      <c r="J1140" s="280" t="s">
        <v>1527</v>
      </c>
    </row>
    <row r="1141" spans="1:10" ht="23.25" x14ac:dyDescent="0.35">
      <c r="A1141" s="33" t="s">
        <v>1528</v>
      </c>
      <c r="B1141" s="280" t="s">
        <v>1524</v>
      </c>
      <c r="C1141" s="34" t="s">
        <v>1485</v>
      </c>
      <c r="D1141" s="280" t="s">
        <v>1529</v>
      </c>
      <c r="E1141" s="308">
        <v>209328</v>
      </c>
      <c r="F1141" s="280" t="s">
        <v>1526</v>
      </c>
      <c r="G1141" s="280" t="s">
        <v>1518</v>
      </c>
      <c r="H1141" s="31">
        <v>44747</v>
      </c>
      <c r="I1141" s="31"/>
      <c r="J1141" s="280" t="s">
        <v>1527</v>
      </c>
    </row>
    <row r="1142" spans="1:10" ht="23.25" x14ac:dyDescent="0.35">
      <c r="A1142" s="33" t="s">
        <v>1530</v>
      </c>
      <c r="B1142" s="280" t="s">
        <v>1531</v>
      </c>
      <c r="C1142" s="34" t="s">
        <v>1485</v>
      </c>
      <c r="D1142" s="280" t="s">
        <v>1532</v>
      </c>
      <c r="E1142" s="308">
        <v>782200</v>
      </c>
      <c r="F1142" s="280" t="s">
        <v>1533</v>
      </c>
      <c r="G1142" s="280" t="s">
        <v>1534</v>
      </c>
      <c r="H1142" s="31">
        <v>44571</v>
      </c>
      <c r="I1142" s="31">
        <v>44620</v>
      </c>
      <c r="J1142" s="280" t="s">
        <v>1535</v>
      </c>
    </row>
    <row r="1143" spans="1:10" ht="34.9" x14ac:dyDescent="0.35">
      <c r="A1143" s="33" t="s">
        <v>1536</v>
      </c>
      <c r="B1143" s="280" t="s">
        <v>1531</v>
      </c>
      <c r="C1143" s="34" t="s">
        <v>1485</v>
      </c>
      <c r="D1143" s="280" t="s">
        <v>1537</v>
      </c>
      <c r="E1143" s="308">
        <v>84000</v>
      </c>
      <c r="F1143" s="280" t="s">
        <v>1533</v>
      </c>
      <c r="G1143" s="280" t="s">
        <v>1534</v>
      </c>
      <c r="H1143" s="31">
        <v>44571</v>
      </c>
      <c r="I1143" s="31">
        <v>44609</v>
      </c>
      <c r="J1143" s="280" t="s">
        <v>1535</v>
      </c>
    </row>
    <row r="1144" spans="1:10" ht="23.25" x14ac:dyDescent="0.35">
      <c r="A1144" s="33" t="s">
        <v>1538</v>
      </c>
      <c r="B1144" s="280" t="s">
        <v>1531</v>
      </c>
      <c r="C1144" s="34" t="s">
        <v>1485</v>
      </c>
      <c r="D1144" s="280" t="s">
        <v>1539</v>
      </c>
      <c r="E1144" s="308">
        <v>46500</v>
      </c>
      <c r="F1144" s="280" t="s">
        <v>1533</v>
      </c>
      <c r="G1144" s="280" t="s">
        <v>1534</v>
      </c>
      <c r="H1144" s="31">
        <v>44628</v>
      </c>
      <c r="I1144" s="31">
        <v>44662</v>
      </c>
      <c r="J1144" s="280" t="s">
        <v>1535</v>
      </c>
    </row>
    <row r="1145" spans="1:10" ht="34.9" x14ac:dyDescent="0.35">
      <c r="A1145" s="33" t="s">
        <v>1540</v>
      </c>
      <c r="B1145" s="280" t="s">
        <v>1531</v>
      </c>
      <c r="C1145" s="34" t="s">
        <v>1485</v>
      </c>
      <c r="D1145" s="280" t="s">
        <v>1541</v>
      </c>
      <c r="E1145" s="308">
        <v>60000</v>
      </c>
      <c r="F1145" s="280" t="s">
        <v>1533</v>
      </c>
      <c r="G1145" s="280" t="s">
        <v>1534</v>
      </c>
      <c r="H1145" s="31">
        <v>44628</v>
      </c>
      <c r="I1145" s="31">
        <v>44659</v>
      </c>
      <c r="J1145" s="280" t="s">
        <v>1535</v>
      </c>
    </row>
    <row r="1146" spans="1:10" ht="23.25" x14ac:dyDescent="0.35">
      <c r="A1146" s="33" t="s">
        <v>1542</v>
      </c>
      <c r="B1146" s="280" t="s">
        <v>1531</v>
      </c>
      <c r="C1146" s="34" t="s">
        <v>1485</v>
      </c>
      <c r="D1146" s="280" t="s">
        <v>1543</v>
      </c>
      <c r="E1146" s="308">
        <v>270000</v>
      </c>
      <c r="F1146" s="280" t="s">
        <v>1544</v>
      </c>
      <c r="G1146" s="280" t="s">
        <v>1534</v>
      </c>
      <c r="H1146" s="31">
        <v>44644</v>
      </c>
      <c r="I1146" s="31">
        <v>44713</v>
      </c>
      <c r="J1146" s="280" t="s">
        <v>1535</v>
      </c>
    </row>
    <row r="1147" spans="1:10" ht="23.25" x14ac:dyDescent="0.35">
      <c r="A1147" s="33" t="s">
        <v>1545</v>
      </c>
      <c r="B1147" s="280" t="s">
        <v>1531</v>
      </c>
      <c r="C1147" s="34" t="s">
        <v>1485</v>
      </c>
      <c r="D1147" s="280" t="s">
        <v>1546</v>
      </c>
      <c r="E1147" s="308">
        <v>60000</v>
      </c>
      <c r="F1147" s="280" t="s">
        <v>1533</v>
      </c>
      <c r="G1147" s="280" t="s">
        <v>1534</v>
      </c>
      <c r="H1147" s="31">
        <v>44628</v>
      </c>
      <c r="I1147" s="31" t="s">
        <v>1547</v>
      </c>
      <c r="J1147" s="280" t="s">
        <v>1535</v>
      </c>
    </row>
    <row r="1148" spans="1:10" ht="34.9" x14ac:dyDescent="0.35">
      <c r="A1148" s="33" t="s">
        <v>1548</v>
      </c>
      <c r="B1148" s="280" t="s">
        <v>1531</v>
      </c>
      <c r="C1148" s="34" t="s">
        <v>1485</v>
      </c>
      <c r="D1148" s="280" t="s">
        <v>1549</v>
      </c>
      <c r="E1148" s="308">
        <v>299200</v>
      </c>
      <c r="F1148" s="280" t="s">
        <v>1550</v>
      </c>
      <c r="G1148" s="280" t="s">
        <v>1534</v>
      </c>
      <c r="H1148" s="31">
        <v>44614</v>
      </c>
      <c r="I1148" s="31"/>
      <c r="J1148" s="280" t="s">
        <v>1527</v>
      </c>
    </row>
    <row r="1149" spans="1:10" ht="23.25" x14ac:dyDescent="0.35">
      <c r="A1149" s="33" t="s">
        <v>1551</v>
      </c>
      <c r="B1149" s="280" t="s">
        <v>1531</v>
      </c>
      <c r="C1149" s="34" t="s">
        <v>1485</v>
      </c>
      <c r="D1149" s="280" t="s">
        <v>1552</v>
      </c>
      <c r="E1149" s="308">
        <v>145000</v>
      </c>
      <c r="F1149" s="280" t="s">
        <v>1553</v>
      </c>
      <c r="G1149" s="280"/>
      <c r="H1149" s="31"/>
      <c r="I1149" s="31"/>
      <c r="J1149" s="280"/>
    </row>
    <row r="1150" spans="1:10" ht="34.9" x14ac:dyDescent="0.35">
      <c r="A1150" s="33" t="s">
        <v>1540</v>
      </c>
      <c r="B1150" s="280" t="s">
        <v>1531</v>
      </c>
      <c r="C1150" s="34" t="s">
        <v>1485</v>
      </c>
      <c r="D1150" s="280" t="s">
        <v>1554</v>
      </c>
      <c r="E1150" s="308">
        <v>475100</v>
      </c>
      <c r="F1150" s="280" t="s">
        <v>1533</v>
      </c>
      <c r="G1150" s="280"/>
      <c r="H1150" s="31"/>
      <c r="I1150" s="31"/>
      <c r="J1150" s="280"/>
    </row>
    <row r="1151" spans="1:10" ht="23.25" x14ac:dyDescent="0.35">
      <c r="A1151" s="33" t="s">
        <v>1538</v>
      </c>
      <c r="B1151" s="280" t="s">
        <v>1531</v>
      </c>
      <c r="C1151" s="34" t="s">
        <v>1485</v>
      </c>
      <c r="D1151" s="280" t="s">
        <v>1555</v>
      </c>
      <c r="E1151" s="308">
        <v>46500</v>
      </c>
      <c r="F1151" s="280" t="s">
        <v>1533</v>
      </c>
      <c r="G1151" s="280"/>
      <c r="H1151" s="31"/>
      <c r="I1151" s="31"/>
      <c r="J1151" s="280"/>
    </row>
    <row r="1152" spans="1:10" ht="23.25" x14ac:dyDescent="0.35">
      <c r="A1152" s="33" t="s">
        <v>1556</v>
      </c>
      <c r="B1152" s="280" t="s">
        <v>1531</v>
      </c>
      <c r="C1152" s="34" t="s">
        <v>1485</v>
      </c>
      <c r="D1152" s="280" t="s">
        <v>1557</v>
      </c>
      <c r="E1152" s="308">
        <v>111100</v>
      </c>
      <c r="F1152" s="280"/>
      <c r="G1152" s="280"/>
      <c r="H1152" s="31"/>
      <c r="I1152" s="31"/>
      <c r="J1152" s="280"/>
    </row>
    <row r="1153" spans="1:10" ht="23.25" x14ac:dyDescent="0.35">
      <c r="A1153" s="33" t="s">
        <v>1558</v>
      </c>
      <c r="B1153" s="280" t="s">
        <v>1531</v>
      </c>
      <c r="C1153" s="34" t="s">
        <v>1485</v>
      </c>
      <c r="D1153" s="280" t="s">
        <v>1559</v>
      </c>
      <c r="E1153" s="308">
        <v>36803.9</v>
      </c>
      <c r="F1153" s="280"/>
      <c r="G1153" s="280"/>
      <c r="H1153" s="31"/>
      <c r="I1153" s="31"/>
      <c r="J1153" s="280"/>
    </row>
    <row r="1154" spans="1:10" ht="34.9" x14ac:dyDescent="0.35">
      <c r="A1154" s="33" t="s">
        <v>1560</v>
      </c>
      <c r="B1154" s="280" t="s">
        <v>1531</v>
      </c>
      <c r="C1154" s="34" t="s">
        <v>1485</v>
      </c>
      <c r="D1154" s="280" t="s">
        <v>1561</v>
      </c>
      <c r="E1154" s="308">
        <v>46500</v>
      </c>
      <c r="F1154" s="280" t="s">
        <v>1533</v>
      </c>
      <c r="G1154" s="280"/>
      <c r="H1154" s="31"/>
      <c r="I1154" s="31"/>
      <c r="J1154" s="280"/>
    </row>
    <row r="1155" spans="1:10" ht="34.9" x14ac:dyDescent="0.35">
      <c r="A1155" s="33" t="s">
        <v>1562</v>
      </c>
      <c r="B1155" s="280" t="s">
        <v>1531</v>
      </c>
      <c r="C1155" s="34" t="s">
        <v>1485</v>
      </c>
      <c r="D1155" s="280" t="s">
        <v>1563</v>
      </c>
      <c r="E1155" s="308">
        <v>511800</v>
      </c>
      <c r="F1155" s="280" t="s">
        <v>1533</v>
      </c>
      <c r="G1155" s="280"/>
      <c r="H1155" s="31"/>
      <c r="I1155" s="31"/>
      <c r="J1155" s="280"/>
    </row>
    <row r="1156" spans="1:10" ht="34.9" x14ac:dyDescent="0.35">
      <c r="A1156" s="33" t="s">
        <v>1564</v>
      </c>
      <c r="B1156" s="280" t="s">
        <v>1531</v>
      </c>
      <c r="C1156" s="34" t="s">
        <v>1485</v>
      </c>
      <c r="D1156" s="280" t="s">
        <v>1565</v>
      </c>
      <c r="E1156" s="308">
        <v>270000</v>
      </c>
      <c r="F1156" s="280"/>
      <c r="G1156" s="280"/>
      <c r="H1156" s="31"/>
      <c r="I1156" s="31"/>
      <c r="J1156" s="280"/>
    </row>
    <row r="1157" spans="1:10" ht="23.25" x14ac:dyDescent="0.35">
      <c r="A1157" s="33" t="s">
        <v>1566</v>
      </c>
      <c r="B1157" s="280" t="s">
        <v>1531</v>
      </c>
      <c r="C1157" s="34" t="s">
        <v>1485</v>
      </c>
      <c r="D1157" s="280" t="s">
        <v>1567</v>
      </c>
      <c r="E1157" s="308">
        <v>66500</v>
      </c>
      <c r="F1157" s="280"/>
      <c r="G1157" s="280"/>
      <c r="H1157" s="31"/>
      <c r="I1157" s="31"/>
      <c r="J1157" s="280"/>
    </row>
    <row r="1158" spans="1:10" ht="34.9" x14ac:dyDescent="0.35">
      <c r="A1158" s="33" t="s">
        <v>1548</v>
      </c>
      <c r="B1158" s="280" t="s">
        <v>1531</v>
      </c>
      <c r="C1158" s="34" t="s">
        <v>1485</v>
      </c>
      <c r="D1158" s="280" t="s">
        <v>1568</v>
      </c>
      <c r="E1158" s="308">
        <v>344078</v>
      </c>
      <c r="F1158" s="280"/>
      <c r="G1158" s="280"/>
      <c r="H1158" s="31"/>
      <c r="I1158" s="31"/>
      <c r="J1158" s="280"/>
    </row>
    <row r="1159" spans="1:10" ht="34.9" x14ac:dyDescent="0.35">
      <c r="A1159" s="33" t="s">
        <v>1569</v>
      </c>
      <c r="B1159" s="280" t="s">
        <v>1531</v>
      </c>
      <c r="C1159" s="34" t="s">
        <v>1485</v>
      </c>
      <c r="D1159" s="280" t="s">
        <v>1570</v>
      </c>
      <c r="E1159" s="308">
        <v>64500</v>
      </c>
      <c r="F1159" s="280" t="s">
        <v>1533</v>
      </c>
      <c r="G1159" s="280"/>
      <c r="H1159" s="31"/>
      <c r="I1159" s="31"/>
      <c r="J1159" s="280"/>
    </row>
    <row r="1160" spans="1:10" ht="34.9" x14ac:dyDescent="0.35">
      <c r="A1160" s="33" t="s">
        <v>1571</v>
      </c>
      <c r="B1160" s="280" t="s">
        <v>1531</v>
      </c>
      <c r="C1160" s="34" t="s">
        <v>1485</v>
      </c>
      <c r="D1160" s="280" t="s">
        <v>1572</v>
      </c>
      <c r="E1160" s="308">
        <v>538800</v>
      </c>
      <c r="F1160" s="280" t="s">
        <v>1533</v>
      </c>
      <c r="G1160" s="280"/>
      <c r="H1160" s="31"/>
      <c r="I1160" s="31"/>
      <c r="J1160" s="280"/>
    </row>
    <row r="1161" spans="1:10" ht="34.9" x14ac:dyDescent="0.35">
      <c r="A1161" s="33" t="s">
        <v>1573</v>
      </c>
      <c r="B1161" s="280" t="s">
        <v>1531</v>
      </c>
      <c r="C1161" s="34" t="s">
        <v>1485</v>
      </c>
      <c r="D1161" s="280" t="s">
        <v>1574</v>
      </c>
      <c r="E1161" s="308">
        <v>38900</v>
      </c>
      <c r="F1161" s="280"/>
      <c r="G1161" s="280"/>
      <c r="H1161" s="31"/>
      <c r="I1161" s="31"/>
      <c r="J1161" s="280"/>
    </row>
    <row r="1162" spans="1:10" ht="34.9" x14ac:dyDescent="0.35">
      <c r="A1162" s="33" t="s">
        <v>1575</v>
      </c>
      <c r="B1162" s="280" t="s">
        <v>1531</v>
      </c>
      <c r="C1162" s="34" t="s">
        <v>1485</v>
      </c>
      <c r="D1162" s="280" t="s">
        <v>1576</v>
      </c>
      <c r="E1162" s="308">
        <v>42300</v>
      </c>
      <c r="F1162" s="280" t="s">
        <v>1533</v>
      </c>
      <c r="G1162" s="280"/>
      <c r="H1162" s="31"/>
      <c r="I1162" s="31"/>
      <c r="J1162" s="280"/>
    </row>
    <row r="1163" spans="1:10" ht="34.9" x14ac:dyDescent="0.35">
      <c r="A1163" s="33" t="s">
        <v>1577</v>
      </c>
      <c r="B1163" s="280" t="s">
        <v>1531</v>
      </c>
      <c r="C1163" s="34" t="s">
        <v>1485</v>
      </c>
      <c r="D1163" s="280" t="s">
        <v>1578</v>
      </c>
      <c r="E1163" s="308">
        <v>487800</v>
      </c>
      <c r="F1163" s="280" t="s">
        <v>1533</v>
      </c>
      <c r="G1163" s="280"/>
      <c r="H1163" s="31"/>
      <c r="I1163" s="31"/>
      <c r="J1163" s="280"/>
    </row>
    <row r="1164" spans="1:10" ht="34.9" x14ac:dyDescent="0.35">
      <c r="A1164" s="33" t="s">
        <v>1579</v>
      </c>
      <c r="B1164" s="280" t="s">
        <v>1531</v>
      </c>
      <c r="C1164" s="34" t="s">
        <v>1485</v>
      </c>
      <c r="D1164" s="280" t="s">
        <v>1580</v>
      </c>
      <c r="E1164" s="308">
        <v>712120</v>
      </c>
      <c r="F1164" s="280"/>
      <c r="G1164" s="280"/>
      <c r="H1164" s="31"/>
      <c r="I1164" s="31"/>
      <c r="J1164" s="280"/>
    </row>
    <row r="1165" spans="1:10" ht="34.9" x14ac:dyDescent="0.35">
      <c r="A1165" s="33" t="s">
        <v>1581</v>
      </c>
      <c r="B1165" s="280" t="s">
        <v>1531</v>
      </c>
      <c r="C1165" s="34" t="s">
        <v>1485</v>
      </c>
      <c r="D1165" s="280" t="s">
        <v>1582</v>
      </c>
      <c r="E1165" s="308">
        <v>442500</v>
      </c>
      <c r="F1165" s="280"/>
      <c r="G1165" s="280"/>
      <c r="H1165" s="31"/>
      <c r="I1165" s="31"/>
      <c r="J1165" s="280"/>
    </row>
    <row r="1166" spans="1:10" ht="34.9" x14ac:dyDescent="0.35">
      <c r="A1166" s="33" t="s">
        <v>1583</v>
      </c>
      <c r="B1166" s="280" t="s">
        <v>1531</v>
      </c>
      <c r="C1166" s="34" t="s">
        <v>1485</v>
      </c>
      <c r="D1166" s="280" t="s">
        <v>1584</v>
      </c>
      <c r="E1166" s="308">
        <v>104720</v>
      </c>
      <c r="F1166" s="280"/>
      <c r="G1166" s="280"/>
      <c r="H1166" s="31"/>
      <c r="I1166" s="31"/>
      <c r="J1166" s="280"/>
    </row>
    <row r="1167" spans="1:10" ht="34.9" x14ac:dyDescent="0.35">
      <c r="A1167" s="33" t="s">
        <v>1585</v>
      </c>
      <c r="B1167" s="280" t="s">
        <v>1531</v>
      </c>
      <c r="C1167" s="34" t="s">
        <v>1485</v>
      </c>
      <c r="D1167" s="280" t="s">
        <v>1586</v>
      </c>
      <c r="E1167" s="308">
        <v>534200</v>
      </c>
      <c r="F1167" s="280" t="s">
        <v>1533</v>
      </c>
      <c r="G1167" s="280"/>
      <c r="H1167" s="31"/>
      <c r="I1167" s="31"/>
      <c r="J1167" s="280"/>
    </row>
    <row r="1168" spans="1:10" ht="46.5" x14ac:dyDescent="0.35">
      <c r="A1168" s="33" t="s">
        <v>1587</v>
      </c>
      <c r="B1168" s="280" t="s">
        <v>1588</v>
      </c>
      <c r="C1168" s="34" t="s">
        <v>1485</v>
      </c>
      <c r="D1168" s="280" t="s">
        <v>1589</v>
      </c>
      <c r="E1168" s="308">
        <v>1395170.67</v>
      </c>
      <c r="F1168" s="280" t="s">
        <v>1590</v>
      </c>
      <c r="G1168" s="280"/>
      <c r="H1168" s="31"/>
      <c r="I1168" s="31"/>
      <c r="J1168" s="280"/>
    </row>
    <row r="1169" spans="1:10" ht="34.9" x14ac:dyDescent="0.35">
      <c r="A1169" s="33" t="s">
        <v>1591</v>
      </c>
      <c r="B1169" s="280" t="s">
        <v>1588</v>
      </c>
      <c r="C1169" s="34" t="s">
        <v>1485</v>
      </c>
      <c r="D1169" s="280" t="s">
        <v>1592</v>
      </c>
      <c r="E1169" s="308">
        <v>811474.19</v>
      </c>
      <c r="F1169" s="280" t="s">
        <v>1593</v>
      </c>
      <c r="G1169" s="280"/>
      <c r="H1169" s="31"/>
      <c r="I1169" s="31"/>
      <c r="J1169" s="280"/>
    </row>
    <row r="1170" spans="1:10" ht="23.25" x14ac:dyDescent="0.35">
      <c r="A1170" s="33" t="s">
        <v>1594</v>
      </c>
      <c r="B1170" s="280" t="s">
        <v>1588</v>
      </c>
      <c r="C1170" s="34" t="s">
        <v>1485</v>
      </c>
      <c r="D1170" s="280" t="s">
        <v>1595</v>
      </c>
      <c r="E1170" s="308">
        <v>816675.97</v>
      </c>
      <c r="F1170" s="280" t="s">
        <v>1596</v>
      </c>
      <c r="G1170" s="280"/>
      <c r="H1170" s="31"/>
      <c r="I1170" s="31"/>
      <c r="J1170" s="280"/>
    </row>
    <row r="1171" spans="1:10" ht="23.25" x14ac:dyDescent="0.35">
      <c r="A1171" s="33" t="s">
        <v>1597</v>
      </c>
      <c r="B1171" s="280" t="s">
        <v>1588</v>
      </c>
      <c r="C1171" s="34" t="s">
        <v>1485</v>
      </c>
      <c r="D1171" s="280" t="s">
        <v>1598</v>
      </c>
      <c r="E1171" s="308">
        <v>938200</v>
      </c>
      <c r="F1171" s="280" t="s">
        <v>1599</v>
      </c>
      <c r="G1171" s="280"/>
      <c r="H1171" s="31"/>
      <c r="I1171" s="31"/>
      <c r="J1171" s="280"/>
    </row>
    <row r="1172" spans="1:10" ht="23.25" x14ac:dyDescent="0.35">
      <c r="A1172" s="33" t="s">
        <v>1600</v>
      </c>
      <c r="B1172" s="280" t="s">
        <v>1601</v>
      </c>
      <c r="C1172" s="34" t="s">
        <v>1485</v>
      </c>
      <c r="D1172" s="280" t="s">
        <v>1602</v>
      </c>
      <c r="E1172" s="308">
        <v>182000</v>
      </c>
      <c r="F1172" s="280"/>
      <c r="G1172" s="280"/>
      <c r="H1172" s="31"/>
      <c r="I1172" s="31"/>
      <c r="J1172" s="280"/>
    </row>
    <row r="1173" spans="1:10" ht="23.25" x14ac:dyDescent="0.35">
      <c r="A1173" s="33" t="s">
        <v>1603</v>
      </c>
      <c r="B1173" s="280" t="s">
        <v>1601</v>
      </c>
      <c r="C1173" s="34" t="s">
        <v>1485</v>
      </c>
      <c r="D1173" s="280" t="s">
        <v>1604</v>
      </c>
      <c r="E1173" s="308"/>
      <c r="F1173" s="280"/>
      <c r="G1173" s="280"/>
      <c r="H1173" s="31"/>
      <c r="I1173" s="31"/>
      <c r="J1173" s="280"/>
    </row>
    <row r="1174" spans="1:10" ht="23.25" x14ac:dyDescent="0.35">
      <c r="A1174" s="33" t="s">
        <v>1605</v>
      </c>
      <c r="B1174" s="280" t="s">
        <v>1601</v>
      </c>
      <c r="C1174" s="34" t="s">
        <v>1485</v>
      </c>
      <c r="D1174" s="280" t="s">
        <v>1606</v>
      </c>
      <c r="E1174" s="308"/>
      <c r="F1174" s="280"/>
      <c r="G1174" s="280"/>
      <c r="H1174" s="31"/>
      <c r="I1174" s="31"/>
      <c r="J1174" s="280"/>
    </row>
    <row r="1175" spans="1:10" ht="23.25" x14ac:dyDescent="0.35">
      <c r="A1175" s="33" t="s">
        <v>1607</v>
      </c>
      <c r="B1175" s="280" t="s">
        <v>1601</v>
      </c>
      <c r="C1175" s="34" t="s">
        <v>1485</v>
      </c>
      <c r="D1175" s="280" t="s">
        <v>1608</v>
      </c>
      <c r="E1175" s="308">
        <v>249000</v>
      </c>
      <c r="F1175" s="280"/>
      <c r="G1175" s="280"/>
      <c r="H1175" s="31"/>
      <c r="I1175" s="31"/>
      <c r="J1175" s="280"/>
    </row>
    <row r="1176" spans="1:10" ht="23.25" x14ac:dyDescent="0.35">
      <c r="A1176" s="33" t="s">
        <v>1609</v>
      </c>
      <c r="B1176" s="280" t="s">
        <v>1601</v>
      </c>
      <c r="C1176" s="34" t="s">
        <v>1485</v>
      </c>
      <c r="D1176" s="280" t="s">
        <v>1610</v>
      </c>
      <c r="E1176" s="308">
        <v>100000</v>
      </c>
      <c r="F1176" s="280"/>
      <c r="G1176" s="280"/>
      <c r="H1176" s="31"/>
      <c r="I1176" s="31"/>
      <c r="J1176" s="280"/>
    </row>
    <row r="1177" spans="1:10" ht="23.25" x14ac:dyDescent="0.35">
      <c r="A1177" s="33" t="s">
        <v>1611</v>
      </c>
      <c r="B1177" s="280" t="s">
        <v>1601</v>
      </c>
      <c r="C1177" s="34" t="s">
        <v>1485</v>
      </c>
      <c r="D1177" s="280" t="s">
        <v>1612</v>
      </c>
      <c r="E1177" s="308">
        <v>99500</v>
      </c>
      <c r="F1177" s="280"/>
      <c r="G1177" s="280"/>
      <c r="H1177" s="31"/>
      <c r="I1177" s="31"/>
      <c r="J1177" s="280"/>
    </row>
    <row r="1178" spans="1:10" ht="23.25" x14ac:dyDescent="0.35">
      <c r="A1178" s="33" t="s">
        <v>1613</v>
      </c>
      <c r="B1178" s="280" t="s">
        <v>1601</v>
      </c>
      <c r="C1178" s="34" t="s">
        <v>1485</v>
      </c>
      <c r="D1178" s="280" t="s">
        <v>1614</v>
      </c>
      <c r="E1178" s="308">
        <v>78900</v>
      </c>
      <c r="F1178" s="280"/>
      <c r="G1178" s="280"/>
      <c r="H1178" s="31"/>
      <c r="I1178" s="31"/>
      <c r="J1178" s="280"/>
    </row>
    <row r="1179" spans="1:10" ht="34.9" x14ac:dyDescent="0.35">
      <c r="A1179" s="33" t="s">
        <v>1615</v>
      </c>
      <c r="B1179" s="280" t="s">
        <v>1601</v>
      </c>
      <c r="C1179" s="34" t="s">
        <v>1485</v>
      </c>
      <c r="D1179" s="280" t="s">
        <v>1616</v>
      </c>
      <c r="E1179" s="308">
        <v>394000</v>
      </c>
      <c r="F1179" s="280"/>
      <c r="G1179" s="280"/>
      <c r="H1179" s="31"/>
      <c r="I1179" s="31"/>
      <c r="J1179" s="280"/>
    </row>
    <row r="1180" spans="1:10" ht="34.9" x14ac:dyDescent="0.35">
      <c r="A1180" s="33" t="s">
        <v>1591</v>
      </c>
      <c r="B1180" s="280" t="s">
        <v>1601</v>
      </c>
      <c r="C1180" s="34" t="s">
        <v>1485</v>
      </c>
      <c r="D1180" s="280" t="s">
        <v>1617</v>
      </c>
      <c r="E1180" s="308">
        <v>2996982.66</v>
      </c>
      <c r="F1180" s="280"/>
      <c r="G1180" s="280"/>
      <c r="H1180" s="31"/>
      <c r="I1180" s="31"/>
      <c r="J1180" s="280"/>
    </row>
    <row r="1181" spans="1:10" ht="34.9" x14ac:dyDescent="0.35">
      <c r="A1181" s="33" t="s">
        <v>1618</v>
      </c>
      <c r="B1181" s="280" t="s">
        <v>1601</v>
      </c>
      <c r="C1181" s="34" t="s">
        <v>1485</v>
      </c>
      <c r="D1181" s="280" t="s">
        <v>1619</v>
      </c>
      <c r="E1181" s="308">
        <v>56000</v>
      </c>
      <c r="F1181" s="280"/>
      <c r="G1181" s="280"/>
      <c r="H1181" s="31"/>
      <c r="I1181" s="31"/>
      <c r="J1181" s="280"/>
    </row>
    <row r="1182" spans="1:10" ht="23.25" x14ac:dyDescent="0.35">
      <c r="A1182" s="33" t="s">
        <v>1620</v>
      </c>
      <c r="B1182" s="280" t="s">
        <v>1601</v>
      </c>
      <c r="C1182" s="34" t="s">
        <v>1485</v>
      </c>
      <c r="D1182" s="280" t="s">
        <v>1621</v>
      </c>
      <c r="E1182" s="308">
        <v>360830</v>
      </c>
      <c r="F1182" s="280"/>
      <c r="G1182" s="280"/>
      <c r="H1182" s="31"/>
      <c r="I1182" s="31"/>
      <c r="J1182" s="280"/>
    </row>
    <row r="1183" spans="1:10" ht="34.9" x14ac:dyDescent="0.35">
      <c r="A1183" s="33" t="s">
        <v>1622</v>
      </c>
      <c r="B1183" s="280" t="s">
        <v>1601</v>
      </c>
      <c r="C1183" s="34" t="s">
        <v>1485</v>
      </c>
      <c r="D1183" s="280" t="s">
        <v>1623</v>
      </c>
      <c r="E1183" s="308">
        <v>265000</v>
      </c>
      <c r="F1183" s="280"/>
      <c r="G1183" s="280"/>
      <c r="H1183" s="31"/>
      <c r="I1183" s="31"/>
      <c r="J1183" s="280"/>
    </row>
    <row r="1184" spans="1:10" ht="23.25" x14ac:dyDescent="0.35">
      <c r="A1184" s="33" t="s">
        <v>1624</v>
      </c>
      <c r="B1184" s="280" t="s">
        <v>1601</v>
      </c>
      <c r="C1184" s="34" t="s">
        <v>1485</v>
      </c>
      <c r="D1184" s="280" t="s">
        <v>1625</v>
      </c>
      <c r="E1184" s="308">
        <v>156358</v>
      </c>
      <c r="F1184" s="280"/>
      <c r="G1184" s="280"/>
      <c r="H1184" s="31"/>
      <c r="I1184" s="31"/>
      <c r="J1184" s="280"/>
    </row>
    <row r="1185" spans="1:10" ht="46.5" x14ac:dyDescent="0.35">
      <c r="A1185" s="33" t="s">
        <v>1626</v>
      </c>
      <c r="B1185" s="280" t="s">
        <v>1601</v>
      </c>
      <c r="C1185" s="34" t="s">
        <v>1485</v>
      </c>
      <c r="D1185" s="280" t="s">
        <v>1627</v>
      </c>
      <c r="E1185" s="308">
        <v>264000</v>
      </c>
      <c r="F1185" s="280"/>
      <c r="G1185" s="280"/>
      <c r="H1185" s="31"/>
      <c r="I1185" s="31"/>
      <c r="J1185" s="280"/>
    </row>
    <row r="1186" spans="1:10" ht="34.9" x14ac:dyDescent="0.35">
      <c r="A1186" s="33" t="s">
        <v>1628</v>
      </c>
      <c r="B1186" s="280" t="s">
        <v>1601</v>
      </c>
      <c r="C1186" s="34" t="s">
        <v>1485</v>
      </c>
      <c r="D1186" s="280" t="s">
        <v>1629</v>
      </c>
      <c r="E1186" s="308"/>
      <c r="F1186" s="280"/>
      <c r="G1186" s="280" t="s">
        <v>1630</v>
      </c>
      <c r="H1186" s="31"/>
      <c r="I1186" s="31"/>
      <c r="J1186" s="280"/>
    </row>
    <row r="1187" spans="1:10" ht="34.9" x14ac:dyDescent="0.35">
      <c r="A1187" s="33" t="s">
        <v>1631</v>
      </c>
      <c r="B1187" s="280" t="s">
        <v>1601</v>
      </c>
      <c r="C1187" s="34" t="s">
        <v>1485</v>
      </c>
      <c r="D1187" s="280" t="s">
        <v>1632</v>
      </c>
      <c r="E1187" s="308">
        <v>44000</v>
      </c>
      <c r="F1187" s="280"/>
      <c r="G1187" s="280"/>
      <c r="H1187" s="31"/>
      <c r="I1187" s="31"/>
      <c r="J1187" s="280"/>
    </row>
    <row r="1188" spans="1:10" ht="46.5" x14ac:dyDescent="0.35">
      <c r="A1188" s="33" t="s">
        <v>1633</v>
      </c>
      <c r="B1188" s="280" t="s">
        <v>1601</v>
      </c>
      <c r="C1188" s="34" t="s">
        <v>1485</v>
      </c>
      <c r="D1188" s="280" t="s">
        <v>1634</v>
      </c>
      <c r="E1188" s="308">
        <v>240000</v>
      </c>
      <c r="F1188" s="280"/>
      <c r="G1188" s="280"/>
      <c r="H1188" s="31"/>
      <c r="I1188" s="31"/>
      <c r="J1188" s="280"/>
    </row>
    <row r="1189" spans="1:10" ht="34.9" x14ac:dyDescent="0.35">
      <c r="A1189" s="33" t="s">
        <v>1635</v>
      </c>
      <c r="B1189" s="280" t="s">
        <v>1601</v>
      </c>
      <c r="C1189" s="34" t="s">
        <v>1485</v>
      </c>
      <c r="D1189" s="280" t="s">
        <v>1636</v>
      </c>
      <c r="E1189" s="308">
        <v>396000</v>
      </c>
      <c r="F1189" s="280"/>
      <c r="G1189" s="280"/>
      <c r="H1189" s="31"/>
      <c r="I1189" s="31"/>
      <c r="J1189" s="280"/>
    </row>
    <row r="1190" spans="1:10" ht="34.9" x14ac:dyDescent="0.35">
      <c r="A1190" s="33" t="s">
        <v>1637</v>
      </c>
      <c r="B1190" s="280" t="s">
        <v>1601</v>
      </c>
      <c r="C1190" s="34" t="s">
        <v>1485</v>
      </c>
      <c r="D1190" s="280" t="s">
        <v>1638</v>
      </c>
      <c r="E1190" s="308">
        <v>84000</v>
      </c>
      <c r="F1190" s="280"/>
      <c r="G1190" s="280"/>
      <c r="H1190" s="31"/>
      <c r="I1190" s="31"/>
      <c r="J1190" s="280"/>
    </row>
    <row r="1191" spans="1:10" ht="46.5" x14ac:dyDescent="0.35">
      <c r="A1191" s="33" t="s">
        <v>1639</v>
      </c>
      <c r="B1191" s="280" t="s">
        <v>1601</v>
      </c>
      <c r="C1191" s="34" t="s">
        <v>1485</v>
      </c>
      <c r="D1191" s="280" t="s">
        <v>1640</v>
      </c>
      <c r="E1191" s="308">
        <v>220000</v>
      </c>
      <c r="F1191" s="280"/>
      <c r="G1191" s="280"/>
      <c r="H1191" s="31"/>
      <c r="I1191" s="31"/>
      <c r="J1191" s="280"/>
    </row>
    <row r="1192" spans="1:10" ht="34.9" x14ac:dyDescent="0.35">
      <c r="A1192" s="33" t="s">
        <v>1641</v>
      </c>
      <c r="B1192" s="280" t="s">
        <v>1601</v>
      </c>
      <c r="C1192" s="34" t="s">
        <v>1485</v>
      </c>
      <c r="D1192" s="280" t="s">
        <v>1642</v>
      </c>
      <c r="E1192" s="308">
        <v>68000</v>
      </c>
      <c r="F1192" s="280"/>
      <c r="G1192" s="280"/>
      <c r="H1192" s="31"/>
      <c r="I1192" s="31"/>
      <c r="J1192" s="280"/>
    </row>
    <row r="1193" spans="1:10" ht="34.9" x14ac:dyDescent="0.35">
      <c r="A1193" s="33" t="s">
        <v>1643</v>
      </c>
      <c r="B1193" s="280" t="s">
        <v>1601</v>
      </c>
      <c r="C1193" s="34" t="s">
        <v>1485</v>
      </c>
      <c r="D1193" s="280" t="s">
        <v>1644</v>
      </c>
      <c r="E1193" s="308">
        <v>44000</v>
      </c>
      <c r="F1193" s="280"/>
      <c r="G1193" s="280"/>
      <c r="H1193" s="31"/>
      <c r="I1193" s="31"/>
      <c r="J1193" s="280"/>
    </row>
    <row r="1194" spans="1:10" ht="34.9" x14ac:dyDescent="0.35">
      <c r="A1194" s="33" t="s">
        <v>1645</v>
      </c>
      <c r="B1194" s="280" t="s">
        <v>1601</v>
      </c>
      <c r="C1194" s="34" t="s">
        <v>1485</v>
      </c>
      <c r="D1194" s="280" t="s">
        <v>1646</v>
      </c>
      <c r="E1194" s="308"/>
      <c r="F1194" s="280"/>
      <c r="G1194" s="280" t="s">
        <v>1630</v>
      </c>
      <c r="H1194" s="31"/>
      <c r="I1194" s="31"/>
      <c r="J1194" s="280"/>
    </row>
    <row r="1195" spans="1:10" ht="46.5" x14ac:dyDescent="0.35">
      <c r="A1195" s="33" t="s">
        <v>1647</v>
      </c>
      <c r="B1195" s="280" t="s">
        <v>1601</v>
      </c>
      <c r="C1195" s="34" t="s">
        <v>1485</v>
      </c>
      <c r="D1195" s="280" t="s">
        <v>1648</v>
      </c>
      <c r="E1195" s="308">
        <v>264000</v>
      </c>
      <c r="F1195" s="280"/>
      <c r="G1195" s="280"/>
      <c r="H1195" s="31"/>
      <c r="I1195" s="31"/>
      <c r="J1195" s="280"/>
    </row>
    <row r="1196" spans="1:10" ht="46.5" x14ac:dyDescent="0.35">
      <c r="A1196" s="33" t="s">
        <v>1649</v>
      </c>
      <c r="B1196" s="280" t="s">
        <v>1601</v>
      </c>
      <c r="C1196" s="34" t="s">
        <v>1485</v>
      </c>
      <c r="D1196" s="280" t="s">
        <v>1650</v>
      </c>
      <c r="E1196" s="308">
        <v>44000</v>
      </c>
      <c r="F1196" s="280"/>
      <c r="G1196" s="280"/>
      <c r="H1196" s="31"/>
      <c r="I1196" s="31"/>
      <c r="J1196" s="280"/>
    </row>
    <row r="1197" spans="1:10" ht="34.9" x14ac:dyDescent="0.35">
      <c r="A1197" s="33" t="s">
        <v>1651</v>
      </c>
      <c r="B1197" s="280" t="s">
        <v>1601</v>
      </c>
      <c r="C1197" s="34" t="s">
        <v>1485</v>
      </c>
      <c r="D1197" s="280" t="s">
        <v>1652</v>
      </c>
      <c r="E1197" s="308">
        <v>132000</v>
      </c>
      <c r="F1197" s="280"/>
      <c r="G1197" s="280"/>
      <c r="H1197" s="31"/>
      <c r="I1197" s="31"/>
      <c r="J1197" s="280"/>
    </row>
    <row r="1198" spans="1:10" ht="34.9" x14ac:dyDescent="0.35">
      <c r="A1198" s="33" t="s">
        <v>1653</v>
      </c>
      <c r="B1198" s="280" t="s">
        <v>1601</v>
      </c>
      <c r="C1198" s="34" t="s">
        <v>1485</v>
      </c>
      <c r="D1198" s="280" t="s">
        <v>1654</v>
      </c>
      <c r="E1198" s="308">
        <v>308000</v>
      </c>
      <c r="F1198" s="280"/>
      <c r="G1198" s="280"/>
      <c r="H1198" s="31"/>
      <c r="I1198" s="31"/>
      <c r="J1198" s="280"/>
    </row>
    <row r="1199" spans="1:10" ht="23.25" x14ac:dyDescent="0.35">
      <c r="A1199" s="33" t="s">
        <v>1655</v>
      </c>
      <c r="B1199" s="280" t="s">
        <v>1601</v>
      </c>
      <c r="C1199" s="34" t="s">
        <v>1485</v>
      </c>
      <c r="D1199" s="280" t="s">
        <v>1656</v>
      </c>
      <c r="E1199" s="308"/>
      <c r="F1199" s="280"/>
      <c r="G1199" s="280" t="s">
        <v>1657</v>
      </c>
      <c r="H1199" s="31"/>
      <c r="I1199" s="31"/>
      <c r="J1199" s="280"/>
    </row>
    <row r="1200" spans="1:10" ht="34.9" x14ac:dyDescent="0.35">
      <c r="A1200" s="33" t="s">
        <v>1658</v>
      </c>
      <c r="B1200" s="280" t="s">
        <v>1601</v>
      </c>
      <c r="C1200" s="34" t="s">
        <v>1485</v>
      </c>
      <c r="D1200" s="280" t="s">
        <v>1659</v>
      </c>
      <c r="E1200" s="308"/>
      <c r="F1200" s="280"/>
      <c r="G1200" s="280" t="s">
        <v>1657</v>
      </c>
      <c r="H1200" s="31"/>
      <c r="I1200" s="31"/>
      <c r="J1200" s="280"/>
    </row>
    <row r="1201" spans="1:10" ht="23.25" x14ac:dyDescent="0.35">
      <c r="A1201" s="33" t="s">
        <v>1660</v>
      </c>
      <c r="B1201" s="280" t="s">
        <v>1601</v>
      </c>
      <c r="C1201" s="34" t="s">
        <v>1485</v>
      </c>
      <c r="D1201" s="280" t="s">
        <v>1661</v>
      </c>
      <c r="E1201" s="308"/>
      <c r="F1201" s="280"/>
      <c r="G1201" s="280" t="s">
        <v>1657</v>
      </c>
      <c r="H1201" s="31"/>
      <c r="I1201" s="31"/>
      <c r="J1201" s="280"/>
    </row>
    <row r="1202" spans="1:10" ht="23.25" x14ac:dyDescent="0.35">
      <c r="A1202" s="33" t="s">
        <v>1662</v>
      </c>
      <c r="B1202" s="280" t="s">
        <v>1601</v>
      </c>
      <c r="C1202" s="34" t="s">
        <v>1485</v>
      </c>
      <c r="D1202" s="280" t="s">
        <v>1663</v>
      </c>
      <c r="E1202" s="308"/>
      <c r="F1202" s="280"/>
      <c r="G1202" s="280" t="s">
        <v>1657</v>
      </c>
      <c r="H1202" s="31"/>
      <c r="I1202" s="31"/>
      <c r="J1202" s="280"/>
    </row>
    <row r="1203" spans="1:10" ht="23.25" x14ac:dyDescent="0.35">
      <c r="A1203" s="33" t="s">
        <v>1664</v>
      </c>
      <c r="B1203" s="280" t="s">
        <v>1601</v>
      </c>
      <c r="C1203" s="34" t="s">
        <v>1485</v>
      </c>
      <c r="D1203" s="280" t="s">
        <v>1665</v>
      </c>
      <c r="E1203" s="308"/>
      <c r="F1203" s="280"/>
      <c r="G1203" s="280" t="s">
        <v>1657</v>
      </c>
      <c r="H1203" s="31"/>
      <c r="I1203" s="31"/>
      <c r="J1203" s="280"/>
    </row>
    <row r="1204" spans="1:10" ht="23.25" x14ac:dyDescent="0.35">
      <c r="A1204" s="33" t="s">
        <v>1666</v>
      </c>
      <c r="B1204" s="34" t="s">
        <v>1420</v>
      </c>
      <c r="C1204" s="34" t="s">
        <v>1421</v>
      </c>
      <c r="D1204" s="34" t="s">
        <v>1667</v>
      </c>
      <c r="E1204" s="308">
        <v>84000</v>
      </c>
      <c r="F1204" s="280" t="s">
        <v>1668</v>
      </c>
      <c r="G1204" s="34" t="s">
        <v>1424</v>
      </c>
      <c r="H1204" s="31">
        <v>44571</v>
      </c>
      <c r="I1204" s="31">
        <v>44593</v>
      </c>
      <c r="J1204" s="280" t="s">
        <v>1425</v>
      </c>
    </row>
    <row r="1205" spans="1:10" ht="23.25" x14ac:dyDescent="0.35">
      <c r="A1205" s="33" t="s">
        <v>1669</v>
      </c>
      <c r="B1205" s="34" t="s">
        <v>1420</v>
      </c>
      <c r="C1205" s="34" t="s">
        <v>1421</v>
      </c>
      <c r="D1205" s="34" t="s">
        <v>1670</v>
      </c>
      <c r="E1205" s="308">
        <v>90357.2</v>
      </c>
      <c r="F1205" s="280" t="s">
        <v>1671</v>
      </c>
      <c r="G1205" s="34" t="s">
        <v>1424</v>
      </c>
      <c r="H1205" s="31">
        <v>44579</v>
      </c>
      <c r="I1205" s="31">
        <v>44586</v>
      </c>
      <c r="J1205" s="280" t="s">
        <v>1425</v>
      </c>
    </row>
    <row r="1206" spans="1:10" ht="23.25" x14ac:dyDescent="0.35">
      <c r="A1206" s="33" t="s">
        <v>1672</v>
      </c>
      <c r="B1206" s="34" t="s">
        <v>1420</v>
      </c>
      <c r="C1206" s="34" t="s">
        <v>1421</v>
      </c>
      <c r="D1206" s="34" t="s">
        <v>1673</v>
      </c>
      <c r="E1206" s="308">
        <v>23818.5</v>
      </c>
      <c r="F1206" s="280" t="s">
        <v>1671</v>
      </c>
      <c r="G1206" s="34" t="s">
        <v>1424</v>
      </c>
      <c r="H1206" s="31">
        <v>44579</v>
      </c>
      <c r="I1206" s="31">
        <v>44586</v>
      </c>
      <c r="J1206" s="280" t="s">
        <v>1425</v>
      </c>
    </row>
    <row r="1207" spans="1:10" ht="23.25" x14ac:dyDescent="0.35">
      <c r="A1207" s="33" t="s">
        <v>1674</v>
      </c>
      <c r="B1207" s="34" t="s">
        <v>1420</v>
      </c>
      <c r="C1207" s="34" t="s">
        <v>1421</v>
      </c>
      <c r="D1207" s="34" t="s">
        <v>1675</v>
      </c>
      <c r="E1207" s="308">
        <v>18000</v>
      </c>
      <c r="F1207" s="280" t="s">
        <v>1676</v>
      </c>
      <c r="G1207" s="34" t="s">
        <v>1424</v>
      </c>
      <c r="H1207" s="31">
        <v>44582</v>
      </c>
      <c r="I1207" s="31">
        <v>44664</v>
      </c>
      <c r="J1207" s="280" t="s">
        <v>1425</v>
      </c>
    </row>
    <row r="1208" spans="1:10" ht="23.25" x14ac:dyDescent="0.35">
      <c r="A1208" s="33" t="s">
        <v>1677</v>
      </c>
      <c r="B1208" s="34" t="s">
        <v>1420</v>
      </c>
      <c r="C1208" s="34" t="s">
        <v>1421</v>
      </c>
      <c r="D1208" s="34" t="s">
        <v>1678</v>
      </c>
      <c r="E1208" s="308">
        <v>21000</v>
      </c>
      <c r="F1208" s="280" t="s">
        <v>1679</v>
      </c>
      <c r="G1208" s="34" t="s">
        <v>1424</v>
      </c>
      <c r="H1208" s="31">
        <v>44582</v>
      </c>
      <c r="I1208" s="31">
        <v>44676</v>
      </c>
      <c r="J1208" s="280" t="s">
        <v>1425</v>
      </c>
    </row>
    <row r="1209" spans="1:10" ht="23.25" x14ac:dyDescent="0.35">
      <c r="A1209" s="33" t="s">
        <v>1680</v>
      </c>
      <c r="B1209" s="34" t="s">
        <v>1420</v>
      </c>
      <c r="C1209" s="34" t="s">
        <v>1421</v>
      </c>
      <c r="D1209" s="34" t="s">
        <v>1681</v>
      </c>
      <c r="E1209" s="308">
        <v>30000</v>
      </c>
      <c r="F1209" s="280" t="s">
        <v>1682</v>
      </c>
      <c r="G1209" s="34" t="s">
        <v>1424</v>
      </c>
      <c r="H1209" s="31">
        <v>44593</v>
      </c>
      <c r="I1209" s="31">
        <v>44691</v>
      </c>
      <c r="J1209" s="280" t="s">
        <v>1425</v>
      </c>
    </row>
    <row r="1210" spans="1:10" ht="23.25" x14ac:dyDescent="0.35">
      <c r="A1210" s="33" t="s">
        <v>1683</v>
      </c>
      <c r="B1210" s="34" t="s">
        <v>1420</v>
      </c>
      <c r="C1210" s="34" t="s">
        <v>1421</v>
      </c>
      <c r="D1210" s="34" t="s">
        <v>1684</v>
      </c>
      <c r="E1210" s="308">
        <v>20000</v>
      </c>
      <c r="F1210" s="280" t="s">
        <v>1685</v>
      </c>
      <c r="G1210" s="34" t="s">
        <v>1424</v>
      </c>
      <c r="H1210" s="31">
        <v>44588</v>
      </c>
      <c r="I1210" s="31">
        <v>44708</v>
      </c>
      <c r="J1210" s="280" t="s">
        <v>1425</v>
      </c>
    </row>
    <row r="1211" spans="1:10" ht="23.25" x14ac:dyDescent="0.35">
      <c r="A1211" s="33" t="s">
        <v>1686</v>
      </c>
      <c r="B1211" s="34" t="s">
        <v>1420</v>
      </c>
      <c r="C1211" s="34" t="s">
        <v>1421</v>
      </c>
      <c r="D1211" s="34" t="s">
        <v>1687</v>
      </c>
      <c r="E1211" s="308">
        <v>30000</v>
      </c>
      <c r="F1211" s="280" t="s">
        <v>1688</v>
      </c>
      <c r="G1211" s="34" t="s">
        <v>1424</v>
      </c>
      <c r="H1211" s="31">
        <v>44588</v>
      </c>
      <c r="I1211" s="31">
        <v>44676</v>
      </c>
      <c r="J1211" s="280" t="s">
        <v>1425</v>
      </c>
    </row>
    <row r="1212" spans="1:10" ht="23.25" x14ac:dyDescent="0.35">
      <c r="A1212" s="33" t="s">
        <v>1689</v>
      </c>
      <c r="B1212" s="34" t="s">
        <v>1420</v>
      </c>
      <c r="C1212" s="34" t="s">
        <v>1421</v>
      </c>
      <c r="D1212" s="34" t="s">
        <v>1690</v>
      </c>
      <c r="E1212" s="308">
        <v>36800</v>
      </c>
      <c r="F1212" s="280" t="s">
        <v>1691</v>
      </c>
      <c r="G1212" s="34" t="s">
        <v>1424</v>
      </c>
      <c r="H1212" s="31">
        <v>44587</v>
      </c>
      <c r="I1212" s="31">
        <v>44635</v>
      </c>
      <c r="J1212" s="280" t="s">
        <v>1425</v>
      </c>
    </row>
    <row r="1213" spans="1:10" ht="34.9" x14ac:dyDescent="0.35">
      <c r="A1213" s="33" t="s">
        <v>1692</v>
      </c>
      <c r="B1213" s="34" t="s">
        <v>1420</v>
      </c>
      <c r="C1213" s="34" t="s">
        <v>1421</v>
      </c>
      <c r="D1213" s="34" t="s">
        <v>1693</v>
      </c>
      <c r="E1213" s="308">
        <v>33906.25</v>
      </c>
      <c r="F1213" s="280" t="s">
        <v>1694</v>
      </c>
      <c r="G1213" s="34" t="s">
        <v>1424</v>
      </c>
      <c r="H1213" s="31">
        <v>44587</v>
      </c>
      <c r="I1213" s="31">
        <v>44628</v>
      </c>
      <c r="J1213" s="280" t="s">
        <v>1425</v>
      </c>
    </row>
    <row r="1214" spans="1:10" ht="23.25" x14ac:dyDescent="0.35">
      <c r="A1214" s="289" t="s">
        <v>1695</v>
      </c>
      <c r="B1214" s="34" t="s">
        <v>1420</v>
      </c>
      <c r="C1214" s="34" t="s">
        <v>1421</v>
      </c>
      <c r="D1214" s="34" t="s">
        <v>1696</v>
      </c>
      <c r="E1214" s="308">
        <v>30000</v>
      </c>
      <c r="F1214" s="280" t="s">
        <v>1697</v>
      </c>
      <c r="G1214" s="34" t="s">
        <v>1424</v>
      </c>
      <c r="H1214" s="31">
        <v>44589</v>
      </c>
      <c r="I1214" s="31">
        <v>44676</v>
      </c>
      <c r="J1214" s="280" t="s">
        <v>1425</v>
      </c>
    </row>
    <row r="1215" spans="1:10" x14ac:dyDescent="0.35">
      <c r="A1215" s="289">
        <v>19</v>
      </c>
      <c r="B1215" s="33"/>
      <c r="C1215" s="289"/>
      <c r="D1215" s="33"/>
      <c r="E1215" s="289"/>
      <c r="F1215" s="33"/>
      <c r="G1215" s="282"/>
      <c r="H1215" s="32"/>
      <c r="I1215" s="32"/>
      <c r="J1215" s="32"/>
    </row>
    <row r="1216" spans="1:10" x14ac:dyDescent="0.35">
      <c r="A1216" s="289" t="s">
        <v>1092</v>
      </c>
      <c r="B1216" s="33"/>
      <c r="C1216" s="289"/>
      <c r="D1216" s="33"/>
      <c r="E1216" s="289"/>
      <c r="F1216" s="33"/>
      <c r="G1216" s="282"/>
      <c r="H1216" s="32"/>
      <c r="I1216" s="32"/>
      <c r="J1216" s="32"/>
    </row>
    <row r="1217" spans="1:10" x14ac:dyDescent="0.35">
      <c r="A1217" s="289" t="s">
        <v>33</v>
      </c>
      <c r="B1217" s="33"/>
      <c r="C1217" s="289"/>
      <c r="D1217" s="33"/>
      <c r="E1217" s="289"/>
      <c r="F1217" s="33"/>
      <c r="G1217" s="282"/>
      <c r="H1217" s="32"/>
      <c r="I1217" s="32"/>
      <c r="J1217" s="32"/>
    </row>
    <row r="1218" spans="1:10" x14ac:dyDescent="0.35">
      <c r="A1218" s="289">
        <v>10</v>
      </c>
      <c r="B1218" s="33"/>
      <c r="C1218" s="289"/>
      <c r="D1218" s="33"/>
      <c r="E1218" s="289"/>
      <c r="F1218" s="33"/>
      <c r="G1218" s="282"/>
      <c r="H1218" s="32"/>
      <c r="I1218" s="32"/>
      <c r="J1218" s="32"/>
    </row>
    <row r="1219" spans="1:10" x14ac:dyDescent="0.35">
      <c r="A1219" s="289">
        <v>11</v>
      </c>
      <c r="B1219" s="33"/>
      <c r="C1219" s="289"/>
      <c r="D1219" s="33"/>
      <c r="E1219" s="289"/>
      <c r="F1219" s="33"/>
      <c r="G1219" s="282"/>
      <c r="H1219" s="32"/>
      <c r="I1219" s="32"/>
      <c r="J1219" s="32"/>
    </row>
    <row r="1220" spans="1:10" x14ac:dyDescent="0.35">
      <c r="A1220" s="289">
        <v>12</v>
      </c>
      <c r="B1220" s="33"/>
      <c r="C1220" s="289"/>
      <c r="D1220" s="33"/>
      <c r="E1220" s="289"/>
      <c r="F1220" s="33"/>
      <c r="G1220" s="282"/>
      <c r="H1220" s="32"/>
      <c r="I1220" s="32"/>
      <c r="J1220" s="32"/>
    </row>
    <row r="1221" spans="1:10" x14ac:dyDescent="0.35">
      <c r="A1221" s="289">
        <v>13</v>
      </c>
      <c r="B1221" s="33"/>
      <c r="C1221" s="289"/>
      <c r="D1221" s="33"/>
      <c r="E1221" s="289"/>
      <c r="F1221" s="33"/>
      <c r="G1221" s="282"/>
      <c r="H1221" s="32"/>
      <c r="I1221" s="32"/>
      <c r="J1221" s="32"/>
    </row>
    <row r="1222" spans="1:10" x14ac:dyDescent="0.35">
      <c r="A1222" s="289">
        <v>14</v>
      </c>
      <c r="B1222" s="33"/>
      <c r="C1222" s="289"/>
      <c r="D1222" s="33"/>
      <c r="E1222" s="289"/>
      <c r="F1222" s="33"/>
      <c r="G1222" s="282"/>
      <c r="H1222" s="32"/>
      <c r="I1222" s="32"/>
      <c r="J1222" s="32"/>
    </row>
    <row r="1223" spans="1:10" x14ac:dyDescent="0.35">
      <c r="A1223" s="289">
        <v>15</v>
      </c>
      <c r="B1223" s="33"/>
      <c r="C1223" s="289"/>
      <c r="D1223" s="33"/>
      <c r="E1223" s="289"/>
      <c r="F1223" s="33"/>
      <c r="G1223" s="282"/>
      <c r="H1223" s="32"/>
      <c r="I1223" s="32"/>
      <c r="J1223" s="32"/>
    </row>
    <row r="1224" spans="1:10" x14ac:dyDescent="0.35">
      <c r="A1224" s="289">
        <v>16</v>
      </c>
      <c r="B1224" s="33"/>
      <c r="C1224" s="289"/>
      <c r="D1224" s="33"/>
      <c r="E1224" s="289"/>
      <c r="F1224" s="33"/>
      <c r="G1224" s="282"/>
      <c r="H1224" s="32"/>
      <c r="I1224" s="32"/>
      <c r="J1224" s="32"/>
    </row>
    <row r="1225" spans="1:10" x14ac:dyDescent="0.35">
      <c r="A1225" s="289">
        <v>17</v>
      </c>
      <c r="B1225" s="33"/>
      <c r="C1225" s="289"/>
      <c r="D1225" s="33"/>
      <c r="E1225" s="289"/>
      <c r="F1225" s="33"/>
      <c r="G1225" s="282"/>
      <c r="H1225" s="32"/>
      <c r="I1225" s="32"/>
      <c r="J1225" s="32"/>
    </row>
    <row r="1226" spans="1:10" x14ac:dyDescent="0.35">
      <c r="A1226" s="289">
        <v>18</v>
      </c>
      <c r="B1226" s="33"/>
      <c r="C1226" s="289"/>
      <c r="D1226" s="33"/>
      <c r="E1226" s="289"/>
      <c r="F1226" s="33"/>
      <c r="G1226" s="282"/>
      <c r="H1226" s="32"/>
      <c r="I1226" s="32"/>
      <c r="J1226" s="32"/>
    </row>
    <row r="1227" spans="1:10" x14ac:dyDescent="0.35">
      <c r="A1227" s="289">
        <v>19</v>
      </c>
      <c r="B1227" s="33"/>
      <c r="C1227" s="289"/>
      <c r="D1227" s="33"/>
      <c r="E1227" s="289"/>
      <c r="F1227" s="33"/>
      <c r="G1227" s="282"/>
      <c r="H1227" s="32"/>
      <c r="I1227" s="32"/>
      <c r="J1227" s="32"/>
    </row>
    <row r="1228" spans="1:10" x14ac:dyDescent="0.35">
      <c r="A1228" s="289" t="s">
        <v>1092</v>
      </c>
      <c r="B1228" s="33"/>
      <c r="C1228" s="289"/>
      <c r="D1228" s="33"/>
      <c r="E1228" s="289"/>
      <c r="F1228" s="33"/>
      <c r="G1228" s="282"/>
      <c r="H1228" s="32"/>
      <c r="I1228" s="32"/>
      <c r="J1228" s="32"/>
    </row>
    <row r="1229" spans="1:10" x14ac:dyDescent="0.35">
      <c r="A1229" s="289" t="s">
        <v>33</v>
      </c>
      <c r="B1229" s="33"/>
      <c r="C1229" s="289"/>
      <c r="D1229" s="33"/>
      <c r="E1229" s="289"/>
      <c r="F1229" s="33"/>
      <c r="G1229" s="282"/>
      <c r="H1229" s="32"/>
      <c r="I1229" s="32"/>
      <c r="J1229" s="32"/>
    </row>
    <row r="1230" spans="1:10" x14ac:dyDescent="0.35">
      <c r="A1230" s="318" t="s">
        <v>1093</v>
      </c>
      <c r="B1230" s="309"/>
      <c r="C1230" s="294"/>
      <c r="D1230" s="309"/>
      <c r="E1230" s="294"/>
      <c r="F1230" s="309"/>
      <c r="G1230" s="310"/>
      <c r="H1230" s="295"/>
      <c r="I1230" s="295"/>
      <c r="J1230" s="295"/>
    </row>
    <row r="1231" spans="1:10" x14ac:dyDescent="0.35">
      <c r="A1231" s="289">
        <v>20</v>
      </c>
      <c r="B1231" s="33"/>
      <c r="C1231" s="289"/>
      <c r="D1231" s="33"/>
      <c r="E1231" s="289"/>
      <c r="F1231" s="33"/>
      <c r="G1231" s="282"/>
      <c r="H1231" s="32"/>
      <c r="I1231" s="32"/>
      <c r="J1231" s="32"/>
    </row>
    <row r="1232" spans="1:10" x14ac:dyDescent="0.35">
      <c r="A1232" s="289">
        <v>21</v>
      </c>
      <c r="B1232" s="33"/>
      <c r="C1232" s="289"/>
      <c r="D1232" s="33"/>
      <c r="E1232" s="289"/>
      <c r="F1232" s="33"/>
      <c r="G1232" s="282"/>
      <c r="H1232" s="32"/>
      <c r="I1232" s="32"/>
      <c r="J1232" s="32"/>
    </row>
    <row r="1233" spans="1:10" x14ac:dyDescent="0.35">
      <c r="A1233" s="289">
        <v>22</v>
      </c>
      <c r="B1233" s="33"/>
      <c r="C1233" s="289"/>
      <c r="D1233" s="33"/>
      <c r="E1233" s="289"/>
      <c r="F1233" s="33"/>
      <c r="G1233" s="282"/>
      <c r="H1233" s="32"/>
      <c r="I1233" s="32"/>
      <c r="J1233" s="32"/>
    </row>
    <row r="1234" spans="1:10" x14ac:dyDescent="0.35">
      <c r="A1234" s="289">
        <v>23</v>
      </c>
      <c r="B1234" s="33"/>
      <c r="C1234" s="289"/>
      <c r="D1234" s="33"/>
      <c r="E1234" s="289"/>
      <c r="F1234" s="33"/>
      <c r="G1234" s="282"/>
      <c r="H1234" s="32"/>
      <c r="I1234" s="32"/>
      <c r="J1234" s="32"/>
    </row>
    <row r="1235" spans="1:10" x14ac:dyDescent="0.35">
      <c r="A1235" s="289">
        <v>24</v>
      </c>
      <c r="B1235" s="33"/>
      <c r="C1235" s="289"/>
      <c r="D1235" s="33"/>
      <c r="E1235" s="289"/>
      <c r="F1235" s="33"/>
      <c r="G1235" s="282"/>
      <c r="H1235" s="32"/>
      <c r="I1235" s="32"/>
      <c r="J1235" s="32"/>
    </row>
    <row r="1236" spans="1:10" x14ac:dyDescent="0.35">
      <c r="A1236" s="289">
        <v>25</v>
      </c>
      <c r="B1236" s="33"/>
      <c r="C1236" s="289"/>
      <c r="D1236" s="33"/>
      <c r="E1236" s="289"/>
      <c r="F1236" s="33"/>
      <c r="G1236" s="282"/>
      <c r="H1236" s="32"/>
      <c r="I1236" s="32"/>
      <c r="J1236" s="32"/>
    </row>
    <row r="1237" spans="1:10" x14ac:dyDescent="0.35">
      <c r="A1237" s="289">
        <v>26</v>
      </c>
      <c r="B1237" s="33"/>
      <c r="C1237" s="289"/>
      <c r="D1237" s="33"/>
      <c r="E1237" s="289"/>
      <c r="F1237" s="33"/>
      <c r="G1237" s="282"/>
      <c r="H1237" s="32"/>
      <c r="I1237" s="32"/>
      <c r="J1237" s="32"/>
    </row>
    <row r="1238" spans="1:10" x14ac:dyDescent="0.35">
      <c r="A1238" s="289">
        <v>27</v>
      </c>
      <c r="B1238" s="33"/>
      <c r="C1238" s="289"/>
      <c r="D1238" s="33"/>
      <c r="E1238" s="289"/>
      <c r="F1238" s="33"/>
      <c r="G1238" s="282"/>
      <c r="H1238" s="32"/>
      <c r="I1238" s="32"/>
      <c r="J1238" s="32"/>
    </row>
    <row r="1239" spans="1:10" x14ac:dyDescent="0.35">
      <c r="A1239" s="289">
        <v>28</v>
      </c>
      <c r="B1239" s="33"/>
      <c r="C1239" s="289"/>
      <c r="D1239" s="33"/>
      <c r="E1239" s="289"/>
      <c r="F1239" s="33"/>
      <c r="G1239" s="282"/>
      <c r="H1239" s="32"/>
      <c r="I1239" s="32"/>
      <c r="J1239" s="32"/>
    </row>
    <row r="1240" spans="1:10" x14ac:dyDescent="0.35">
      <c r="A1240" s="289">
        <v>29</v>
      </c>
      <c r="B1240" s="33"/>
      <c r="C1240" s="289"/>
      <c r="D1240" s="33"/>
      <c r="E1240" s="289"/>
      <c r="F1240" s="33"/>
      <c r="G1240" s="282"/>
      <c r="H1240" s="32"/>
      <c r="I1240" s="32"/>
      <c r="J1240" s="32"/>
    </row>
    <row r="1241" spans="1:10" x14ac:dyDescent="0.35">
      <c r="A1241" s="289" t="s">
        <v>1092</v>
      </c>
      <c r="B1241" s="33"/>
      <c r="C1241" s="289"/>
      <c r="D1241" s="33"/>
      <c r="E1241" s="289"/>
      <c r="F1241" s="33"/>
      <c r="G1241" s="282"/>
      <c r="H1241" s="32"/>
      <c r="I1241" s="32"/>
      <c r="J1241" s="32"/>
    </row>
    <row r="1242" spans="1:10" x14ac:dyDescent="0.35">
      <c r="A1242" s="296" t="s">
        <v>33</v>
      </c>
      <c r="B1242" s="311"/>
      <c r="C1242" s="297"/>
      <c r="D1242" s="311"/>
      <c r="E1242" s="297"/>
      <c r="F1242" s="311"/>
      <c r="G1242" s="312"/>
      <c r="H1242" s="298"/>
      <c r="I1242" s="298"/>
      <c r="J1242" s="298"/>
    </row>
    <row r="1243" spans="1:10" x14ac:dyDescent="0.35">
      <c r="A1243" s="277" t="s">
        <v>11</v>
      </c>
      <c r="B1243" s="313"/>
      <c r="C1243" s="283"/>
      <c r="D1243" s="313"/>
      <c r="E1243" s="283"/>
      <c r="F1243" s="313"/>
      <c r="G1243" s="314"/>
      <c r="H1243" s="284"/>
      <c r="I1243" s="284"/>
      <c r="J1243" s="284"/>
    </row>
    <row r="1244" spans="1:10" x14ac:dyDescent="0.35">
      <c r="A1244" s="110"/>
      <c r="B1244" s="110"/>
      <c r="C1244" s="110"/>
      <c r="D1244" s="110"/>
      <c r="E1244" s="110"/>
      <c r="F1244" s="110"/>
      <c r="G1244" s="110"/>
      <c r="H1244" s="110"/>
      <c r="I1244" s="110"/>
      <c r="J1244" s="110"/>
    </row>
    <row r="1245" spans="1:10" x14ac:dyDescent="0.35">
      <c r="A1245" s="1016" t="s">
        <v>259</v>
      </c>
      <c r="B1245" s="1016"/>
      <c r="C1245" s="1016"/>
      <c r="D1245" s="1016"/>
      <c r="E1245" s="1016"/>
      <c r="F1245" s="1016"/>
      <c r="G1245" s="1016"/>
      <c r="H1245" s="1016"/>
      <c r="I1245" s="1016"/>
      <c r="J1245" s="1016"/>
    </row>
    <row r="1246" spans="1:10" x14ac:dyDescent="0.35">
      <c r="A1246" s="1016" t="s">
        <v>251</v>
      </c>
      <c r="B1246" s="1016"/>
      <c r="C1246" s="1016"/>
      <c r="D1246" s="1016"/>
      <c r="E1246" s="1016"/>
      <c r="F1246" s="1016"/>
      <c r="G1246" s="1016"/>
      <c r="H1246" s="1016"/>
      <c r="I1246" s="1016"/>
      <c r="J1246" s="1016"/>
    </row>
    <row r="1247" spans="1:10" x14ac:dyDescent="0.35">
      <c r="A1247" s="277" t="s">
        <v>137</v>
      </c>
      <c r="B1247" s="1016" t="s">
        <v>1719</v>
      </c>
      <c r="C1247" s="1016"/>
      <c r="D1247" s="1016"/>
      <c r="E1247" s="1016"/>
      <c r="F1247" s="1016"/>
      <c r="G1247" s="1016"/>
      <c r="H1247" s="1016"/>
      <c r="I1247" s="1016"/>
      <c r="J1247" s="1016"/>
    </row>
    <row r="1248" spans="1:10" x14ac:dyDescent="0.35">
      <c r="A1248" s="275"/>
      <c r="B1248" s="275"/>
      <c r="C1248" s="275"/>
      <c r="D1248" s="275"/>
      <c r="E1248" s="275"/>
      <c r="F1248" s="275"/>
      <c r="G1248" s="276"/>
      <c r="H1248" s="109"/>
      <c r="I1248" s="109"/>
      <c r="J1248" s="109"/>
    </row>
    <row r="1249" spans="1:10" x14ac:dyDescent="0.35">
      <c r="A1249" s="277" t="s">
        <v>131</v>
      </c>
      <c r="B1249" s="277"/>
      <c r="C1249" s="277"/>
      <c r="D1249" s="277"/>
      <c r="E1249" s="277"/>
      <c r="F1249" s="277"/>
      <c r="G1249" s="277" t="s">
        <v>98</v>
      </c>
      <c r="H1249" s="277" t="s">
        <v>138</v>
      </c>
      <c r="I1249" s="277"/>
      <c r="J1249" s="277"/>
    </row>
    <row r="1250" spans="1:10" ht="23.25" x14ac:dyDescent="0.35">
      <c r="A1250" s="277" t="s">
        <v>252</v>
      </c>
      <c r="B1250" s="278" t="s">
        <v>213</v>
      </c>
      <c r="C1250" s="278" t="s">
        <v>132</v>
      </c>
      <c r="D1250" s="278" t="s">
        <v>214</v>
      </c>
      <c r="E1250" s="278" t="s">
        <v>253</v>
      </c>
      <c r="F1250" s="278" t="s">
        <v>215</v>
      </c>
      <c r="G1250" s="278" t="s">
        <v>254</v>
      </c>
      <c r="H1250" s="278" t="s">
        <v>133</v>
      </c>
      <c r="I1250" s="278" t="s">
        <v>135</v>
      </c>
      <c r="J1250" s="278" t="s">
        <v>140</v>
      </c>
    </row>
    <row r="1251" spans="1:10" x14ac:dyDescent="0.35">
      <c r="A1251" s="349" t="s">
        <v>233</v>
      </c>
      <c r="B1251" s="315"/>
      <c r="C1251" s="315"/>
      <c r="D1251" s="315"/>
      <c r="E1251" s="316">
        <f>SUM(E1252:E1284)</f>
        <v>3212310.04</v>
      </c>
      <c r="F1251" s="315"/>
      <c r="G1251" s="315"/>
      <c r="H1251" s="315"/>
      <c r="I1251" s="315"/>
      <c r="J1251" s="315"/>
    </row>
    <row r="1252" spans="1:10" ht="23.25" x14ac:dyDescent="0.35">
      <c r="A1252" s="350" t="s">
        <v>3328</v>
      </c>
      <c r="B1252" s="108" t="s">
        <v>3329</v>
      </c>
      <c r="C1252" s="231" t="s">
        <v>3330</v>
      </c>
      <c r="D1252" s="350" t="s">
        <v>3331</v>
      </c>
      <c r="E1252" s="351">
        <v>66000</v>
      </c>
      <c r="F1252" s="352" t="s">
        <v>3332</v>
      </c>
      <c r="G1252" s="108" t="s">
        <v>3333</v>
      </c>
      <c r="H1252" s="35">
        <v>44544</v>
      </c>
      <c r="I1252" s="31">
        <f>+H1252+5</f>
        <v>44549</v>
      </c>
      <c r="J1252" s="32"/>
    </row>
    <row r="1253" spans="1:10" ht="23.25" x14ac:dyDescent="0.35">
      <c r="A1253" s="350" t="s">
        <v>3334</v>
      </c>
      <c r="B1253" s="108" t="s">
        <v>3329</v>
      </c>
      <c r="C1253" s="231" t="s">
        <v>3330</v>
      </c>
      <c r="D1253" s="350" t="s">
        <v>3335</v>
      </c>
      <c r="E1253" s="351">
        <v>49690.400000000001</v>
      </c>
      <c r="F1253" s="352" t="s">
        <v>3336</v>
      </c>
      <c r="G1253" s="108" t="s">
        <v>3333</v>
      </c>
      <c r="H1253" s="35">
        <v>44539</v>
      </c>
      <c r="I1253" s="31">
        <f>+H1253+5</f>
        <v>44544</v>
      </c>
      <c r="J1253" s="32"/>
    </row>
    <row r="1254" spans="1:10" ht="23.25" x14ac:dyDescent="0.35">
      <c r="A1254" s="350" t="s">
        <v>3337</v>
      </c>
      <c r="B1254" s="108" t="s">
        <v>3329</v>
      </c>
      <c r="C1254" s="231" t="s">
        <v>3330</v>
      </c>
      <c r="D1254" s="350" t="s">
        <v>3338</v>
      </c>
      <c r="E1254" s="351">
        <v>36890</v>
      </c>
      <c r="F1254" s="352" t="s">
        <v>3339</v>
      </c>
      <c r="G1254" s="108" t="s">
        <v>3333</v>
      </c>
      <c r="H1254" s="35">
        <v>44537</v>
      </c>
      <c r="I1254" s="31">
        <f>+H1254+5</f>
        <v>44542</v>
      </c>
      <c r="J1254" s="32"/>
    </row>
    <row r="1255" spans="1:10" ht="23.25" x14ac:dyDescent="0.35">
      <c r="A1255" s="350" t="s">
        <v>3340</v>
      </c>
      <c r="B1255" s="108" t="s">
        <v>1601</v>
      </c>
      <c r="C1255" s="231" t="s">
        <v>3330</v>
      </c>
      <c r="D1255" s="350" t="s">
        <v>3341</v>
      </c>
      <c r="E1255" s="351">
        <v>140000</v>
      </c>
      <c r="F1255" s="352" t="s">
        <v>3342</v>
      </c>
      <c r="G1255" s="108" t="s">
        <v>3333</v>
      </c>
      <c r="H1255" s="35">
        <v>44539</v>
      </c>
      <c r="I1255" s="31">
        <f>+H1255+30</f>
        <v>44569</v>
      </c>
      <c r="J1255" s="32"/>
    </row>
    <row r="1256" spans="1:10" ht="23.25" x14ac:dyDescent="0.35">
      <c r="A1256" s="350" t="s">
        <v>3343</v>
      </c>
      <c r="B1256" s="108" t="s">
        <v>3329</v>
      </c>
      <c r="C1256" s="231" t="s">
        <v>3330</v>
      </c>
      <c r="D1256" s="350" t="s">
        <v>3344</v>
      </c>
      <c r="E1256" s="351">
        <v>42316</v>
      </c>
      <c r="F1256" s="352" t="s">
        <v>3332</v>
      </c>
      <c r="G1256" s="108" t="s">
        <v>3333</v>
      </c>
      <c r="H1256" s="35">
        <v>44519</v>
      </c>
      <c r="I1256" s="35">
        <v>44526</v>
      </c>
      <c r="J1256" s="32"/>
    </row>
    <row r="1257" spans="1:10" ht="23.25" x14ac:dyDescent="0.35">
      <c r="A1257" s="350" t="s">
        <v>3345</v>
      </c>
      <c r="B1257" s="108" t="s">
        <v>3329</v>
      </c>
      <c r="C1257" s="231" t="s">
        <v>3330</v>
      </c>
      <c r="D1257" s="350" t="s">
        <v>3346</v>
      </c>
      <c r="E1257" s="351">
        <v>46100</v>
      </c>
      <c r="F1257" s="352" t="s">
        <v>3347</v>
      </c>
      <c r="G1257" s="108" t="s">
        <v>3333</v>
      </c>
      <c r="H1257" s="35">
        <v>44503</v>
      </c>
      <c r="I1257" s="35">
        <v>44511</v>
      </c>
      <c r="J1257" s="32"/>
    </row>
    <row r="1258" spans="1:10" ht="23.25" x14ac:dyDescent="0.35">
      <c r="A1258" s="350" t="s">
        <v>3348</v>
      </c>
      <c r="B1258" s="108" t="s">
        <v>3329</v>
      </c>
      <c r="C1258" s="231" t="s">
        <v>3330</v>
      </c>
      <c r="D1258" s="350" t="s">
        <v>3349</v>
      </c>
      <c r="E1258" s="351">
        <v>60000</v>
      </c>
      <c r="F1258" s="352" t="s">
        <v>3350</v>
      </c>
      <c r="G1258" s="108" t="s">
        <v>3333</v>
      </c>
      <c r="H1258" s="35">
        <v>44495</v>
      </c>
      <c r="I1258" s="353" t="s">
        <v>3657</v>
      </c>
      <c r="J1258" s="32"/>
    </row>
    <row r="1259" spans="1:10" ht="34.9" x14ac:dyDescent="0.35">
      <c r="A1259" s="350" t="s">
        <v>3351</v>
      </c>
      <c r="B1259" s="108" t="s">
        <v>3352</v>
      </c>
      <c r="C1259" s="231" t="s">
        <v>3330</v>
      </c>
      <c r="D1259" s="350" t="s">
        <v>3353</v>
      </c>
      <c r="E1259" s="351">
        <v>67500</v>
      </c>
      <c r="F1259" s="352" t="s">
        <v>3354</v>
      </c>
      <c r="G1259" s="108" t="s">
        <v>3333</v>
      </c>
      <c r="H1259" s="35">
        <v>44482</v>
      </c>
      <c r="I1259" s="35">
        <v>44491</v>
      </c>
      <c r="J1259" s="32"/>
    </row>
    <row r="1260" spans="1:10" ht="23.25" x14ac:dyDescent="0.35">
      <c r="A1260" s="350" t="s">
        <v>3355</v>
      </c>
      <c r="B1260" s="108" t="s">
        <v>3352</v>
      </c>
      <c r="C1260" s="231" t="s">
        <v>3330</v>
      </c>
      <c r="D1260" s="350" t="s">
        <v>3356</v>
      </c>
      <c r="E1260" s="351">
        <v>48000</v>
      </c>
      <c r="F1260" s="352" t="s">
        <v>3357</v>
      </c>
      <c r="G1260" s="108" t="s">
        <v>3333</v>
      </c>
      <c r="H1260" s="35">
        <v>44470</v>
      </c>
      <c r="I1260" s="35">
        <v>44547</v>
      </c>
      <c r="J1260" s="32"/>
    </row>
    <row r="1261" spans="1:10" ht="23.25" x14ac:dyDescent="0.35">
      <c r="A1261" s="350" t="s">
        <v>3358</v>
      </c>
      <c r="B1261" s="108" t="s">
        <v>3352</v>
      </c>
      <c r="C1261" s="231" t="s">
        <v>3330</v>
      </c>
      <c r="D1261" s="350" t="s">
        <v>3359</v>
      </c>
      <c r="E1261" s="351">
        <v>50000</v>
      </c>
      <c r="F1261" s="352" t="s">
        <v>3360</v>
      </c>
      <c r="G1261" s="108" t="s">
        <v>3333</v>
      </c>
      <c r="H1261" s="35">
        <v>44470</v>
      </c>
      <c r="I1261" s="35">
        <v>44561</v>
      </c>
      <c r="J1261" s="32"/>
    </row>
    <row r="1262" spans="1:10" ht="23.25" x14ac:dyDescent="0.35">
      <c r="A1262" s="350" t="s">
        <v>3361</v>
      </c>
      <c r="B1262" s="108" t="s">
        <v>3352</v>
      </c>
      <c r="C1262" s="231" t="s">
        <v>3330</v>
      </c>
      <c r="D1262" s="350" t="s">
        <v>3362</v>
      </c>
      <c r="E1262" s="351">
        <v>88000</v>
      </c>
      <c r="F1262" s="352" t="s">
        <v>3363</v>
      </c>
      <c r="G1262" s="108" t="s">
        <v>3333</v>
      </c>
      <c r="H1262" s="35">
        <v>44467</v>
      </c>
      <c r="I1262" s="35">
        <v>44482</v>
      </c>
      <c r="J1262" s="32"/>
    </row>
    <row r="1263" spans="1:10" ht="23.25" x14ac:dyDescent="0.35">
      <c r="A1263" s="350" t="s">
        <v>3364</v>
      </c>
      <c r="B1263" s="108" t="s">
        <v>3352</v>
      </c>
      <c r="C1263" s="231" t="s">
        <v>3330</v>
      </c>
      <c r="D1263" s="350" t="s">
        <v>3365</v>
      </c>
      <c r="E1263" s="351">
        <v>87070</v>
      </c>
      <c r="F1263" s="352" t="s">
        <v>3366</v>
      </c>
      <c r="G1263" s="108" t="s">
        <v>3333</v>
      </c>
      <c r="H1263" s="35">
        <v>44466</v>
      </c>
      <c r="I1263" s="35">
        <v>44491</v>
      </c>
      <c r="J1263" s="32"/>
    </row>
    <row r="1264" spans="1:10" ht="23.25" x14ac:dyDescent="0.35">
      <c r="A1264" s="350" t="s">
        <v>3367</v>
      </c>
      <c r="B1264" s="108" t="s">
        <v>3329</v>
      </c>
      <c r="C1264" s="231" t="s">
        <v>3330</v>
      </c>
      <c r="D1264" s="350" t="s">
        <v>3368</v>
      </c>
      <c r="E1264" s="351">
        <v>57000</v>
      </c>
      <c r="F1264" s="352" t="s">
        <v>3369</v>
      </c>
      <c r="G1264" s="108" t="s">
        <v>3333</v>
      </c>
      <c r="H1264" s="35">
        <v>44475</v>
      </c>
      <c r="I1264" s="35">
        <v>44480</v>
      </c>
      <c r="J1264" s="32"/>
    </row>
    <row r="1265" spans="1:10" ht="23.25" x14ac:dyDescent="0.35">
      <c r="A1265" s="350" t="s">
        <v>3370</v>
      </c>
      <c r="B1265" s="108" t="s">
        <v>3329</v>
      </c>
      <c r="C1265" s="231" t="s">
        <v>3330</v>
      </c>
      <c r="D1265" s="350" t="s">
        <v>3371</v>
      </c>
      <c r="E1265" s="351">
        <v>41250</v>
      </c>
      <c r="F1265" s="352" t="s">
        <v>3339</v>
      </c>
      <c r="G1265" s="108" t="s">
        <v>3333</v>
      </c>
      <c r="H1265" s="35">
        <v>44475</v>
      </c>
      <c r="I1265" s="35">
        <v>44480</v>
      </c>
      <c r="J1265" s="32"/>
    </row>
    <row r="1266" spans="1:10" ht="23.25" x14ac:dyDescent="0.35">
      <c r="A1266" s="350" t="s">
        <v>3372</v>
      </c>
      <c r="B1266" s="108" t="s">
        <v>3352</v>
      </c>
      <c r="C1266" s="231" t="s">
        <v>3330</v>
      </c>
      <c r="D1266" s="350" t="s">
        <v>3373</v>
      </c>
      <c r="E1266" s="351">
        <v>50000</v>
      </c>
      <c r="F1266" s="352" t="s">
        <v>3374</v>
      </c>
      <c r="G1266" s="108" t="s">
        <v>3333</v>
      </c>
      <c r="H1266" s="35">
        <v>44446</v>
      </c>
      <c r="I1266" s="35">
        <v>44550</v>
      </c>
      <c r="J1266" s="32"/>
    </row>
    <row r="1267" spans="1:10" ht="34.9" x14ac:dyDescent="0.35">
      <c r="A1267" s="350" t="s">
        <v>3375</v>
      </c>
      <c r="B1267" s="108" t="s">
        <v>3352</v>
      </c>
      <c r="C1267" s="231" t="s">
        <v>3330</v>
      </c>
      <c r="D1267" s="350" t="s">
        <v>3376</v>
      </c>
      <c r="E1267" s="351">
        <v>48000</v>
      </c>
      <c r="F1267" s="352" t="s">
        <v>3377</v>
      </c>
      <c r="G1267" s="108" t="s">
        <v>3333</v>
      </c>
      <c r="H1267" s="35">
        <v>44442</v>
      </c>
      <c r="I1267" s="35">
        <v>44543</v>
      </c>
      <c r="J1267" s="32"/>
    </row>
    <row r="1268" spans="1:10" ht="23.25" x14ac:dyDescent="0.35">
      <c r="A1268" s="350" t="s">
        <v>3378</v>
      </c>
      <c r="B1268" s="108" t="s">
        <v>3329</v>
      </c>
      <c r="C1268" s="231" t="s">
        <v>3330</v>
      </c>
      <c r="D1268" s="350" t="s">
        <v>3379</v>
      </c>
      <c r="E1268" s="351">
        <v>65920</v>
      </c>
      <c r="F1268" s="352" t="s">
        <v>3380</v>
      </c>
      <c r="G1268" s="108" t="s">
        <v>3333</v>
      </c>
      <c r="H1268" s="35">
        <v>44441</v>
      </c>
      <c r="I1268" s="35">
        <v>44447</v>
      </c>
      <c r="J1268" s="32"/>
    </row>
    <row r="1269" spans="1:10" ht="23.25" x14ac:dyDescent="0.35">
      <c r="A1269" s="350" t="s">
        <v>3381</v>
      </c>
      <c r="B1269" s="108" t="s">
        <v>3352</v>
      </c>
      <c r="C1269" s="231" t="s">
        <v>3330</v>
      </c>
      <c r="D1269" s="350" t="s">
        <v>3382</v>
      </c>
      <c r="E1269" s="351">
        <v>254864</v>
      </c>
      <c r="F1269" s="352" t="s">
        <v>3339</v>
      </c>
      <c r="G1269" s="108" t="s">
        <v>3333</v>
      </c>
      <c r="H1269" s="35">
        <v>44434</v>
      </c>
      <c r="I1269" s="35">
        <v>44449</v>
      </c>
      <c r="J1269" s="32"/>
    </row>
    <row r="1270" spans="1:10" ht="23.25" x14ac:dyDescent="0.35">
      <c r="A1270" s="350" t="s">
        <v>3383</v>
      </c>
      <c r="B1270" s="108" t="s">
        <v>3329</v>
      </c>
      <c r="C1270" s="231" t="s">
        <v>3330</v>
      </c>
      <c r="D1270" s="350" t="s">
        <v>3384</v>
      </c>
      <c r="E1270" s="351">
        <v>47108</v>
      </c>
      <c r="F1270" s="352" t="s">
        <v>3385</v>
      </c>
      <c r="G1270" s="108" t="s">
        <v>3333</v>
      </c>
      <c r="H1270" s="35">
        <v>44431</v>
      </c>
      <c r="I1270" s="35">
        <v>44438</v>
      </c>
      <c r="J1270" s="32"/>
    </row>
    <row r="1271" spans="1:10" ht="23.25" x14ac:dyDescent="0.35">
      <c r="A1271" s="350" t="s">
        <v>3386</v>
      </c>
      <c r="B1271" s="108" t="s">
        <v>3352</v>
      </c>
      <c r="C1271" s="231" t="s">
        <v>3330</v>
      </c>
      <c r="D1271" s="350" t="s">
        <v>3387</v>
      </c>
      <c r="E1271" s="351">
        <v>72000</v>
      </c>
      <c r="F1271" s="352" t="s">
        <v>3388</v>
      </c>
      <c r="G1271" s="108" t="s">
        <v>3333</v>
      </c>
      <c r="H1271" s="35">
        <v>44404</v>
      </c>
      <c r="I1271" s="35">
        <v>44559</v>
      </c>
      <c r="J1271" s="32"/>
    </row>
    <row r="1272" spans="1:10" ht="23.25" x14ac:dyDescent="0.35">
      <c r="A1272" s="350" t="s">
        <v>3389</v>
      </c>
      <c r="B1272" s="108" t="s">
        <v>3352</v>
      </c>
      <c r="C1272" s="231" t="s">
        <v>3330</v>
      </c>
      <c r="D1272" s="350" t="s">
        <v>3390</v>
      </c>
      <c r="E1272" s="351">
        <v>428000</v>
      </c>
      <c r="F1272" s="352" t="s">
        <v>3342</v>
      </c>
      <c r="G1272" s="108" t="s">
        <v>3333</v>
      </c>
      <c r="H1272" s="35">
        <v>44392</v>
      </c>
      <c r="I1272" s="35">
        <v>44419</v>
      </c>
      <c r="J1272" s="32"/>
    </row>
    <row r="1273" spans="1:10" ht="23.25" x14ac:dyDescent="0.35">
      <c r="A1273" s="350" t="s">
        <v>3391</v>
      </c>
      <c r="B1273" s="108" t="s">
        <v>3329</v>
      </c>
      <c r="C1273" s="231" t="s">
        <v>3330</v>
      </c>
      <c r="D1273" s="350" t="s">
        <v>3392</v>
      </c>
      <c r="E1273" s="351">
        <v>61632.639999999999</v>
      </c>
      <c r="F1273" s="352" t="s">
        <v>3393</v>
      </c>
      <c r="G1273" s="108" t="s">
        <v>3333</v>
      </c>
      <c r="H1273" s="35">
        <v>44403</v>
      </c>
      <c r="I1273" s="35">
        <v>44413</v>
      </c>
      <c r="J1273" s="32"/>
    </row>
    <row r="1274" spans="1:10" ht="34.9" x14ac:dyDescent="0.35">
      <c r="A1274" s="350" t="s">
        <v>3394</v>
      </c>
      <c r="B1274" s="108" t="s">
        <v>3352</v>
      </c>
      <c r="C1274" s="231" t="s">
        <v>3330</v>
      </c>
      <c r="D1274" s="350" t="s">
        <v>3395</v>
      </c>
      <c r="E1274" s="351">
        <v>115000</v>
      </c>
      <c r="F1274" s="352" t="s">
        <v>3396</v>
      </c>
      <c r="G1274" s="108" t="s">
        <v>3333</v>
      </c>
      <c r="H1274" s="35">
        <v>44389</v>
      </c>
      <c r="I1274" s="35">
        <v>44407</v>
      </c>
      <c r="J1274" s="32"/>
    </row>
    <row r="1275" spans="1:10" ht="23.25" x14ac:dyDescent="0.35">
      <c r="A1275" s="350" t="s">
        <v>3397</v>
      </c>
      <c r="B1275" s="108" t="s">
        <v>3352</v>
      </c>
      <c r="C1275" s="231" t="s">
        <v>3330</v>
      </c>
      <c r="D1275" s="350" t="s">
        <v>3398</v>
      </c>
      <c r="E1275" s="351">
        <v>39500</v>
      </c>
      <c r="F1275" s="352" t="s">
        <v>3399</v>
      </c>
      <c r="G1275" s="108" t="s">
        <v>3333</v>
      </c>
      <c r="H1275" s="35">
        <v>44377</v>
      </c>
      <c r="I1275" s="35">
        <v>44391</v>
      </c>
      <c r="J1275" s="32"/>
    </row>
    <row r="1276" spans="1:10" ht="23.25" x14ac:dyDescent="0.35">
      <c r="A1276" s="350" t="s">
        <v>3400</v>
      </c>
      <c r="B1276" s="108" t="s">
        <v>3352</v>
      </c>
      <c r="C1276" s="231" t="s">
        <v>3330</v>
      </c>
      <c r="D1276" s="350" t="s">
        <v>3401</v>
      </c>
      <c r="E1276" s="351">
        <v>125050.5</v>
      </c>
      <c r="F1276" s="352" t="s">
        <v>3402</v>
      </c>
      <c r="G1276" s="108" t="s">
        <v>3333</v>
      </c>
      <c r="H1276" s="35">
        <v>44385</v>
      </c>
      <c r="I1276" s="35">
        <v>44545</v>
      </c>
      <c r="J1276" s="32"/>
    </row>
    <row r="1277" spans="1:10" ht="34.9" x14ac:dyDescent="0.35">
      <c r="A1277" s="350" t="s">
        <v>3403</v>
      </c>
      <c r="B1277" s="108" t="s">
        <v>3329</v>
      </c>
      <c r="C1277" s="231" t="s">
        <v>3330</v>
      </c>
      <c r="D1277" s="350" t="s">
        <v>3404</v>
      </c>
      <c r="E1277" s="351">
        <v>59848.5</v>
      </c>
      <c r="F1277" s="352" t="s">
        <v>3405</v>
      </c>
      <c r="G1277" s="108" t="s">
        <v>3333</v>
      </c>
      <c r="H1277" s="35">
        <v>44377</v>
      </c>
      <c r="I1277" s="35">
        <v>44384</v>
      </c>
      <c r="J1277" s="32"/>
    </row>
    <row r="1278" spans="1:10" ht="34.9" x14ac:dyDescent="0.35">
      <c r="A1278" s="350" t="s">
        <v>3406</v>
      </c>
      <c r="B1278" s="108" t="s">
        <v>3352</v>
      </c>
      <c r="C1278" s="231" t="s">
        <v>3330</v>
      </c>
      <c r="D1278" s="350" t="s">
        <v>3407</v>
      </c>
      <c r="E1278" s="351">
        <v>88700</v>
      </c>
      <c r="F1278" s="352" t="s">
        <v>3408</v>
      </c>
      <c r="G1278" s="108" t="s">
        <v>3333</v>
      </c>
      <c r="H1278" s="35">
        <v>44362</v>
      </c>
      <c r="I1278" s="35">
        <v>44498</v>
      </c>
      <c r="J1278" s="32"/>
    </row>
    <row r="1279" spans="1:10" ht="23.25" x14ac:dyDescent="0.35">
      <c r="A1279" s="350" t="s">
        <v>3409</v>
      </c>
      <c r="B1279" s="108" t="s">
        <v>3352</v>
      </c>
      <c r="C1279" s="231" t="s">
        <v>3330</v>
      </c>
      <c r="D1279" s="350" t="s">
        <v>3410</v>
      </c>
      <c r="E1279" s="351">
        <v>75000</v>
      </c>
      <c r="F1279" s="352" t="s">
        <v>3411</v>
      </c>
      <c r="G1279" s="108" t="s">
        <v>3333</v>
      </c>
      <c r="H1279" s="35">
        <v>44355</v>
      </c>
      <c r="I1279" s="35">
        <v>44361</v>
      </c>
      <c r="J1279" s="32"/>
    </row>
    <row r="1280" spans="1:10" ht="23.25" x14ac:dyDescent="0.35">
      <c r="A1280" s="350" t="s">
        <v>3412</v>
      </c>
      <c r="B1280" s="108" t="s">
        <v>3352</v>
      </c>
      <c r="C1280" s="231" t="s">
        <v>3330</v>
      </c>
      <c r="D1280" s="350" t="s">
        <v>3413</v>
      </c>
      <c r="E1280" s="351">
        <v>217000</v>
      </c>
      <c r="F1280" s="352" t="s">
        <v>3414</v>
      </c>
      <c r="G1280" s="108" t="s">
        <v>3333</v>
      </c>
      <c r="H1280" s="35">
        <v>44348</v>
      </c>
      <c r="I1280" s="35">
        <v>44377</v>
      </c>
      <c r="J1280" s="32"/>
    </row>
    <row r="1281" spans="1:10" ht="23.25" x14ac:dyDescent="0.35">
      <c r="A1281" s="350" t="s">
        <v>3415</v>
      </c>
      <c r="B1281" s="108" t="s">
        <v>3352</v>
      </c>
      <c r="C1281" s="231" t="s">
        <v>3330</v>
      </c>
      <c r="D1281" s="350" t="s">
        <v>3416</v>
      </c>
      <c r="E1281" s="351">
        <v>84000</v>
      </c>
      <c r="F1281" s="352" t="s">
        <v>3339</v>
      </c>
      <c r="G1281" s="108" t="s">
        <v>3333</v>
      </c>
      <c r="H1281" s="35">
        <v>44343</v>
      </c>
      <c r="I1281" s="35">
        <v>44347</v>
      </c>
      <c r="J1281" s="32"/>
    </row>
    <row r="1282" spans="1:10" ht="23.25" x14ac:dyDescent="0.35">
      <c r="A1282" s="350" t="s">
        <v>3417</v>
      </c>
      <c r="B1282" s="108" t="s">
        <v>3352</v>
      </c>
      <c r="C1282" s="231" t="s">
        <v>3330</v>
      </c>
      <c r="D1282" s="350" t="s">
        <v>3418</v>
      </c>
      <c r="E1282" s="351">
        <v>398000</v>
      </c>
      <c r="F1282" s="352" t="s">
        <v>3414</v>
      </c>
      <c r="G1282" s="108" t="s">
        <v>3333</v>
      </c>
      <c r="H1282" s="35">
        <v>44334</v>
      </c>
      <c r="I1282" s="35">
        <v>44335</v>
      </c>
      <c r="J1282" s="32"/>
    </row>
    <row r="1283" spans="1:10" ht="23.25" x14ac:dyDescent="0.35">
      <c r="A1283" s="350" t="s">
        <v>3419</v>
      </c>
      <c r="B1283" s="108" t="s">
        <v>3329</v>
      </c>
      <c r="C1283" s="231" t="s">
        <v>3330</v>
      </c>
      <c r="D1283" s="350" t="s">
        <v>3420</v>
      </c>
      <c r="E1283" s="351">
        <v>62730</v>
      </c>
      <c r="F1283" s="352" t="s">
        <v>3339</v>
      </c>
      <c r="G1283" s="108" t="s">
        <v>3333</v>
      </c>
      <c r="H1283" s="35">
        <v>44323</v>
      </c>
      <c r="I1283" s="35">
        <v>44330</v>
      </c>
      <c r="J1283" s="32"/>
    </row>
    <row r="1284" spans="1:10" ht="23.25" x14ac:dyDescent="0.35">
      <c r="A1284" s="350" t="s">
        <v>3421</v>
      </c>
      <c r="B1284" s="108" t="s">
        <v>3352</v>
      </c>
      <c r="C1284" s="231" t="s">
        <v>3330</v>
      </c>
      <c r="D1284" s="350" t="s">
        <v>3422</v>
      </c>
      <c r="E1284" s="351">
        <v>40140</v>
      </c>
      <c r="F1284" s="352" t="s">
        <v>3423</v>
      </c>
      <c r="G1284" s="108" t="s">
        <v>3333</v>
      </c>
      <c r="H1284" s="35">
        <v>44314</v>
      </c>
      <c r="I1284" s="35">
        <v>44561</v>
      </c>
      <c r="J1284" s="32"/>
    </row>
    <row r="1285" spans="1:10" x14ac:dyDescent="0.35">
      <c r="A1285" s="318" t="s">
        <v>232</v>
      </c>
      <c r="B1285" s="294"/>
      <c r="C1285" s="294"/>
      <c r="D1285" s="294"/>
      <c r="E1285" s="317">
        <f>SUM(E1286:E1304)</f>
        <v>1683553.98</v>
      </c>
      <c r="F1285" s="294"/>
      <c r="G1285" s="295"/>
      <c r="H1285" s="318"/>
      <c r="I1285" s="318"/>
      <c r="J1285" s="295"/>
    </row>
    <row r="1286" spans="1:10" ht="23.25" x14ac:dyDescent="0.35">
      <c r="A1286" s="354" t="s">
        <v>3424</v>
      </c>
      <c r="B1286" s="108" t="s">
        <v>3352</v>
      </c>
      <c r="C1286" s="231" t="s">
        <v>3330</v>
      </c>
      <c r="D1286" s="354" t="s">
        <v>3425</v>
      </c>
      <c r="E1286" s="355">
        <v>85120</v>
      </c>
      <c r="F1286" s="352" t="s">
        <v>3380</v>
      </c>
      <c r="G1286" s="108" t="s">
        <v>3333</v>
      </c>
      <c r="H1286" s="31">
        <v>44848</v>
      </c>
      <c r="I1286" s="31">
        <f>+H1286+30</f>
        <v>44878</v>
      </c>
      <c r="J1286" s="32" t="s">
        <v>3426</v>
      </c>
    </row>
    <row r="1287" spans="1:10" ht="23.25" x14ac:dyDescent="0.35">
      <c r="A1287" s="354" t="s">
        <v>3427</v>
      </c>
      <c r="B1287" s="108" t="s">
        <v>1601</v>
      </c>
      <c r="C1287" s="231" t="s">
        <v>3330</v>
      </c>
      <c r="D1287" s="354" t="s">
        <v>3428</v>
      </c>
      <c r="E1287" s="355">
        <v>141000</v>
      </c>
      <c r="F1287" s="33"/>
      <c r="G1287" s="108" t="s">
        <v>3429</v>
      </c>
      <c r="H1287" s="34"/>
      <c r="I1287" s="34"/>
      <c r="J1287" s="32" t="s">
        <v>3430</v>
      </c>
    </row>
    <row r="1288" spans="1:10" ht="23.25" x14ac:dyDescent="0.35">
      <c r="A1288" s="354" t="s">
        <v>3431</v>
      </c>
      <c r="B1288" s="108" t="s">
        <v>3329</v>
      </c>
      <c r="C1288" s="231" t="s">
        <v>3330</v>
      </c>
      <c r="D1288" s="354" t="s">
        <v>3432</v>
      </c>
      <c r="E1288" s="355">
        <v>68998.5</v>
      </c>
      <c r="F1288" s="352" t="s">
        <v>3433</v>
      </c>
      <c r="G1288" s="108" t="s">
        <v>3333</v>
      </c>
      <c r="H1288" s="34"/>
      <c r="I1288" s="34"/>
      <c r="J1288" s="32" t="s">
        <v>3426</v>
      </c>
    </row>
    <row r="1289" spans="1:10" ht="23.25" x14ac:dyDescent="0.35">
      <c r="A1289" s="354" t="s">
        <v>3434</v>
      </c>
      <c r="B1289" s="108" t="s">
        <v>1601</v>
      </c>
      <c r="C1289" s="231" t="s">
        <v>3330</v>
      </c>
      <c r="D1289" s="354" t="s">
        <v>3435</v>
      </c>
      <c r="E1289" s="355">
        <v>77240</v>
      </c>
      <c r="F1289" s="352" t="s">
        <v>3436</v>
      </c>
      <c r="G1289" s="108" t="s">
        <v>3333</v>
      </c>
      <c r="H1289" s="35">
        <v>44839</v>
      </c>
      <c r="I1289" s="35">
        <v>44874</v>
      </c>
      <c r="J1289" s="32"/>
    </row>
    <row r="1290" spans="1:10" ht="23.25" x14ac:dyDescent="0.35">
      <c r="A1290" s="354" t="s">
        <v>3437</v>
      </c>
      <c r="B1290" s="108" t="s">
        <v>1601</v>
      </c>
      <c r="C1290" s="231" t="s">
        <v>3330</v>
      </c>
      <c r="D1290" s="354" t="s">
        <v>3438</v>
      </c>
      <c r="E1290" s="355">
        <v>170630</v>
      </c>
      <c r="F1290" s="352" t="s">
        <v>3354</v>
      </c>
      <c r="G1290" s="108" t="s">
        <v>3333</v>
      </c>
      <c r="H1290" s="35">
        <v>44777</v>
      </c>
      <c r="I1290" s="35">
        <v>44788</v>
      </c>
      <c r="J1290" s="32"/>
    </row>
    <row r="1291" spans="1:10" ht="23.25" x14ac:dyDescent="0.35">
      <c r="A1291" s="354" t="s">
        <v>3439</v>
      </c>
      <c r="B1291" s="108" t="s">
        <v>3329</v>
      </c>
      <c r="C1291" s="231" t="s">
        <v>3330</v>
      </c>
      <c r="D1291" s="354" t="s">
        <v>3440</v>
      </c>
      <c r="E1291" s="355">
        <v>54075</v>
      </c>
      <c r="F1291" s="352" t="s">
        <v>3347</v>
      </c>
      <c r="G1291" s="108" t="s">
        <v>3333</v>
      </c>
      <c r="H1291" s="35">
        <v>44823</v>
      </c>
      <c r="I1291" s="35">
        <v>44828</v>
      </c>
      <c r="J1291" s="32"/>
    </row>
    <row r="1292" spans="1:10" ht="23.25" x14ac:dyDescent="0.35">
      <c r="A1292" s="354" t="s">
        <v>3441</v>
      </c>
      <c r="B1292" s="108" t="s">
        <v>3329</v>
      </c>
      <c r="C1292" s="231" t="s">
        <v>3330</v>
      </c>
      <c r="D1292" s="354" t="s">
        <v>3442</v>
      </c>
      <c r="E1292" s="355">
        <v>68607.48</v>
      </c>
      <c r="F1292" s="352" t="s">
        <v>3443</v>
      </c>
      <c r="G1292" s="108" t="s">
        <v>3333</v>
      </c>
      <c r="H1292" s="35">
        <v>44812</v>
      </c>
      <c r="I1292" s="35">
        <v>44818</v>
      </c>
      <c r="J1292" s="32"/>
    </row>
    <row r="1293" spans="1:10" ht="23.25" x14ac:dyDescent="0.35">
      <c r="A1293" s="354" t="s">
        <v>3444</v>
      </c>
      <c r="B1293" s="108" t="s">
        <v>1601</v>
      </c>
      <c r="C1293" s="231" t="s">
        <v>3330</v>
      </c>
      <c r="D1293" s="354" t="s">
        <v>3445</v>
      </c>
      <c r="E1293" s="355">
        <v>170630</v>
      </c>
      <c r="F1293" s="352" t="s">
        <v>3354</v>
      </c>
      <c r="G1293" s="108" t="s">
        <v>3333</v>
      </c>
      <c r="H1293" s="34"/>
      <c r="I1293" s="34"/>
      <c r="J1293" s="32"/>
    </row>
    <row r="1294" spans="1:10" ht="34.9" x14ac:dyDescent="0.35">
      <c r="A1294" s="354" t="s">
        <v>3446</v>
      </c>
      <c r="B1294" s="108" t="s">
        <v>3352</v>
      </c>
      <c r="C1294" s="231" t="s">
        <v>3330</v>
      </c>
      <c r="D1294" s="354" t="s">
        <v>3447</v>
      </c>
      <c r="E1294" s="355">
        <v>60160</v>
      </c>
      <c r="F1294" s="352" t="s">
        <v>3380</v>
      </c>
      <c r="G1294" s="108" t="s">
        <v>3333</v>
      </c>
      <c r="H1294" s="35">
        <v>44797</v>
      </c>
      <c r="I1294" s="35">
        <v>44804</v>
      </c>
      <c r="J1294" s="32"/>
    </row>
    <row r="1295" spans="1:10" ht="34.9" x14ac:dyDescent="0.35">
      <c r="A1295" s="354" t="s">
        <v>3448</v>
      </c>
      <c r="B1295" s="108" t="s">
        <v>3329</v>
      </c>
      <c r="C1295" s="231" t="s">
        <v>3330</v>
      </c>
      <c r="D1295" s="354" t="s">
        <v>3449</v>
      </c>
      <c r="E1295" s="355">
        <v>47509</v>
      </c>
      <c r="F1295" s="352" t="s">
        <v>3450</v>
      </c>
      <c r="G1295" s="108" t="s">
        <v>3333</v>
      </c>
      <c r="H1295" s="35">
        <v>44799</v>
      </c>
      <c r="I1295" s="35">
        <v>44806</v>
      </c>
      <c r="J1295" s="32"/>
    </row>
    <row r="1296" spans="1:10" ht="34.9" x14ac:dyDescent="0.35">
      <c r="A1296" s="354" t="s">
        <v>3451</v>
      </c>
      <c r="B1296" s="108" t="s">
        <v>3352</v>
      </c>
      <c r="C1296" s="231" t="s">
        <v>3330</v>
      </c>
      <c r="D1296" s="354" t="s">
        <v>3452</v>
      </c>
      <c r="E1296" s="355">
        <v>55000</v>
      </c>
      <c r="F1296" s="352" t="s">
        <v>3354</v>
      </c>
      <c r="G1296" s="108" t="s">
        <v>3333</v>
      </c>
      <c r="H1296" s="35">
        <v>44777</v>
      </c>
      <c r="I1296" s="35">
        <v>44788</v>
      </c>
      <c r="J1296" s="32"/>
    </row>
    <row r="1297" spans="1:10" ht="23.25" x14ac:dyDescent="0.35">
      <c r="A1297" s="354" t="s">
        <v>3453</v>
      </c>
      <c r="B1297" s="108" t="s">
        <v>3352</v>
      </c>
      <c r="C1297" s="231" t="s">
        <v>3330</v>
      </c>
      <c r="D1297" s="354" t="s">
        <v>3454</v>
      </c>
      <c r="E1297" s="355">
        <v>91584</v>
      </c>
      <c r="F1297" s="352" t="s">
        <v>3455</v>
      </c>
      <c r="G1297" s="108" t="s">
        <v>3333</v>
      </c>
      <c r="H1297" s="35">
        <v>44725</v>
      </c>
      <c r="I1297" s="35">
        <v>44742</v>
      </c>
      <c r="J1297" s="32"/>
    </row>
    <row r="1298" spans="1:10" ht="23.25" x14ac:dyDescent="0.35">
      <c r="A1298" s="354" t="s">
        <v>3456</v>
      </c>
      <c r="B1298" s="108" t="s">
        <v>1601</v>
      </c>
      <c r="C1298" s="231" t="s">
        <v>3330</v>
      </c>
      <c r="D1298" s="354" t="s">
        <v>3457</v>
      </c>
      <c r="E1298" s="355">
        <v>143800</v>
      </c>
      <c r="F1298" s="352" t="s">
        <v>3458</v>
      </c>
      <c r="G1298" s="108" t="s">
        <v>3333</v>
      </c>
      <c r="H1298" s="35">
        <v>44732</v>
      </c>
      <c r="I1298" s="35">
        <v>44742</v>
      </c>
      <c r="J1298" s="32"/>
    </row>
    <row r="1299" spans="1:10" ht="34.9" x14ac:dyDescent="0.35">
      <c r="A1299" s="354" t="s">
        <v>3459</v>
      </c>
      <c r="B1299" s="108" t="s">
        <v>3352</v>
      </c>
      <c r="C1299" s="231" t="s">
        <v>3330</v>
      </c>
      <c r="D1299" s="354" t="s">
        <v>3460</v>
      </c>
      <c r="E1299" s="355">
        <v>160000</v>
      </c>
      <c r="F1299" s="352" t="s">
        <v>3408</v>
      </c>
      <c r="G1299" s="108" t="s">
        <v>3333</v>
      </c>
      <c r="H1299" s="35">
        <v>44669</v>
      </c>
      <c r="I1299" s="35">
        <v>44926</v>
      </c>
      <c r="J1299" s="32"/>
    </row>
    <row r="1300" spans="1:10" ht="23.25" x14ac:dyDescent="0.35">
      <c r="A1300" s="354" t="s">
        <v>3461</v>
      </c>
      <c r="B1300" s="108" t="s">
        <v>3352</v>
      </c>
      <c r="C1300" s="231" t="s">
        <v>3330</v>
      </c>
      <c r="D1300" s="354" t="s">
        <v>3462</v>
      </c>
      <c r="E1300" s="355">
        <v>60000</v>
      </c>
      <c r="F1300" s="352" t="s">
        <v>3463</v>
      </c>
      <c r="G1300" s="108" t="s">
        <v>3333</v>
      </c>
      <c r="H1300" s="35">
        <v>44651</v>
      </c>
      <c r="I1300" s="35">
        <v>44926</v>
      </c>
      <c r="J1300" s="32"/>
    </row>
    <row r="1301" spans="1:10" ht="58.15" x14ac:dyDescent="0.35">
      <c r="A1301" s="354" t="s">
        <v>3464</v>
      </c>
      <c r="B1301" s="108" t="s">
        <v>3352</v>
      </c>
      <c r="C1301" s="231" t="s">
        <v>3330</v>
      </c>
      <c r="D1301" s="354" t="s">
        <v>3465</v>
      </c>
      <c r="E1301" s="355">
        <v>69600</v>
      </c>
      <c r="F1301" s="352" t="s">
        <v>3466</v>
      </c>
      <c r="G1301" s="108" t="s">
        <v>3333</v>
      </c>
      <c r="H1301" s="35">
        <v>44616</v>
      </c>
      <c r="I1301" s="35">
        <v>44926</v>
      </c>
      <c r="J1301" s="32"/>
    </row>
    <row r="1302" spans="1:10" ht="34.9" x14ac:dyDescent="0.35">
      <c r="A1302" s="354" t="s">
        <v>3467</v>
      </c>
      <c r="B1302" s="108" t="s">
        <v>3352</v>
      </c>
      <c r="C1302" s="231" t="s">
        <v>3330</v>
      </c>
      <c r="D1302" s="354" t="s">
        <v>3468</v>
      </c>
      <c r="E1302" s="355">
        <v>59400</v>
      </c>
      <c r="F1302" s="352" t="s">
        <v>3469</v>
      </c>
      <c r="G1302" s="108" t="s">
        <v>3333</v>
      </c>
      <c r="H1302" s="35">
        <v>44616</v>
      </c>
      <c r="I1302" s="35">
        <v>44926</v>
      </c>
      <c r="J1302" s="32"/>
    </row>
    <row r="1303" spans="1:10" ht="34.9" x14ac:dyDescent="0.35">
      <c r="A1303" s="354" t="s">
        <v>3470</v>
      </c>
      <c r="B1303" s="108" t="s">
        <v>3352</v>
      </c>
      <c r="C1303" s="231" t="s">
        <v>3330</v>
      </c>
      <c r="D1303" s="354" t="s">
        <v>3471</v>
      </c>
      <c r="E1303" s="355">
        <v>51000</v>
      </c>
      <c r="F1303" s="352" t="s">
        <v>3472</v>
      </c>
      <c r="G1303" s="108" t="s">
        <v>3333</v>
      </c>
      <c r="H1303" s="35">
        <v>44616</v>
      </c>
      <c r="I1303" s="35">
        <v>44926</v>
      </c>
      <c r="J1303" s="32"/>
    </row>
    <row r="1304" spans="1:10" ht="23.25" x14ac:dyDescent="0.35">
      <c r="A1304" s="356" t="s">
        <v>3473</v>
      </c>
      <c r="B1304" s="108" t="s">
        <v>3352</v>
      </c>
      <c r="C1304" s="231" t="s">
        <v>3330</v>
      </c>
      <c r="D1304" s="354" t="s">
        <v>3474</v>
      </c>
      <c r="E1304" s="355">
        <v>49200</v>
      </c>
      <c r="F1304" s="352" t="s">
        <v>3475</v>
      </c>
      <c r="G1304" s="108" t="s">
        <v>3333</v>
      </c>
      <c r="H1304" s="35">
        <v>44606</v>
      </c>
      <c r="I1304" s="37" t="s">
        <v>3476</v>
      </c>
      <c r="J1304" s="32"/>
    </row>
    <row r="1305" spans="1:10" x14ac:dyDescent="0.35">
      <c r="A1305" s="277" t="s">
        <v>11</v>
      </c>
      <c r="B1305" s="283"/>
      <c r="C1305" s="283"/>
      <c r="D1305" s="283"/>
      <c r="E1305" s="319">
        <f>+E1285+E1251</f>
        <v>4895864.0199999996</v>
      </c>
      <c r="F1305" s="283"/>
      <c r="G1305" s="284"/>
      <c r="H1305" s="284"/>
      <c r="I1305" s="284"/>
      <c r="J1305" s="284"/>
    </row>
  </sheetData>
  <mergeCells count="42">
    <mergeCell ref="B1247:J1247"/>
    <mergeCell ref="A1092:J1092"/>
    <mergeCell ref="A1093:J1093"/>
    <mergeCell ref="B1094:J1094"/>
    <mergeCell ref="A1245:J1245"/>
    <mergeCell ref="A1246:J1246"/>
    <mergeCell ref="A802:J802"/>
    <mergeCell ref="B803:J803"/>
    <mergeCell ref="A840:J840"/>
    <mergeCell ref="A841:J841"/>
    <mergeCell ref="B842:J842"/>
    <mergeCell ref="B739:J739"/>
    <mergeCell ref="A783:J783"/>
    <mergeCell ref="A784:J784"/>
    <mergeCell ref="B785:J785"/>
    <mergeCell ref="A801:J801"/>
    <mergeCell ref="A737:J737"/>
    <mergeCell ref="A738:J738"/>
    <mergeCell ref="A666:J666"/>
    <mergeCell ref="A568:J568"/>
    <mergeCell ref="B569:J569"/>
    <mergeCell ref="B693:J693"/>
    <mergeCell ref="A667:J667"/>
    <mergeCell ref="B668:J668"/>
    <mergeCell ref="A691:J691"/>
    <mergeCell ref="A692:J692"/>
    <mergeCell ref="B503:J503"/>
    <mergeCell ref="A533:J533"/>
    <mergeCell ref="A534:J534"/>
    <mergeCell ref="B535:J535"/>
    <mergeCell ref="A567:J567"/>
    <mergeCell ref="A454:J454"/>
    <mergeCell ref="A455:J455"/>
    <mergeCell ref="B456:J456"/>
    <mergeCell ref="A501:J501"/>
    <mergeCell ref="A502:J502"/>
    <mergeCell ref="B97:J97"/>
    <mergeCell ref="A1:J1"/>
    <mergeCell ref="B3:J3"/>
    <mergeCell ref="A2:J2"/>
    <mergeCell ref="A95:J95"/>
    <mergeCell ref="A96:J96"/>
  </mergeCells>
  <hyperlinks>
    <hyperlink ref="F792" r:id="rId1" display="https://apps.osce.gob.pe/perfilprov-ui/ficha/10428083411" xr:uid="{00000000-0004-0000-0600-000000000000}"/>
    <hyperlink ref="F791" r:id="rId2" display="https://apps.osce.gob.pe/perfilprov-ui/ficha/20604227390" xr:uid="{00000000-0004-0000-0600-000001000000}"/>
    <hyperlink ref="F795" r:id="rId3" display="https://apps.osce.gob.pe/perfilprov-ui/ficha/20601916895" xr:uid="{00000000-0004-0000-0600-000002000000}"/>
    <hyperlink ref="F798" r:id="rId4" display="https://apps.osce.gob.pe/perfilprov-ui/ficha/20609078431" xr:uid="{00000000-0004-0000-0600-000003000000}"/>
  </hyperlink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253"/>
  <sheetViews>
    <sheetView workbookViewId="0">
      <selection activeCell="E42" sqref="E42"/>
    </sheetView>
  </sheetViews>
  <sheetFormatPr baseColWidth="10" defaultColWidth="11.3984375" defaultRowHeight="11.65" x14ac:dyDescent="0.35"/>
  <cols>
    <col min="1" max="1" width="35.73046875" style="12" customWidth="1"/>
    <col min="2" max="2" width="20.265625" style="12" customWidth="1"/>
    <col min="3" max="3" width="17" style="12" customWidth="1"/>
    <col min="4" max="4" width="19.1328125" style="12" customWidth="1"/>
    <col min="5" max="5" width="23.265625" style="12" customWidth="1"/>
    <col min="6" max="6" width="22.265625" style="12" customWidth="1"/>
    <col min="7" max="7" width="31.265625" style="12" customWidth="1"/>
    <col min="8" max="8" width="39.59765625" style="12" customWidth="1"/>
    <col min="9" max="9" width="21.59765625" style="12" customWidth="1"/>
    <col min="10" max="16384" width="11.3984375" style="12"/>
  </cols>
  <sheetData>
    <row r="1" spans="1:24" ht="29.25" customHeight="1" x14ac:dyDescent="0.35">
      <c r="A1" s="988" t="s">
        <v>260</v>
      </c>
      <c r="B1" s="988"/>
      <c r="C1" s="988"/>
      <c r="D1" s="988"/>
      <c r="E1" s="988"/>
      <c r="F1" s="988"/>
      <c r="G1" s="988"/>
      <c r="H1" s="988"/>
      <c r="I1" s="988"/>
    </row>
    <row r="2" spans="1:24" ht="21" customHeight="1" x14ac:dyDescent="0.35">
      <c r="A2" s="78" t="s">
        <v>234</v>
      </c>
      <c r="B2" s="988" t="s">
        <v>1075</v>
      </c>
      <c r="C2" s="988"/>
      <c r="D2" s="988"/>
      <c r="E2" s="988"/>
      <c r="F2" s="988"/>
      <c r="G2" s="988"/>
      <c r="H2" s="988"/>
      <c r="I2" s="988"/>
      <c r="J2" s="13"/>
      <c r="K2" s="13"/>
      <c r="L2" s="13"/>
      <c r="M2" s="13"/>
      <c r="N2" s="13"/>
      <c r="O2" s="13"/>
      <c r="P2" s="13"/>
      <c r="Q2" s="13"/>
      <c r="R2" s="13"/>
      <c r="S2" s="13"/>
      <c r="T2" s="13"/>
      <c r="U2" s="13"/>
      <c r="V2" s="13"/>
      <c r="W2" s="13"/>
      <c r="X2" s="13"/>
    </row>
    <row r="3" spans="1:24" ht="24.75" customHeight="1" x14ac:dyDescent="0.35">
      <c r="A3" s="988" t="s">
        <v>141</v>
      </c>
      <c r="B3" s="1008" t="s">
        <v>235</v>
      </c>
      <c r="C3" s="1008" t="s">
        <v>142</v>
      </c>
      <c r="D3" s="1008" t="s">
        <v>239</v>
      </c>
      <c r="E3" s="357" t="s">
        <v>236</v>
      </c>
      <c r="F3" s="357" t="s">
        <v>237</v>
      </c>
      <c r="G3" s="320" t="s">
        <v>238</v>
      </c>
      <c r="H3" s="988" t="s">
        <v>241</v>
      </c>
      <c r="I3" s="988" t="s">
        <v>240</v>
      </c>
    </row>
    <row r="4" spans="1:24" ht="29.25" customHeight="1" x14ac:dyDescent="0.35">
      <c r="A4" s="1018"/>
      <c r="B4" s="1009"/>
      <c r="C4" s="1009"/>
      <c r="D4" s="1009"/>
      <c r="E4" s="322" t="s">
        <v>143</v>
      </c>
      <c r="F4" s="322" t="s">
        <v>143</v>
      </c>
      <c r="G4" s="322" t="s">
        <v>143</v>
      </c>
      <c r="H4" s="1018"/>
      <c r="I4" s="1018"/>
    </row>
    <row r="5" spans="1:24" s="869" customFormat="1" ht="60.75" x14ac:dyDescent="0.3">
      <c r="A5" s="867" t="s">
        <v>6057</v>
      </c>
      <c r="B5" s="536" t="s">
        <v>6058</v>
      </c>
      <c r="C5" s="538" t="s">
        <v>136</v>
      </c>
      <c r="D5" s="868">
        <v>257417.25</v>
      </c>
      <c r="E5" s="868">
        <v>189912.25</v>
      </c>
      <c r="F5" s="868">
        <v>67505</v>
      </c>
      <c r="G5" s="538"/>
      <c r="H5" s="868">
        <v>257417.25</v>
      </c>
      <c r="I5" s="538" t="s">
        <v>6059</v>
      </c>
    </row>
    <row r="6" spans="1:24" s="869" customFormat="1" ht="60.75" x14ac:dyDescent="0.3">
      <c r="A6" s="867" t="s">
        <v>6060</v>
      </c>
      <c r="B6" s="536" t="s">
        <v>6061</v>
      </c>
      <c r="C6" s="867" t="s">
        <v>136</v>
      </c>
      <c r="D6" s="868">
        <v>279900</v>
      </c>
      <c r="E6" s="870">
        <v>111960</v>
      </c>
      <c r="F6" s="871"/>
      <c r="G6" s="868">
        <v>167940</v>
      </c>
      <c r="H6" s="868">
        <v>111960</v>
      </c>
      <c r="I6" s="536" t="s">
        <v>6062</v>
      </c>
    </row>
    <row r="7" spans="1:24" s="869" customFormat="1" ht="60.75" x14ac:dyDescent="0.3">
      <c r="A7" s="867" t="s">
        <v>6063</v>
      </c>
      <c r="B7" s="536" t="s">
        <v>6064</v>
      </c>
      <c r="C7" s="484" t="s">
        <v>136</v>
      </c>
      <c r="D7" s="868">
        <v>250558.06</v>
      </c>
      <c r="E7" s="872">
        <v>123223.22</v>
      </c>
      <c r="F7" s="483"/>
      <c r="G7" s="868">
        <v>127334.84</v>
      </c>
      <c r="H7" s="872">
        <v>123223.22</v>
      </c>
      <c r="I7" s="536" t="s">
        <v>6065</v>
      </c>
    </row>
    <row r="8" spans="1:24" s="869" customFormat="1" ht="40.5" x14ac:dyDescent="0.3">
      <c r="A8" s="867" t="s">
        <v>6066</v>
      </c>
      <c r="B8" s="484"/>
      <c r="C8" s="484" t="s">
        <v>6067</v>
      </c>
      <c r="D8" s="868">
        <v>152314.4</v>
      </c>
      <c r="E8" s="872">
        <v>89725.759999999995</v>
      </c>
      <c r="F8" s="868">
        <v>45694.32</v>
      </c>
      <c r="G8" s="868">
        <v>45694.320000000007</v>
      </c>
      <c r="H8" s="872">
        <f>F8+E8</f>
        <v>135420.07999999999</v>
      </c>
      <c r="I8" s="536" t="s">
        <v>6068</v>
      </c>
    </row>
    <row r="9" spans="1:24" s="869" customFormat="1" ht="50.65" x14ac:dyDescent="0.3">
      <c r="A9" s="867" t="s">
        <v>6069</v>
      </c>
      <c r="B9" s="536" t="s">
        <v>6070</v>
      </c>
      <c r="C9" s="484" t="s">
        <v>136</v>
      </c>
      <c r="D9" s="868">
        <v>256016.1</v>
      </c>
      <c r="E9" s="544"/>
      <c r="F9" s="544"/>
      <c r="G9" s="868">
        <v>204812.44</v>
      </c>
      <c r="H9" s="868">
        <v>204812.44</v>
      </c>
      <c r="I9" s="536" t="s">
        <v>6071</v>
      </c>
    </row>
    <row r="10" spans="1:24" s="869" customFormat="1" ht="60.75" x14ac:dyDescent="0.3">
      <c r="A10" s="867" t="s">
        <v>6072</v>
      </c>
      <c r="B10" s="536" t="s">
        <v>6073</v>
      </c>
      <c r="C10" s="484"/>
      <c r="D10" s="868">
        <v>145962.79999999999</v>
      </c>
      <c r="E10" s="544"/>
      <c r="F10" s="544"/>
      <c r="G10" s="868">
        <v>145962.79999999999</v>
      </c>
      <c r="H10" s="544"/>
      <c r="I10" s="536" t="s">
        <v>6074</v>
      </c>
    </row>
    <row r="11" spans="1:24" s="869" customFormat="1" ht="60.75" x14ac:dyDescent="0.3">
      <c r="A11" s="867" t="s">
        <v>6075</v>
      </c>
      <c r="B11" s="867" t="s">
        <v>6076</v>
      </c>
      <c r="C11" s="484"/>
      <c r="D11" s="868">
        <v>324103.03999999998</v>
      </c>
      <c r="E11" s="544"/>
      <c r="F11" s="544"/>
      <c r="G11" s="868">
        <v>324103.03999999998</v>
      </c>
      <c r="H11" s="544"/>
      <c r="I11" s="536" t="s">
        <v>6071</v>
      </c>
    </row>
    <row r="12" spans="1:24" s="869" customFormat="1" ht="50.65" x14ac:dyDescent="0.3">
      <c r="A12" s="867" t="s">
        <v>6077</v>
      </c>
      <c r="B12" s="867" t="s">
        <v>6078</v>
      </c>
      <c r="C12" s="484"/>
      <c r="D12" s="868">
        <v>618030</v>
      </c>
      <c r="E12" s="868">
        <v>494424</v>
      </c>
      <c r="F12" s="868"/>
      <c r="G12" s="868">
        <v>123606</v>
      </c>
      <c r="H12" s="868">
        <v>618030</v>
      </c>
      <c r="I12" s="536" t="s">
        <v>6071</v>
      </c>
    </row>
    <row r="13" spans="1:24" s="869" customFormat="1" ht="81" x14ac:dyDescent="0.3">
      <c r="A13" s="867" t="s">
        <v>6079</v>
      </c>
      <c r="B13" s="867" t="s">
        <v>6080</v>
      </c>
      <c r="C13" s="484"/>
      <c r="D13" s="868">
        <v>220000</v>
      </c>
      <c r="E13" s="544"/>
      <c r="F13" s="544"/>
      <c r="G13" s="868">
        <v>88000</v>
      </c>
      <c r="H13" s="868">
        <v>88000</v>
      </c>
      <c r="I13" s="538" t="s">
        <v>6071</v>
      </c>
    </row>
    <row r="14" spans="1:24" s="554" customFormat="1" ht="50.65" x14ac:dyDescent="0.3">
      <c r="A14" s="867" t="s">
        <v>6081</v>
      </c>
      <c r="B14" s="867" t="s">
        <v>6082</v>
      </c>
      <c r="C14" s="484"/>
      <c r="D14" s="873">
        <v>103707.34</v>
      </c>
      <c r="E14" s="874">
        <v>82965.87</v>
      </c>
      <c r="F14" s="544">
        <v>0</v>
      </c>
      <c r="G14" s="875">
        <v>20741.47</v>
      </c>
      <c r="H14" s="544" t="s">
        <v>6083</v>
      </c>
      <c r="I14" s="544" t="s">
        <v>6083</v>
      </c>
    </row>
    <row r="15" spans="1:24" s="554" customFormat="1" ht="70.900000000000006" x14ac:dyDescent="0.3">
      <c r="A15" s="867" t="s">
        <v>6084</v>
      </c>
      <c r="B15" s="867" t="s">
        <v>6085</v>
      </c>
      <c r="C15" s="484" t="s">
        <v>136</v>
      </c>
      <c r="D15" s="873">
        <v>257000</v>
      </c>
      <c r="E15" s="874">
        <v>128500</v>
      </c>
      <c r="F15" s="544">
        <v>0</v>
      </c>
      <c r="G15" s="875">
        <v>128500</v>
      </c>
      <c r="H15" s="876" t="s">
        <v>6086</v>
      </c>
      <c r="I15" s="876" t="s">
        <v>6087</v>
      </c>
    </row>
    <row r="16" spans="1:24" s="554" customFormat="1" ht="50.65" x14ac:dyDescent="0.3">
      <c r="A16" s="867" t="s">
        <v>6088</v>
      </c>
      <c r="B16" s="867" t="s">
        <v>6089</v>
      </c>
      <c r="C16" s="484" t="s">
        <v>136</v>
      </c>
      <c r="D16" s="873">
        <v>103818.42</v>
      </c>
      <c r="E16" s="544">
        <v>0</v>
      </c>
      <c r="F16" s="544">
        <v>0</v>
      </c>
      <c r="G16" s="873">
        <v>103818.42</v>
      </c>
      <c r="H16" s="544" t="s">
        <v>6083</v>
      </c>
      <c r="I16" s="544" t="s">
        <v>6083</v>
      </c>
    </row>
    <row r="17" spans="1:9" s="554" customFormat="1" ht="60.75" x14ac:dyDescent="0.3">
      <c r="A17" s="867" t="s">
        <v>6090</v>
      </c>
      <c r="B17" s="535"/>
      <c r="C17" s="877">
        <v>21288552</v>
      </c>
      <c r="D17" s="878">
        <v>208000</v>
      </c>
      <c r="E17" s="877">
        <v>0</v>
      </c>
      <c r="F17" s="878">
        <f t="shared" ref="F17:F32" si="0">D17*30/100</f>
        <v>62400</v>
      </c>
      <c r="G17" s="877">
        <v>0</v>
      </c>
      <c r="H17" s="877">
        <v>1</v>
      </c>
      <c r="I17" s="877" t="s">
        <v>6091</v>
      </c>
    </row>
    <row r="18" spans="1:9" s="554" customFormat="1" ht="60.75" x14ac:dyDescent="0.3">
      <c r="A18" s="867" t="s">
        <v>6092</v>
      </c>
      <c r="B18" s="877"/>
      <c r="C18" s="877">
        <v>40101563</v>
      </c>
      <c r="D18" s="879">
        <v>240000</v>
      </c>
      <c r="E18" s="877">
        <v>0</v>
      </c>
      <c r="F18" s="878">
        <f t="shared" si="0"/>
        <v>72000</v>
      </c>
      <c r="G18" s="877">
        <v>0</v>
      </c>
      <c r="H18" s="877">
        <v>1</v>
      </c>
      <c r="I18" s="877" t="s">
        <v>6091</v>
      </c>
    </row>
    <row r="19" spans="1:9" s="554" customFormat="1" ht="50.65" x14ac:dyDescent="0.3">
      <c r="A19" s="867" t="s">
        <v>6093</v>
      </c>
      <c r="B19" s="877">
        <v>20605518517</v>
      </c>
      <c r="C19" s="877"/>
      <c r="D19" s="879">
        <v>197500</v>
      </c>
      <c r="E19" s="877">
        <v>0</v>
      </c>
      <c r="F19" s="878">
        <f t="shared" si="0"/>
        <v>59250</v>
      </c>
      <c r="G19" s="877">
        <v>0</v>
      </c>
      <c r="H19" s="877">
        <v>1</v>
      </c>
      <c r="I19" s="877" t="s">
        <v>6094</v>
      </c>
    </row>
    <row r="20" spans="1:9" s="554" customFormat="1" ht="91.15" x14ac:dyDescent="0.3">
      <c r="A20" s="867" t="s">
        <v>6095</v>
      </c>
      <c r="B20" s="877">
        <v>20600080076</v>
      </c>
      <c r="C20" s="877"/>
      <c r="D20" s="879">
        <v>350460</v>
      </c>
      <c r="E20" s="877">
        <v>0</v>
      </c>
      <c r="F20" s="878">
        <f t="shared" si="0"/>
        <v>105138</v>
      </c>
      <c r="G20" s="877">
        <v>0</v>
      </c>
      <c r="H20" s="877">
        <v>1</v>
      </c>
      <c r="I20" s="877" t="s">
        <v>6091</v>
      </c>
    </row>
    <row r="21" spans="1:9" s="554" customFormat="1" ht="81" x14ac:dyDescent="0.3">
      <c r="A21" s="867" t="s">
        <v>6096</v>
      </c>
      <c r="B21" s="877">
        <v>20604520062</v>
      </c>
      <c r="C21" s="877"/>
      <c r="D21" s="879">
        <v>348000</v>
      </c>
      <c r="E21" s="877">
        <v>0</v>
      </c>
      <c r="F21" s="878">
        <f t="shared" si="0"/>
        <v>104400</v>
      </c>
      <c r="G21" s="877">
        <v>0</v>
      </c>
      <c r="H21" s="877">
        <v>1</v>
      </c>
      <c r="I21" s="877" t="s">
        <v>6091</v>
      </c>
    </row>
    <row r="22" spans="1:9" s="554" customFormat="1" ht="50.65" x14ac:dyDescent="0.3">
      <c r="A22" s="867" t="s">
        <v>6097</v>
      </c>
      <c r="B22" s="877">
        <v>20529111259</v>
      </c>
      <c r="C22" s="877"/>
      <c r="D22" s="879">
        <v>60958</v>
      </c>
      <c r="E22" s="877">
        <v>0</v>
      </c>
      <c r="F22" s="878">
        <f t="shared" si="0"/>
        <v>18287.400000000001</v>
      </c>
      <c r="G22" s="877">
        <v>0</v>
      </c>
      <c r="H22" s="877">
        <v>1</v>
      </c>
      <c r="I22" s="880" t="s">
        <v>6098</v>
      </c>
    </row>
    <row r="23" spans="1:9" s="554" customFormat="1" ht="60.75" x14ac:dyDescent="0.3">
      <c r="A23" s="867" t="s">
        <v>6099</v>
      </c>
      <c r="B23" s="877">
        <v>20609703874</v>
      </c>
      <c r="C23" s="877"/>
      <c r="D23" s="879">
        <v>116631.2</v>
      </c>
      <c r="E23" s="877">
        <v>0</v>
      </c>
      <c r="F23" s="878">
        <f t="shared" si="0"/>
        <v>34989.360000000001</v>
      </c>
      <c r="G23" s="877">
        <v>0</v>
      </c>
      <c r="H23" s="877">
        <v>1</v>
      </c>
      <c r="I23" s="877" t="s">
        <v>5930</v>
      </c>
    </row>
    <row r="24" spans="1:9" s="554" customFormat="1" ht="40.5" x14ac:dyDescent="0.3">
      <c r="A24" s="867" t="s">
        <v>6100</v>
      </c>
      <c r="B24" s="877">
        <v>20528909427</v>
      </c>
      <c r="C24" s="877"/>
      <c r="D24" s="879">
        <v>343450.8</v>
      </c>
      <c r="E24" s="877">
        <v>0</v>
      </c>
      <c r="F24" s="878">
        <f t="shared" si="0"/>
        <v>103035.24</v>
      </c>
      <c r="G24" s="877">
        <v>0</v>
      </c>
      <c r="H24" s="877">
        <v>1</v>
      </c>
      <c r="I24" s="877" t="s">
        <v>5930</v>
      </c>
    </row>
    <row r="25" spans="1:9" s="554" customFormat="1" ht="50.65" x14ac:dyDescent="0.3">
      <c r="A25" s="867" t="s">
        <v>6101</v>
      </c>
      <c r="B25" s="877">
        <v>20604063290</v>
      </c>
      <c r="C25" s="877"/>
      <c r="D25" s="879">
        <v>111325.92</v>
      </c>
      <c r="E25" s="877">
        <v>0</v>
      </c>
      <c r="F25" s="878">
        <f t="shared" si="0"/>
        <v>33397.775999999998</v>
      </c>
      <c r="G25" s="877">
        <v>0</v>
      </c>
      <c r="H25" s="877">
        <v>1</v>
      </c>
      <c r="I25" s="877" t="s">
        <v>6091</v>
      </c>
    </row>
    <row r="26" spans="1:9" s="554" customFormat="1" ht="60.75" x14ac:dyDescent="0.3">
      <c r="A26" s="867" t="s">
        <v>6102</v>
      </c>
      <c r="B26" s="877">
        <v>10470573436</v>
      </c>
      <c r="C26" s="877"/>
      <c r="D26" s="879">
        <v>178300</v>
      </c>
      <c r="E26" s="877">
        <v>0</v>
      </c>
      <c r="F26" s="878">
        <f t="shared" si="0"/>
        <v>53490</v>
      </c>
      <c r="G26" s="877">
        <v>0</v>
      </c>
      <c r="H26" s="877">
        <v>1</v>
      </c>
      <c r="I26" s="877" t="s">
        <v>6091</v>
      </c>
    </row>
    <row r="27" spans="1:9" s="554" customFormat="1" ht="50.65" x14ac:dyDescent="0.3">
      <c r="A27" s="867" t="s">
        <v>6103</v>
      </c>
      <c r="B27" s="877">
        <v>10434080997</v>
      </c>
      <c r="C27" s="877"/>
      <c r="D27" s="879">
        <v>295000</v>
      </c>
      <c r="E27" s="877">
        <v>0</v>
      </c>
      <c r="F27" s="878">
        <f t="shared" si="0"/>
        <v>88500</v>
      </c>
      <c r="G27" s="877">
        <v>0</v>
      </c>
      <c r="H27" s="877">
        <v>1</v>
      </c>
      <c r="I27" s="881" t="s">
        <v>6104</v>
      </c>
    </row>
    <row r="28" spans="1:9" s="554" customFormat="1" ht="50.65" x14ac:dyDescent="0.3">
      <c r="A28" s="867" t="s">
        <v>6105</v>
      </c>
      <c r="B28" s="877">
        <v>20529111259</v>
      </c>
      <c r="C28" s="877"/>
      <c r="D28" s="879">
        <v>75000</v>
      </c>
      <c r="E28" s="877">
        <v>0</v>
      </c>
      <c r="F28" s="878">
        <f t="shared" si="0"/>
        <v>22500</v>
      </c>
      <c r="G28" s="877">
        <v>0</v>
      </c>
      <c r="H28" s="877">
        <v>1</v>
      </c>
      <c r="I28" s="877" t="s">
        <v>6106</v>
      </c>
    </row>
    <row r="29" spans="1:9" s="554" customFormat="1" ht="50.65" x14ac:dyDescent="0.3">
      <c r="A29" s="867" t="s">
        <v>6107</v>
      </c>
      <c r="B29" s="877"/>
      <c r="C29" s="877">
        <v>40937576</v>
      </c>
      <c r="D29" s="879">
        <v>77313.600000000006</v>
      </c>
      <c r="E29" s="877">
        <v>0</v>
      </c>
      <c r="F29" s="878">
        <f t="shared" si="0"/>
        <v>23194.080000000002</v>
      </c>
      <c r="G29" s="877">
        <v>0</v>
      </c>
      <c r="H29" s="877">
        <v>1</v>
      </c>
      <c r="I29" s="877" t="s">
        <v>5930</v>
      </c>
    </row>
    <row r="30" spans="1:9" s="554" customFormat="1" ht="40.5" x14ac:dyDescent="0.3">
      <c r="A30" s="867" t="s">
        <v>6108</v>
      </c>
      <c r="B30" s="877">
        <v>20605814329</v>
      </c>
      <c r="C30" s="877"/>
      <c r="D30" s="879">
        <v>250000</v>
      </c>
      <c r="E30" s="877">
        <v>0</v>
      </c>
      <c r="F30" s="878">
        <f t="shared" si="0"/>
        <v>75000</v>
      </c>
      <c r="G30" s="877">
        <v>0</v>
      </c>
      <c r="H30" s="877">
        <v>1</v>
      </c>
      <c r="I30" s="877" t="s">
        <v>6094</v>
      </c>
    </row>
    <row r="31" spans="1:9" s="554" customFormat="1" ht="70.900000000000006" x14ac:dyDescent="0.3">
      <c r="A31" s="867" t="s">
        <v>6109</v>
      </c>
      <c r="B31" s="877">
        <v>20609989204</v>
      </c>
      <c r="C31" s="877"/>
      <c r="D31" s="879">
        <v>235575.2</v>
      </c>
      <c r="E31" s="877">
        <v>0</v>
      </c>
      <c r="F31" s="878">
        <f t="shared" si="0"/>
        <v>70672.56</v>
      </c>
      <c r="G31" s="877">
        <v>0</v>
      </c>
      <c r="H31" s="877">
        <v>1</v>
      </c>
      <c r="I31" s="877" t="s">
        <v>6091</v>
      </c>
    </row>
    <row r="32" spans="1:9" s="554" customFormat="1" ht="40.5" x14ac:dyDescent="0.3">
      <c r="A32" s="867" t="s">
        <v>6110</v>
      </c>
      <c r="B32" s="881" t="s">
        <v>6111</v>
      </c>
      <c r="C32" s="877"/>
      <c r="D32" s="879">
        <v>279000</v>
      </c>
      <c r="E32" s="877">
        <v>0</v>
      </c>
      <c r="F32" s="878">
        <f t="shared" si="0"/>
        <v>83700</v>
      </c>
      <c r="G32" s="877">
        <v>0</v>
      </c>
      <c r="H32" s="877">
        <v>1</v>
      </c>
      <c r="I32" s="877" t="s">
        <v>6094</v>
      </c>
    </row>
    <row r="33" spans="1:9" s="554" customFormat="1" ht="21" customHeight="1" x14ac:dyDescent="0.3">
      <c r="A33" s="882" t="s">
        <v>144</v>
      </c>
      <c r="B33" s="882"/>
      <c r="C33" s="882"/>
      <c r="D33" s="883">
        <f>SUM(D14:D16)</f>
        <v>464525.75999999995</v>
      </c>
      <c r="E33" s="883">
        <f>SUM(E14:E16)</f>
        <v>211465.87</v>
      </c>
      <c r="F33" s="883">
        <f>SUM(F14:F16)</f>
        <v>0</v>
      </c>
      <c r="G33" s="883">
        <f>SUM(G14:G16)</f>
        <v>253059.89</v>
      </c>
      <c r="H33" s="884"/>
      <c r="I33" s="884"/>
    </row>
    <row r="34" spans="1:9" ht="12.75" x14ac:dyDescent="0.35">
      <c r="A34" s="72"/>
      <c r="B34" s="72"/>
      <c r="C34" s="72"/>
      <c r="D34" s="72"/>
      <c r="E34" s="72"/>
      <c r="F34" s="72"/>
      <c r="G34" s="72"/>
      <c r="H34" s="72"/>
      <c r="I34" s="72"/>
    </row>
    <row r="35" spans="1:9" ht="12.75" x14ac:dyDescent="0.35">
      <c r="A35" s="988" t="s">
        <v>260</v>
      </c>
      <c r="B35" s="988"/>
      <c r="C35" s="988"/>
      <c r="D35" s="988"/>
      <c r="E35" s="988"/>
      <c r="F35" s="988"/>
      <c r="G35" s="988"/>
      <c r="H35" s="988"/>
      <c r="I35" s="988"/>
    </row>
    <row r="36" spans="1:9" ht="12.75" x14ac:dyDescent="0.35">
      <c r="A36" s="78" t="s">
        <v>234</v>
      </c>
      <c r="B36" s="988" t="s">
        <v>1077</v>
      </c>
      <c r="C36" s="988"/>
      <c r="D36" s="988"/>
      <c r="E36" s="988"/>
      <c r="F36" s="988"/>
      <c r="G36" s="988"/>
      <c r="H36" s="988"/>
      <c r="I36" s="988"/>
    </row>
    <row r="37" spans="1:9" ht="12.75" x14ac:dyDescent="0.35">
      <c r="A37" s="988" t="s">
        <v>141</v>
      </c>
      <c r="B37" s="1008" t="s">
        <v>235</v>
      </c>
      <c r="C37" s="1008" t="s">
        <v>142</v>
      </c>
      <c r="D37" s="1008" t="s">
        <v>239</v>
      </c>
      <c r="E37" s="357" t="s">
        <v>236</v>
      </c>
      <c r="F37" s="357" t="s">
        <v>237</v>
      </c>
      <c r="G37" s="320" t="s">
        <v>238</v>
      </c>
      <c r="H37" s="988" t="s">
        <v>241</v>
      </c>
      <c r="I37" s="988" t="s">
        <v>240</v>
      </c>
    </row>
    <row r="38" spans="1:9" ht="12.75" x14ac:dyDescent="0.35">
      <c r="A38" s="1018"/>
      <c r="B38" s="1009"/>
      <c r="C38" s="1009"/>
      <c r="D38" s="1009"/>
      <c r="E38" s="322" t="s">
        <v>143</v>
      </c>
      <c r="F38" s="322" t="s">
        <v>143</v>
      </c>
      <c r="G38" s="322" t="s">
        <v>143</v>
      </c>
      <c r="H38" s="1018"/>
      <c r="I38" s="1018"/>
    </row>
    <row r="39" spans="1:9" ht="12.75" x14ac:dyDescent="0.35">
      <c r="A39" s="358"/>
      <c r="B39" s="358"/>
      <c r="C39" s="358"/>
      <c r="D39" s="358"/>
      <c r="E39" s="358"/>
      <c r="F39" s="358"/>
      <c r="G39" s="358"/>
      <c r="H39" s="358"/>
      <c r="I39" s="358"/>
    </row>
    <row r="40" spans="1:9" ht="12.75" x14ac:dyDescent="0.35">
      <c r="A40" s="323">
        <v>1</v>
      </c>
      <c r="B40" s="323" t="s">
        <v>136</v>
      </c>
      <c r="C40" s="323" t="s">
        <v>136</v>
      </c>
      <c r="D40" s="323"/>
      <c r="E40" s="30"/>
      <c r="F40" s="30"/>
      <c r="G40" s="30"/>
      <c r="H40" s="30"/>
      <c r="I40" s="30"/>
    </row>
    <row r="41" spans="1:9" ht="12.75" x14ac:dyDescent="0.35">
      <c r="A41" s="323">
        <v>2</v>
      </c>
      <c r="B41" s="323" t="s">
        <v>136</v>
      </c>
      <c r="C41" s="323" t="s">
        <v>136</v>
      </c>
      <c r="D41" s="323"/>
      <c r="E41" s="30"/>
      <c r="F41" s="30"/>
      <c r="G41" s="30"/>
      <c r="H41" s="30"/>
      <c r="I41" s="30"/>
    </row>
    <row r="42" spans="1:9" ht="12.75" x14ac:dyDescent="0.35">
      <c r="A42" s="323">
        <v>3</v>
      </c>
      <c r="B42" s="323" t="s">
        <v>136</v>
      </c>
      <c r="C42" s="323" t="s">
        <v>136</v>
      </c>
      <c r="D42" s="323"/>
      <c r="E42" s="30"/>
      <c r="F42" s="30"/>
      <c r="G42" s="30"/>
      <c r="H42" s="30"/>
      <c r="I42" s="30"/>
    </row>
    <row r="43" spans="1:9" ht="12.75" x14ac:dyDescent="0.35">
      <c r="A43" s="323">
        <v>4</v>
      </c>
      <c r="B43" s="323" t="s">
        <v>136</v>
      </c>
      <c r="C43" s="323" t="s">
        <v>136</v>
      </c>
      <c r="D43" s="323"/>
      <c r="E43" s="30"/>
      <c r="F43" s="30"/>
      <c r="G43" s="30"/>
      <c r="H43" s="30"/>
      <c r="I43" s="30"/>
    </row>
    <row r="44" spans="1:9" ht="12.75" x14ac:dyDescent="0.35">
      <c r="A44" s="323">
        <v>5</v>
      </c>
      <c r="B44" s="323" t="s">
        <v>136</v>
      </c>
      <c r="C44" s="323" t="s">
        <v>136</v>
      </c>
      <c r="D44" s="323"/>
      <c r="E44" s="30"/>
      <c r="F44" s="30"/>
      <c r="G44" s="30"/>
      <c r="H44" s="30"/>
      <c r="I44" s="30"/>
    </row>
    <row r="45" spans="1:9" ht="12.75" x14ac:dyDescent="0.35">
      <c r="A45" s="323">
        <v>6</v>
      </c>
      <c r="B45" s="323"/>
      <c r="C45" s="323"/>
      <c r="D45" s="323"/>
      <c r="E45" s="30"/>
      <c r="F45" s="30"/>
      <c r="G45" s="30"/>
      <c r="H45" s="30"/>
      <c r="I45" s="30"/>
    </row>
    <row r="46" spans="1:9" ht="12.75" x14ac:dyDescent="0.35">
      <c r="A46" s="323">
        <v>7</v>
      </c>
      <c r="B46" s="323"/>
      <c r="C46" s="323"/>
      <c r="D46" s="323"/>
      <c r="E46" s="30"/>
      <c r="F46" s="30"/>
      <c r="G46" s="30"/>
      <c r="H46" s="30"/>
      <c r="I46" s="30"/>
    </row>
    <row r="47" spans="1:9" ht="12.75" x14ac:dyDescent="0.35">
      <c r="A47" s="323">
        <v>8</v>
      </c>
      <c r="B47" s="323"/>
      <c r="C47" s="323"/>
      <c r="D47" s="323"/>
      <c r="E47" s="30"/>
      <c r="F47" s="30"/>
      <c r="G47" s="30"/>
      <c r="H47" s="30"/>
      <c r="I47" s="30"/>
    </row>
    <row r="48" spans="1:9" ht="12.75" x14ac:dyDescent="0.35">
      <c r="A48" s="323">
        <v>9</v>
      </c>
      <c r="B48" s="323"/>
      <c r="C48" s="323"/>
      <c r="D48" s="323"/>
      <c r="E48" s="30"/>
      <c r="F48" s="30"/>
      <c r="G48" s="30"/>
      <c r="H48" s="30"/>
      <c r="I48" s="30"/>
    </row>
    <row r="49" spans="1:9" ht="12.75" x14ac:dyDescent="0.35">
      <c r="A49" s="323"/>
      <c r="B49" s="323"/>
      <c r="C49" s="323"/>
      <c r="D49" s="323"/>
      <c r="E49" s="30"/>
      <c r="F49" s="30"/>
      <c r="G49" s="30"/>
      <c r="H49" s="30"/>
      <c r="I49" s="30"/>
    </row>
    <row r="50" spans="1:9" ht="12.75" x14ac:dyDescent="0.35">
      <c r="A50" s="324"/>
      <c r="B50" s="324"/>
      <c r="C50" s="324"/>
      <c r="D50" s="324"/>
      <c r="E50" s="236"/>
      <c r="F50" s="236"/>
      <c r="G50" s="236"/>
      <c r="H50" s="236"/>
      <c r="I50" s="236"/>
    </row>
    <row r="51" spans="1:9" ht="12.75" x14ac:dyDescent="0.35">
      <c r="A51" s="359" t="s">
        <v>144</v>
      </c>
      <c r="B51" s="359"/>
      <c r="C51" s="359"/>
      <c r="D51" s="359"/>
      <c r="E51" s="360"/>
      <c r="F51" s="360"/>
      <c r="G51" s="360"/>
      <c r="H51" s="360"/>
      <c r="I51" s="360"/>
    </row>
    <row r="52" spans="1:9" ht="12.75" x14ac:dyDescent="0.35">
      <c r="A52" s="72"/>
      <c r="B52" s="72"/>
      <c r="C52" s="72"/>
      <c r="D52" s="72"/>
      <c r="E52" s="72"/>
      <c r="F52" s="72"/>
      <c r="G52" s="72"/>
      <c r="H52" s="72"/>
      <c r="I52" s="72"/>
    </row>
    <row r="53" spans="1:9" ht="12.75" x14ac:dyDescent="0.35">
      <c r="A53" s="988" t="s">
        <v>260</v>
      </c>
      <c r="B53" s="988"/>
      <c r="C53" s="988"/>
      <c r="D53" s="988"/>
      <c r="E53" s="988"/>
      <c r="F53" s="988"/>
      <c r="G53" s="988"/>
      <c r="H53" s="988"/>
      <c r="I53" s="988"/>
    </row>
    <row r="54" spans="1:9" ht="12.75" x14ac:dyDescent="0.35">
      <c r="A54" s="78" t="s">
        <v>234</v>
      </c>
      <c r="B54" s="988" t="s">
        <v>1178</v>
      </c>
      <c r="C54" s="988"/>
      <c r="D54" s="988"/>
      <c r="E54" s="988"/>
      <c r="F54" s="988"/>
      <c r="G54" s="988"/>
      <c r="H54" s="988"/>
      <c r="I54" s="988"/>
    </row>
    <row r="55" spans="1:9" ht="12.75" x14ac:dyDescent="0.35">
      <c r="A55" s="988" t="s">
        <v>141</v>
      </c>
      <c r="B55" s="1008" t="s">
        <v>235</v>
      </c>
      <c r="C55" s="1008" t="s">
        <v>142</v>
      </c>
      <c r="D55" s="1008" t="s">
        <v>239</v>
      </c>
      <c r="E55" s="357" t="s">
        <v>236</v>
      </c>
      <c r="F55" s="357" t="s">
        <v>237</v>
      </c>
      <c r="G55" s="320" t="s">
        <v>238</v>
      </c>
      <c r="H55" s="988" t="s">
        <v>241</v>
      </c>
      <c r="I55" s="988" t="s">
        <v>240</v>
      </c>
    </row>
    <row r="56" spans="1:9" ht="12.75" x14ac:dyDescent="0.35">
      <c r="A56" s="1018"/>
      <c r="B56" s="1009"/>
      <c r="C56" s="1009"/>
      <c r="D56" s="1009"/>
      <c r="E56" s="322" t="s">
        <v>143</v>
      </c>
      <c r="F56" s="322" t="s">
        <v>143</v>
      </c>
      <c r="G56" s="322" t="s">
        <v>143</v>
      </c>
      <c r="H56" s="1018"/>
      <c r="I56" s="1018"/>
    </row>
    <row r="57" spans="1:9" ht="12.75" x14ac:dyDescent="0.35">
      <c r="A57" s="358"/>
      <c r="B57" s="358"/>
      <c r="C57" s="358"/>
      <c r="D57" s="358"/>
      <c r="E57" s="358"/>
      <c r="F57" s="358"/>
      <c r="G57" s="358"/>
      <c r="H57" s="358"/>
      <c r="I57" s="358"/>
    </row>
    <row r="58" spans="1:9" ht="12.75" x14ac:dyDescent="0.35">
      <c r="A58" s="323">
        <v>1</v>
      </c>
      <c r="B58" s="323" t="s">
        <v>136</v>
      </c>
      <c r="C58" s="323" t="s">
        <v>136</v>
      </c>
      <c r="D58" s="323"/>
      <c r="E58" s="30"/>
      <c r="F58" s="30"/>
      <c r="G58" s="30"/>
      <c r="H58" s="30"/>
      <c r="I58" s="30"/>
    </row>
    <row r="59" spans="1:9" ht="12.75" x14ac:dyDescent="0.35">
      <c r="A59" s="323">
        <v>2</v>
      </c>
      <c r="B59" s="323" t="s">
        <v>136</v>
      </c>
      <c r="C59" s="323" t="s">
        <v>136</v>
      </c>
      <c r="D59" s="323"/>
      <c r="E59" s="30"/>
      <c r="F59" s="30"/>
      <c r="G59" s="30"/>
      <c r="H59" s="30"/>
      <c r="I59" s="30"/>
    </row>
    <row r="60" spans="1:9" ht="12.75" x14ac:dyDescent="0.35">
      <c r="A60" s="323">
        <v>3</v>
      </c>
      <c r="B60" s="323" t="s">
        <v>136</v>
      </c>
      <c r="C60" s="323" t="s">
        <v>136</v>
      </c>
      <c r="D60" s="323"/>
      <c r="E60" s="30"/>
      <c r="F60" s="30"/>
      <c r="G60" s="30"/>
      <c r="H60" s="30"/>
      <c r="I60" s="30"/>
    </row>
    <row r="61" spans="1:9" ht="12.75" x14ac:dyDescent="0.35">
      <c r="A61" s="323">
        <v>4</v>
      </c>
      <c r="B61" s="323" t="s">
        <v>136</v>
      </c>
      <c r="C61" s="323" t="s">
        <v>136</v>
      </c>
      <c r="D61" s="323"/>
      <c r="E61" s="30"/>
      <c r="F61" s="30"/>
      <c r="G61" s="30"/>
      <c r="H61" s="30"/>
      <c r="I61" s="30"/>
    </row>
    <row r="62" spans="1:9" ht="12.75" x14ac:dyDescent="0.35">
      <c r="A62" s="323">
        <v>5</v>
      </c>
      <c r="B62" s="323" t="s">
        <v>136</v>
      </c>
      <c r="C62" s="323" t="s">
        <v>136</v>
      </c>
      <c r="D62" s="323"/>
      <c r="E62" s="30"/>
      <c r="F62" s="30"/>
      <c r="G62" s="30"/>
      <c r="H62" s="30"/>
      <c r="I62" s="30"/>
    </row>
    <row r="63" spans="1:9" ht="12.75" x14ac:dyDescent="0.35">
      <c r="A63" s="323">
        <v>6</v>
      </c>
      <c r="B63" s="323"/>
      <c r="C63" s="323"/>
      <c r="D63" s="323"/>
      <c r="E63" s="30"/>
      <c r="F63" s="30"/>
      <c r="G63" s="30"/>
      <c r="H63" s="30"/>
      <c r="I63" s="30"/>
    </row>
    <row r="64" spans="1:9" ht="12.75" x14ac:dyDescent="0.35">
      <c r="A64" s="323">
        <v>7</v>
      </c>
      <c r="B64" s="323"/>
      <c r="C64" s="323"/>
      <c r="D64" s="323"/>
      <c r="E64" s="30"/>
      <c r="F64" s="30"/>
      <c r="G64" s="30"/>
      <c r="H64" s="30"/>
      <c r="I64" s="30"/>
    </row>
    <row r="65" spans="1:18" ht="12.75" x14ac:dyDescent="0.35">
      <c r="A65" s="323">
        <v>8</v>
      </c>
      <c r="B65" s="323"/>
      <c r="C65" s="323"/>
      <c r="D65" s="323"/>
      <c r="E65" s="30"/>
      <c r="F65" s="30"/>
      <c r="G65" s="30"/>
      <c r="H65" s="30"/>
      <c r="I65" s="30"/>
    </row>
    <row r="66" spans="1:18" ht="12.75" x14ac:dyDescent="0.35">
      <c r="A66" s="323">
        <v>9</v>
      </c>
      <c r="B66" s="323"/>
      <c r="C66" s="323"/>
      <c r="D66" s="323"/>
      <c r="E66" s="30"/>
      <c r="F66" s="30"/>
      <c r="G66" s="30"/>
      <c r="H66" s="30"/>
      <c r="I66" s="30"/>
    </row>
    <row r="67" spans="1:18" ht="12.75" x14ac:dyDescent="0.35">
      <c r="A67" s="323"/>
      <c r="B67" s="323"/>
      <c r="C67" s="323"/>
      <c r="D67" s="323"/>
      <c r="E67" s="30"/>
      <c r="F67" s="30"/>
      <c r="G67" s="30"/>
      <c r="H67" s="30"/>
      <c r="I67" s="30"/>
    </row>
    <row r="68" spans="1:18" ht="12.75" x14ac:dyDescent="0.35">
      <c r="A68" s="324"/>
      <c r="B68" s="324"/>
      <c r="C68" s="324"/>
      <c r="D68" s="324"/>
      <c r="E68" s="236"/>
      <c r="F68" s="236"/>
      <c r="G68" s="236"/>
      <c r="H68" s="236"/>
      <c r="I68" s="236"/>
    </row>
    <row r="69" spans="1:18" ht="12.75" x14ac:dyDescent="0.35">
      <c r="A69" s="359" t="s">
        <v>144</v>
      </c>
      <c r="B69" s="359"/>
      <c r="C69" s="359"/>
      <c r="D69" s="359"/>
      <c r="E69" s="360"/>
      <c r="F69" s="360"/>
      <c r="G69" s="360"/>
      <c r="H69" s="360"/>
      <c r="I69" s="360"/>
    </row>
    <row r="70" spans="1:18" ht="12.75" x14ac:dyDescent="0.35">
      <c r="A70" s="72"/>
      <c r="B70" s="72"/>
      <c r="C70" s="72"/>
      <c r="D70" s="72"/>
      <c r="E70" s="72"/>
      <c r="F70" s="72"/>
      <c r="G70" s="72"/>
      <c r="H70" s="72"/>
      <c r="I70" s="72"/>
    </row>
    <row r="71" spans="1:18" ht="12.75" x14ac:dyDescent="0.35">
      <c r="A71" s="988" t="s">
        <v>260</v>
      </c>
      <c r="B71" s="988"/>
      <c r="C71" s="988"/>
      <c r="D71" s="988"/>
      <c r="E71" s="988"/>
      <c r="F71" s="988"/>
      <c r="G71" s="988"/>
      <c r="H71" s="988"/>
      <c r="I71" s="988"/>
    </row>
    <row r="72" spans="1:18" ht="12.75" x14ac:dyDescent="0.35">
      <c r="A72" s="78" t="s">
        <v>234</v>
      </c>
      <c r="B72" s="988" t="s">
        <v>1182</v>
      </c>
      <c r="C72" s="988"/>
      <c r="D72" s="988"/>
      <c r="E72" s="988"/>
      <c r="F72" s="988"/>
      <c r="G72" s="988"/>
      <c r="H72" s="988"/>
      <c r="I72" s="988"/>
    </row>
    <row r="73" spans="1:18" ht="12.75" x14ac:dyDescent="0.35">
      <c r="A73" s="988" t="s">
        <v>141</v>
      </c>
      <c r="B73" s="1008" t="s">
        <v>235</v>
      </c>
      <c r="C73" s="1008" t="s">
        <v>142</v>
      </c>
      <c r="D73" s="1008" t="s">
        <v>239</v>
      </c>
      <c r="E73" s="357" t="s">
        <v>236</v>
      </c>
      <c r="F73" s="357" t="s">
        <v>237</v>
      </c>
      <c r="G73" s="320" t="s">
        <v>238</v>
      </c>
      <c r="H73" s="988" t="s">
        <v>241</v>
      </c>
      <c r="I73" s="988" t="s">
        <v>240</v>
      </c>
    </row>
    <row r="74" spans="1:18" ht="12.75" x14ac:dyDescent="0.35">
      <c r="A74" s="1018"/>
      <c r="B74" s="1009"/>
      <c r="C74" s="1009"/>
      <c r="D74" s="1009"/>
      <c r="E74" s="322" t="s">
        <v>143</v>
      </c>
      <c r="F74" s="322" t="s">
        <v>143</v>
      </c>
      <c r="G74" s="322" t="s">
        <v>143</v>
      </c>
      <c r="H74" s="1018"/>
      <c r="I74" s="1018"/>
    </row>
    <row r="75" spans="1:18" ht="12.75" x14ac:dyDescent="0.35">
      <c r="A75" s="231" t="s">
        <v>4230</v>
      </c>
      <c r="B75" s="291"/>
      <c r="C75" s="231"/>
      <c r="D75" s="291" t="s">
        <v>3922</v>
      </c>
      <c r="E75" s="231"/>
      <c r="F75" s="231"/>
      <c r="G75" s="231"/>
      <c r="H75" s="231"/>
      <c r="I75" s="635" t="s">
        <v>4231</v>
      </c>
      <c r="J75" s="632"/>
      <c r="K75" s="632"/>
      <c r="L75" s="632"/>
      <c r="M75" s="632"/>
      <c r="N75" s="632"/>
      <c r="O75" s="632"/>
      <c r="P75" s="632"/>
      <c r="Q75" s="632"/>
      <c r="R75" s="632"/>
    </row>
    <row r="76" spans="1:18" ht="12.75" x14ac:dyDescent="0.35">
      <c r="A76" s="231" t="s">
        <v>4232</v>
      </c>
      <c r="B76" s="291"/>
      <c r="C76" s="231"/>
      <c r="D76" s="291" t="s">
        <v>4233</v>
      </c>
      <c r="E76" s="231"/>
      <c r="F76" s="231"/>
      <c r="G76" s="231"/>
      <c r="H76" s="231"/>
      <c r="I76" s="635" t="s">
        <v>4231</v>
      </c>
      <c r="J76" s="247"/>
      <c r="K76" s="247"/>
      <c r="L76" s="247"/>
      <c r="M76" s="247"/>
      <c r="N76" s="633"/>
      <c r="O76" s="633"/>
      <c r="P76" s="633"/>
      <c r="Q76" s="633"/>
      <c r="R76" s="633"/>
    </row>
    <row r="77" spans="1:18" ht="12.75" x14ac:dyDescent="0.35">
      <c r="A77" s="231" t="s">
        <v>4234</v>
      </c>
      <c r="B77" s="291"/>
      <c r="C77" s="231"/>
      <c r="D77" s="291" t="s">
        <v>4235</v>
      </c>
      <c r="E77" s="231"/>
      <c r="F77" s="231"/>
      <c r="G77" s="231"/>
      <c r="H77" s="231"/>
      <c r="I77" s="635" t="s">
        <v>4231</v>
      </c>
      <c r="J77" s="247"/>
      <c r="K77" s="247"/>
      <c r="L77" s="247"/>
      <c r="M77" s="247"/>
      <c r="N77" s="633"/>
      <c r="O77" s="633"/>
      <c r="P77" s="633"/>
      <c r="Q77" s="633"/>
      <c r="R77" s="633"/>
    </row>
    <row r="78" spans="1:18" ht="12.75" x14ac:dyDescent="0.35">
      <c r="A78" s="231" t="s">
        <v>4236</v>
      </c>
      <c r="B78" s="291"/>
      <c r="C78" s="231"/>
      <c r="D78" s="291" t="s">
        <v>4237</v>
      </c>
      <c r="E78" s="231"/>
      <c r="F78" s="231"/>
      <c r="G78" s="231"/>
      <c r="H78" s="231"/>
      <c r="I78" s="635" t="s">
        <v>4231</v>
      </c>
      <c r="J78" s="247"/>
      <c r="K78" s="247"/>
      <c r="L78" s="247"/>
      <c r="M78" s="247"/>
      <c r="N78" s="633"/>
      <c r="O78" s="633"/>
      <c r="P78" s="633"/>
      <c r="Q78" s="633"/>
      <c r="R78" s="633"/>
    </row>
    <row r="79" spans="1:18" ht="12.75" x14ac:dyDescent="0.35">
      <c r="A79" s="231" t="s">
        <v>4238</v>
      </c>
      <c r="B79" s="291"/>
      <c r="C79" s="231"/>
      <c r="D79" s="291" t="s">
        <v>4239</v>
      </c>
      <c r="E79" s="231"/>
      <c r="F79" s="231"/>
      <c r="G79" s="231"/>
      <c r="H79" s="231"/>
      <c r="I79" s="635" t="s">
        <v>4231</v>
      </c>
      <c r="J79" s="247"/>
      <c r="K79" s="247"/>
      <c r="L79" s="247"/>
      <c r="M79" s="247"/>
      <c r="N79" s="633"/>
      <c r="O79" s="633"/>
      <c r="P79" s="633"/>
      <c r="Q79" s="633"/>
      <c r="R79" s="633"/>
    </row>
    <row r="80" spans="1:18" ht="12.75" x14ac:dyDescent="0.35">
      <c r="A80" s="231" t="s">
        <v>4232</v>
      </c>
      <c r="B80" s="291"/>
      <c r="C80" s="231"/>
      <c r="D80" s="291" t="s">
        <v>4240</v>
      </c>
      <c r="E80" s="231"/>
      <c r="F80" s="231"/>
      <c r="G80" s="231"/>
      <c r="H80" s="231"/>
      <c r="I80" s="635" t="s">
        <v>4231</v>
      </c>
      <c r="J80" s="247"/>
      <c r="K80" s="247"/>
      <c r="L80" s="247"/>
      <c r="M80" s="247"/>
      <c r="N80" s="633"/>
      <c r="O80" s="633"/>
      <c r="P80" s="633"/>
      <c r="Q80" s="633"/>
      <c r="R80" s="633"/>
    </row>
    <row r="81" spans="1:18" ht="12.75" x14ac:dyDescent="0.35">
      <c r="A81" s="231" t="s">
        <v>4241</v>
      </c>
      <c r="B81" s="291">
        <v>20495810545</v>
      </c>
      <c r="C81" s="231"/>
      <c r="D81" s="291" t="s">
        <v>4242</v>
      </c>
      <c r="E81" s="231"/>
      <c r="F81" s="291" t="s">
        <v>4242</v>
      </c>
      <c r="G81" s="231"/>
      <c r="H81" s="231" t="s">
        <v>4243</v>
      </c>
      <c r="I81" s="635" t="s">
        <v>4244</v>
      </c>
      <c r="J81" s="247"/>
      <c r="K81" s="247"/>
      <c r="L81" s="247"/>
      <c r="M81" s="247"/>
      <c r="N81" s="633"/>
      <c r="O81" s="633"/>
      <c r="P81" s="633"/>
      <c r="Q81" s="633"/>
      <c r="R81" s="633"/>
    </row>
    <row r="82" spans="1:18" ht="12.75" x14ac:dyDescent="0.35">
      <c r="A82" s="231" t="s">
        <v>4245</v>
      </c>
      <c r="B82" s="291"/>
      <c r="C82" s="231"/>
      <c r="D82" s="291" t="s">
        <v>4246</v>
      </c>
      <c r="E82" s="231"/>
      <c r="F82" s="231"/>
      <c r="G82" s="231"/>
      <c r="H82" s="231"/>
      <c r="I82" s="635" t="s">
        <v>4231</v>
      </c>
      <c r="J82" s="247"/>
      <c r="K82" s="247"/>
      <c r="L82" s="247"/>
      <c r="M82" s="247"/>
      <c r="N82" s="633"/>
      <c r="O82" s="633"/>
      <c r="P82" s="633"/>
      <c r="Q82" s="633"/>
      <c r="R82" s="633"/>
    </row>
    <row r="83" spans="1:18" ht="12.75" x14ac:dyDescent="0.35">
      <c r="A83" s="231" t="s">
        <v>4247</v>
      </c>
      <c r="B83" s="291"/>
      <c r="C83" s="231"/>
      <c r="D83" s="291" t="s">
        <v>4248</v>
      </c>
      <c r="E83" s="231"/>
      <c r="F83" s="231"/>
      <c r="G83" s="231"/>
      <c r="H83" s="231"/>
      <c r="I83" s="635" t="s">
        <v>4231</v>
      </c>
      <c r="J83" s="247"/>
      <c r="K83" s="247"/>
      <c r="L83" s="247"/>
      <c r="M83" s="247"/>
      <c r="N83" s="633"/>
      <c r="O83" s="633"/>
      <c r="P83" s="633"/>
      <c r="Q83" s="633"/>
      <c r="R83" s="633"/>
    </row>
    <row r="84" spans="1:18" ht="12.75" x14ac:dyDescent="0.35">
      <c r="A84" s="231" t="s">
        <v>4249</v>
      </c>
      <c r="B84" s="291">
        <v>20123704585</v>
      </c>
      <c r="C84" s="231"/>
      <c r="D84" s="291" t="s">
        <v>4250</v>
      </c>
      <c r="E84" s="231"/>
      <c r="F84" s="291" t="s">
        <v>4250</v>
      </c>
      <c r="G84" s="231"/>
      <c r="H84" s="231" t="s">
        <v>4251</v>
      </c>
      <c r="I84" s="635" t="s">
        <v>4244</v>
      </c>
      <c r="J84" s="247"/>
      <c r="K84" s="247"/>
      <c r="L84" s="247"/>
      <c r="M84" s="247"/>
      <c r="N84" s="633"/>
      <c r="O84" s="633"/>
      <c r="P84" s="633"/>
      <c r="Q84" s="633"/>
      <c r="R84" s="633"/>
    </row>
    <row r="85" spans="1:18" ht="12.75" x14ac:dyDescent="0.35">
      <c r="A85" s="231" t="s">
        <v>4245</v>
      </c>
      <c r="B85" s="291"/>
      <c r="C85" s="231"/>
      <c r="D85" s="291" t="s">
        <v>4246</v>
      </c>
      <c r="E85" s="231"/>
      <c r="F85" s="231"/>
      <c r="G85" s="231"/>
      <c r="H85" s="231"/>
      <c r="I85" s="635" t="s">
        <v>4231</v>
      </c>
      <c r="J85" s="247"/>
      <c r="K85" s="247"/>
      <c r="L85" s="247"/>
      <c r="M85" s="247"/>
      <c r="N85" s="633"/>
      <c r="O85" s="633"/>
      <c r="P85" s="633"/>
      <c r="Q85" s="633"/>
      <c r="R85" s="633"/>
    </row>
    <row r="86" spans="1:18" ht="12.75" x14ac:dyDescent="0.35">
      <c r="A86" s="231" t="s">
        <v>4241</v>
      </c>
      <c r="B86" s="291"/>
      <c r="C86" s="231"/>
      <c r="D86" s="291" t="s">
        <v>4252</v>
      </c>
      <c r="E86" s="231"/>
      <c r="F86" s="291" t="s">
        <v>4252</v>
      </c>
      <c r="G86" s="231"/>
      <c r="H86" s="231"/>
      <c r="I86" s="635" t="s">
        <v>4253</v>
      </c>
      <c r="J86" s="634"/>
      <c r="K86" s="634"/>
      <c r="L86" s="634"/>
      <c r="M86" s="634"/>
      <c r="N86" s="633"/>
      <c r="O86" s="633"/>
      <c r="P86" s="633"/>
      <c r="Q86" s="633"/>
      <c r="R86" s="633"/>
    </row>
    <row r="87" spans="1:18" ht="12.75" x14ac:dyDescent="0.35">
      <c r="A87" s="359" t="s">
        <v>144</v>
      </c>
      <c r="B87" s="359"/>
      <c r="C87" s="359"/>
      <c r="D87" s="359"/>
      <c r="E87" s="360"/>
      <c r="F87" s="360"/>
      <c r="G87" s="360"/>
      <c r="H87" s="360"/>
      <c r="I87" s="360"/>
    </row>
    <row r="88" spans="1:18" ht="12.75" x14ac:dyDescent="0.35">
      <c r="A88" s="72"/>
      <c r="B88" s="72"/>
      <c r="C88" s="72"/>
      <c r="D88" s="72"/>
      <c r="E88" s="72"/>
      <c r="F88" s="72"/>
      <c r="G88" s="72"/>
      <c r="H88" s="72"/>
      <c r="I88" s="72"/>
    </row>
    <row r="89" spans="1:18" ht="12.75" x14ac:dyDescent="0.35">
      <c r="A89" s="988" t="s">
        <v>260</v>
      </c>
      <c r="B89" s="988"/>
      <c r="C89" s="988"/>
      <c r="D89" s="988"/>
      <c r="E89" s="988"/>
      <c r="F89" s="988"/>
      <c r="G89" s="988"/>
      <c r="H89" s="988"/>
      <c r="I89" s="988"/>
    </row>
    <row r="90" spans="1:18" ht="12.75" x14ac:dyDescent="0.35">
      <c r="A90" s="78" t="s">
        <v>234</v>
      </c>
      <c r="B90" s="988" t="s">
        <v>1183</v>
      </c>
      <c r="C90" s="988"/>
      <c r="D90" s="988"/>
      <c r="E90" s="988"/>
      <c r="F90" s="988"/>
      <c r="G90" s="988"/>
      <c r="H90" s="988"/>
      <c r="I90" s="988"/>
    </row>
    <row r="91" spans="1:18" ht="12.75" x14ac:dyDescent="0.35">
      <c r="A91" s="988" t="s">
        <v>141</v>
      </c>
      <c r="B91" s="1008" t="s">
        <v>235</v>
      </c>
      <c r="C91" s="1008" t="s">
        <v>142</v>
      </c>
      <c r="D91" s="1008" t="s">
        <v>239</v>
      </c>
      <c r="E91" s="357" t="s">
        <v>236</v>
      </c>
      <c r="F91" s="357" t="s">
        <v>237</v>
      </c>
      <c r="G91" s="320" t="s">
        <v>238</v>
      </c>
      <c r="H91" s="988" t="s">
        <v>241</v>
      </c>
      <c r="I91" s="988" t="s">
        <v>240</v>
      </c>
    </row>
    <row r="92" spans="1:18" ht="12.75" x14ac:dyDescent="0.35">
      <c r="A92" s="1018"/>
      <c r="B92" s="1009"/>
      <c r="C92" s="1009"/>
      <c r="D92" s="1009"/>
      <c r="E92" s="322" t="s">
        <v>143</v>
      </c>
      <c r="F92" s="322" t="s">
        <v>143</v>
      </c>
      <c r="G92" s="322" t="s">
        <v>143</v>
      </c>
      <c r="H92" s="1018"/>
      <c r="I92" s="1018"/>
    </row>
    <row r="93" spans="1:18" x14ac:dyDescent="0.35">
      <c r="A93" s="535"/>
      <c r="B93" s="535"/>
      <c r="C93" s="535"/>
      <c r="D93" s="535"/>
      <c r="E93" s="535"/>
      <c r="F93" s="535"/>
      <c r="G93" s="535"/>
      <c r="H93" s="535"/>
      <c r="I93" s="535"/>
    </row>
    <row r="94" spans="1:18" ht="48.95" customHeight="1" x14ac:dyDescent="0.35">
      <c r="A94" s="539">
        <v>135212</v>
      </c>
      <c r="B94" s="539">
        <v>67606</v>
      </c>
      <c r="C94" s="537" t="s">
        <v>3922</v>
      </c>
      <c r="D94" s="536" t="s">
        <v>3923</v>
      </c>
      <c r="E94" s="536" t="s">
        <v>3924</v>
      </c>
      <c r="F94" s="544"/>
      <c r="G94" s="544"/>
      <c r="H94" s="544"/>
      <c r="I94" s="544"/>
    </row>
    <row r="95" spans="1:18" ht="33.950000000000003" customHeight="1" x14ac:dyDescent="0.35">
      <c r="A95" s="538">
        <v>2</v>
      </c>
      <c r="B95" s="537" t="s">
        <v>3922</v>
      </c>
      <c r="C95" s="538">
        <v>23848430</v>
      </c>
      <c r="D95" s="539">
        <v>114728.31</v>
      </c>
      <c r="E95" s="540" t="s">
        <v>3922</v>
      </c>
      <c r="F95" s="541" t="s">
        <v>3922</v>
      </c>
      <c r="G95" s="537" t="s">
        <v>3922</v>
      </c>
      <c r="H95" s="536" t="s">
        <v>3925</v>
      </c>
      <c r="I95" s="536"/>
    </row>
    <row r="96" spans="1:18" ht="80.45" customHeight="1" x14ac:dyDescent="0.35">
      <c r="A96" s="1020">
        <v>3</v>
      </c>
      <c r="B96" s="1023" t="s">
        <v>3926</v>
      </c>
      <c r="C96" s="537" t="s">
        <v>3922</v>
      </c>
      <c r="D96" s="539">
        <v>1753636.44</v>
      </c>
      <c r="E96" s="539">
        <v>175363.39</v>
      </c>
      <c r="F96" s="537" t="s">
        <v>3922</v>
      </c>
      <c r="G96" s="544"/>
      <c r="H96" s="536" t="s">
        <v>3927</v>
      </c>
      <c r="I96" s="1023" t="s">
        <v>3928</v>
      </c>
    </row>
    <row r="97" spans="1:9" x14ac:dyDescent="0.35">
      <c r="A97" s="1021"/>
      <c r="B97" s="1024"/>
      <c r="C97" s="484"/>
      <c r="D97" s="484"/>
      <c r="E97" s="539">
        <v>344316.76</v>
      </c>
      <c r="F97" s="541" t="s">
        <v>3922</v>
      </c>
      <c r="G97" s="537" t="s">
        <v>3922</v>
      </c>
      <c r="H97" s="536"/>
      <c r="I97" s="1024"/>
    </row>
    <row r="98" spans="1:9" x14ac:dyDescent="0.35">
      <c r="A98" s="1021"/>
      <c r="B98" s="1024"/>
      <c r="C98" s="484"/>
      <c r="D98" s="484"/>
      <c r="E98" s="539">
        <v>155638.25</v>
      </c>
      <c r="F98" s="541" t="s">
        <v>3922</v>
      </c>
      <c r="G98" s="537" t="s">
        <v>3922</v>
      </c>
      <c r="H98" s="536"/>
      <c r="I98" s="1024"/>
    </row>
    <row r="99" spans="1:9" x14ac:dyDescent="0.35">
      <c r="A99" s="1021"/>
      <c r="B99" s="1024"/>
      <c r="C99" s="484"/>
      <c r="D99" s="484"/>
      <c r="E99" s="539">
        <v>155683.24</v>
      </c>
      <c r="F99" s="541" t="s">
        <v>3922</v>
      </c>
      <c r="G99" s="537" t="s">
        <v>3922</v>
      </c>
      <c r="H99" s="536"/>
      <c r="I99" s="1024"/>
    </row>
    <row r="100" spans="1:9" x14ac:dyDescent="0.35">
      <c r="A100" s="1022"/>
      <c r="B100" s="1025"/>
      <c r="C100" s="484"/>
      <c r="D100" s="484"/>
      <c r="E100" s="539">
        <v>104653.75999999999</v>
      </c>
      <c r="F100" s="541" t="s">
        <v>3922</v>
      </c>
      <c r="G100" s="537" t="s">
        <v>3922</v>
      </c>
      <c r="H100" s="536"/>
      <c r="I100" s="1025"/>
    </row>
    <row r="101" spans="1:9" ht="30.4" x14ac:dyDescent="0.35">
      <c r="A101" s="538">
        <v>4</v>
      </c>
      <c r="B101" s="537" t="s">
        <v>3922</v>
      </c>
      <c r="C101" s="538">
        <v>60587577</v>
      </c>
      <c r="D101" s="539">
        <v>70050</v>
      </c>
      <c r="E101" s="539">
        <v>70050</v>
      </c>
      <c r="F101" s="541" t="s">
        <v>3922</v>
      </c>
      <c r="G101" s="537" t="s">
        <v>3922</v>
      </c>
      <c r="H101" s="536" t="s">
        <v>3929</v>
      </c>
      <c r="I101" s="536" t="s">
        <v>3930</v>
      </c>
    </row>
    <row r="102" spans="1:9" ht="40.5" x14ac:dyDescent="0.35">
      <c r="A102" s="1020">
        <v>5</v>
      </c>
      <c r="B102" s="1023" t="s">
        <v>3931</v>
      </c>
      <c r="C102" s="537" t="s">
        <v>3922</v>
      </c>
      <c r="D102" s="539">
        <v>1561260.96</v>
      </c>
      <c r="E102" s="537" t="s">
        <v>3922</v>
      </c>
      <c r="F102" s="539">
        <v>468378.29</v>
      </c>
      <c r="G102" s="546" t="s">
        <v>3922</v>
      </c>
      <c r="H102" s="536" t="s">
        <v>3932</v>
      </c>
      <c r="I102" s="536" t="s">
        <v>3933</v>
      </c>
    </row>
    <row r="103" spans="1:9" x14ac:dyDescent="0.35">
      <c r="A103" s="1022"/>
      <c r="B103" s="1024"/>
      <c r="C103" s="538"/>
      <c r="D103" s="538"/>
      <c r="E103" s="540" t="s">
        <v>3922</v>
      </c>
      <c r="F103" s="539">
        <v>239037.27</v>
      </c>
      <c r="G103" s="537" t="s">
        <v>3922</v>
      </c>
      <c r="H103" s="536"/>
      <c r="I103" s="536" t="s">
        <v>3933</v>
      </c>
    </row>
    <row r="104" spans="1:9" ht="70.900000000000006" x14ac:dyDescent="0.35">
      <c r="A104" s="538">
        <v>6</v>
      </c>
      <c r="B104" s="547" t="s">
        <v>3934</v>
      </c>
      <c r="C104" s="537" t="s">
        <v>3922</v>
      </c>
      <c r="D104" s="539">
        <v>354466</v>
      </c>
      <c r="E104" s="541" t="s">
        <v>3922</v>
      </c>
      <c r="F104" s="539">
        <v>61324.42</v>
      </c>
      <c r="G104" s="537" t="s">
        <v>3922</v>
      </c>
      <c r="H104" s="536" t="s">
        <v>3935</v>
      </c>
      <c r="I104" s="536" t="s">
        <v>3933</v>
      </c>
    </row>
    <row r="105" spans="1:9" ht="60.75" x14ac:dyDescent="0.35">
      <c r="A105" s="539">
        <v>1470425.12</v>
      </c>
      <c r="B105" s="537" t="s">
        <v>3922</v>
      </c>
      <c r="C105" s="539">
        <v>204453.73</v>
      </c>
      <c r="D105" s="546" t="s">
        <v>3922</v>
      </c>
      <c r="E105" s="536" t="s">
        <v>3936</v>
      </c>
      <c r="F105" s="536" t="s">
        <v>3933</v>
      </c>
      <c r="G105" s="537"/>
      <c r="H105" s="536"/>
      <c r="I105" s="536"/>
    </row>
    <row r="106" spans="1:9" ht="101.25" x14ac:dyDescent="0.35">
      <c r="A106" s="538">
        <v>8</v>
      </c>
      <c r="B106" s="536" t="s">
        <v>3937</v>
      </c>
      <c r="C106" s="537" t="s">
        <v>3922</v>
      </c>
      <c r="D106" s="539">
        <v>327000</v>
      </c>
      <c r="E106" s="540" t="s">
        <v>3922</v>
      </c>
      <c r="F106" s="539">
        <v>156838.69</v>
      </c>
      <c r="G106" s="537" t="s">
        <v>3922</v>
      </c>
      <c r="H106" s="536" t="s">
        <v>3938</v>
      </c>
      <c r="I106" s="536" t="s">
        <v>3933</v>
      </c>
    </row>
    <row r="107" spans="1:9" ht="81" x14ac:dyDescent="0.35">
      <c r="A107" s="538">
        <v>9</v>
      </c>
      <c r="B107" s="545" t="s">
        <v>3939</v>
      </c>
      <c r="C107" s="548" t="s">
        <v>3922</v>
      </c>
      <c r="D107" s="549">
        <v>4416930</v>
      </c>
      <c r="E107" s="550" t="s">
        <v>3922</v>
      </c>
      <c r="F107" s="549">
        <v>628525.28</v>
      </c>
      <c r="G107" s="537" t="s">
        <v>3922</v>
      </c>
      <c r="H107" s="543" t="s">
        <v>3940</v>
      </c>
      <c r="I107" s="543" t="s">
        <v>3933</v>
      </c>
    </row>
    <row r="108" spans="1:9" x14ac:dyDescent="0.35">
      <c r="A108" s="538"/>
      <c r="B108" s="538"/>
      <c r="C108" s="538"/>
      <c r="D108" s="538"/>
      <c r="E108" s="544"/>
      <c r="F108" s="544"/>
      <c r="G108" s="544"/>
      <c r="H108" s="544"/>
      <c r="I108" s="544"/>
    </row>
    <row r="109" spans="1:9" ht="12.75" x14ac:dyDescent="0.35">
      <c r="A109" s="359" t="s">
        <v>144</v>
      </c>
      <c r="B109" s="359"/>
      <c r="C109" s="359"/>
      <c r="D109" s="359"/>
      <c r="E109" s="360"/>
      <c r="F109" s="360"/>
      <c r="G109" s="360"/>
      <c r="H109" s="360"/>
      <c r="I109" s="360"/>
    </row>
    <row r="110" spans="1:9" ht="12.75" x14ac:dyDescent="0.35">
      <c r="A110" s="72"/>
      <c r="B110" s="72"/>
      <c r="C110" s="72"/>
      <c r="D110" s="72"/>
      <c r="E110" s="72"/>
      <c r="F110" s="72"/>
      <c r="G110" s="72"/>
      <c r="H110" s="72"/>
      <c r="I110" s="72"/>
    </row>
    <row r="111" spans="1:9" ht="12.75" x14ac:dyDescent="0.35">
      <c r="A111" s="985" t="s">
        <v>260</v>
      </c>
      <c r="B111" s="986"/>
      <c r="C111" s="986"/>
      <c r="D111" s="986"/>
      <c r="E111" s="986"/>
      <c r="F111" s="986"/>
      <c r="G111" s="986"/>
      <c r="H111" s="986"/>
      <c r="I111" s="1019"/>
    </row>
    <row r="112" spans="1:9" ht="12.75" x14ac:dyDescent="0.35">
      <c r="A112" s="78" t="s">
        <v>234</v>
      </c>
      <c r="B112" s="985" t="s">
        <v>1184</v>
      </c>
      <c r="C112" s="986"/>
      <c r="D112" s="986"/>
      <c r="E112" s="986"/>
      <c r="F112" s="986"/>
      <c r="G112" s="986"/>
      <c r="H112" s="986"/>
      <c r="I112" s="1019"/>
    </row>
    <row r="113" spans="1:9" ht="12.75" x14ac:dyDescent="0.35">
      <c r="A113" s="988" t="s">
        <v>141</v>
      </c>
      <c r="B113" s="1008" t="s">
        <v>235</v>
      </c>
      <c r="C113" s="1008" t="s">
        <v>142</v>
      </c>
      <c r="D113" s="1008" t="s">
        <v>239</v>
      </c>
      <c r="E113" s="357" t="s">
        <v>236</v>
      </c>
      <c r="F113" s="357" t="s">
        <v>237</v>
      </c>
      <c r="G113" s="320" t="s">
        <v>238</v>
      </c>
      <c r="H113" s="988" t="s">
        <v>241</v>
      </c>
      <c r="I113" s="988" t="s">
        <v>240</v>
      </c>
    </row>
    <row r="114" spans="1:9" ht="12.75" x14ac:dyDescent="0.35">
      <c r="A114" s="1018"/>
      <c r="B114" s="1009"/>
      <c r="C114" s="1009"/>
      <c r="D114" s="1009"/>
      <c r="E114" s="322" t="s">
        <v>143</v>
      </c>
      <c r="F114" s="322" t="s">
        <v>143</v>
      </c>
      <c r="G114" s="322" t="s">
        <v>143</v>
      </c>
      <c r="H114" s="1018"/>
      <c r="I114" s="1018"/>
    </row>
    <row r="115" spans="1:9" ht="12.75" x14ac:dyDescent="0.35">
      <c r="A115" s="358"/>
      <c r="B115" s="358"/>
      <c r="C115" s="358"/>
      <c r="D115" s="358"/>
      <c r="E115" s="358"/>
      <c r="F115" s="358"/>
      <c r="G115" s="358"/>
      <c r="H115" s="358"/>
      <c r="I115" s="358"/>
    </row>
    <row r="116" spans="1:9" ht="12.75" x14ac:dyDescent="0.35">
      <c r="A116" s="323">
        <v>1</v>
      </c>
      <c r="B116" s="323" t="s">
        <v>136</v>
      </c>
      <c r="C116" s="323" t="s">
        <v>136</v>
      </c>
      <c r="D116" s="323"/>
      <c r="E116" s="30"/>
      <c r="F116" s="30"/>
      <c r="G116" s="30"/>
      <c r="H116" s="30"/>
      <c r="I116" s="30"/>
    </row>
    <row r="117" spans="1:9" ht="12.75" x14ac:dyDescent="0.35">
      <c r="A117" s="323">
        <v>2</v>
      </c>
      <c r="B117" s="323" t="s">
        <v>136</v>
      </c>
      <c r="C117" s="323" t="s">
        <v>136</v>
      </c>
      <c r="D117" s="323"/>
      <c r="E117" s="30"/>
      <c r="F117" s="30"/>
      <c r="G117" s="30"/>
      <c r="H117" s="30"/>
      <c r="I117" s="30"/>
    </row>
    <row r="118" spans="1:9" ht="12.75" x14ac:dyDescent="0.35">
      <c r="A118" s="323">
        <v>3</v>
      </c>
      <c r="B118" s="323" t="s">
        <v>136</v>
      </c>
      <c r="C118" s="323" t="s">
        <v>136</v>
      </c>
      <c r="D118" s="323"/>
      <c r="E118" s="30"/>
      <c r="F118" s="30"/>
      <c r="G118" s="30"/>
      <c r="H118" s="30"/>
      <c r="I118" s="30"/>
    </row>
    <row r="119" spans="1:9" ht="12.75" x14ac:dyDescent="0.35">
      <c r="A119" s="323">
        <v>4</v>
      </c>
      <c r="B119" s="323" t="s">
        <v>136</v>
      </c>
      <c r="C119" s="323" t="s">
        <v>136</v>
      </c>
      <c r="D119" s="323"/>
      <c r="E119" s="30"/>
      <c r="F119" s="30"/>
      <c r="G119" s="30"/>
      <c r="H119" s="30"/>
      <c r="I119" s="30"/>
    </row>
    <row r="120" spans="1:9" ht="12.75" x14ac:dyDescent="0.35">
      <c r="A120" s="323">
        <v>5</v>
      </c>
      <c r="B120" s="323" t="s">
        <v>136</v>
      </c>
      <c r="C120" s="323" t="s">
        <v>136</v>
      </c>
      <c r="D120" s="323"/>
      <c r="E120" s="30"/>
      <c r="F120" s="30"/>
      <c r="G120" s="30"/>
      <c r="H120" s="30"/>
      <c r="I120" s="30"/>
    </row>
    <row r="121" spans="1:9" ht="12.75" x14ac:dyDescent="0.35">
      <c r="A121" s="323">
        <v>6</v>
      </c>
      <c r="B121" s="323"/>
      <c r="C121" s="323"/>
      <c r="D121" s="323"/>
      <c r="E121" s="30"/>
      <c r="F121" s="30"/>
      <c r="G121" s="30"/>
      <c r="H121" s="30"/>
      <c r="I121" s="30"/>
    </row>
    <row r="122" spans="1:9" ht="12.75" x14ac:dyDescent="0.35">
      <c r="A122" s="323">
        <v>7</v>
      </c>
      <c r="B122" s="323"/>
      <c r="C122" s="323"/>
      <c r="D122" s="323"/>
      <c r="E122" s="30"/>
      <c r="F122" s="30"/>
      <c r="G122" s="30"/>
      <c r="H122" s="30"/>
      <c r="I122" s="30"/>
    </row>
    <row r="123" spans="1:9" ht="12.75" x14ac:dyDescent="0.35">
      <c r="A123" s="323">
        <v>8</v>
      </c>
      <c r="B123" s="323"/>
      <c r="C123" s="323"/>
      <c r="D123" s="323"/>
      <c r="E123" s="30"/>
      <c r="F123" s="30"/>
      <c r="G123" s="30"/>
      <c r="H123" s="30"/>
      <c r="I123" s="30"/>
    </row>
    <row r="124" spans="1:9" ht="12.75" x14ac:dyDescent="0.35">
      <c r="A124" s="323">
        <v>9</v>
      </c>
      <c r="B124" s="323"/>
      <c r="C124" s="323"/>
      <c r="D124" s="323"/>
      <c r="E124" s="30"/>
      <c r="F124" s="30"/>
      <c r="G124" s="30"/>
      <c r="H124" s="30"/>
      <c r="I124" s="30"/>
    </row>
    <row r="125" spans="1:9" ht="12.75" x14ac:dyDescent="0.35">
      <c r="A125" s="323"/>
      <c r="B125" s="323"/>
      <c r="C125" s="323"/>
      <c r="D125" s="323"/>
      <c r="E125" s="30"/>
      <c r="F125" s="30"/>
      <c r="G125" s="30"/>
      <c r="H125" s="30"/>
      <c r="I125" s="30"/>
    </row>
    <row r="126" spans="1:9" ht="12.75" x14ac:dyDescent="0.35">
      <c r="A126" s="324"/>
      <c r="B126" s="324"/>
      <c r="C126" s="324"/>
      <c r="D126" s="324"/>
      <c r="E126" s="236"/>
      <c r="F126" s="236"/>
      <c r="G126" s="236"/>
      <c r="H126" s="236"/>
      <c r="I126" s="236"/>
    </row>
    <row r="127" spans="1:9" ht="12.75" x14ac:dyDescent="0.35">
      <c r="A127" s="359" t="s">
        <v>144</v>
      </c>
      <c r="B127" s="359"/>
      <c r="C127" s="359"/>
      <c r="D127" s="359"/>
      <c r="E127" s="360"/>
      <c r="F127" s="360"/>
      <c r="G127" s="360"/>
      <c r="H127" s="360"/>
      <c r="I127" s="360"/>
    </row>
    <row r="128" spans="1:9" ht="12.75" x14ac:dyDescent="0.35">
      <c r="A128" s="72"/>
      <c r="B128" s="72"/>
      <c r="C128" s="72"/>
      <c r="D128" s="72"/>
      <c r="E128" s="72"/>
      <c r="F128" s="72"/>
      <c r="G128" s="72"/>
      <c r="H128" s="72"/>
      <c r="I128" s="72"/>
    </row>
    <row r="129" spans="1:9" ht="12.75" x14ac:dyDescent="0.35">
      <c r="A129" s="988" t="s">
        <v>260</v>
      </c>
      <c r="B129" s="988"/>
      <c r="C129" s="988"/>
      <c r="D129" s="988"/>
      <c r="E129" s="988"/>
      <c r="F129" s="988"/>
      <c r="G129" s="988"/>
      <c r="H129" s="988"/>
      <c r="I129" s="988"/>
    </row>
    <row r="130" spans="1:9" ht="12.75" x14ac:dyDescent="0.35">
      <c r="A130" s="78" t="s">
        <v>234</v>
      </c>
      <c r="B130" s="988" t="s">
        <v>1186</v>
      </c>
      <c r="C130" s="988"/>
      <c r="D130" s="988"/>
      <c r="E130" s="988"/>
      <c r="F130" s="988"/>
      <c r="G130" s="988"/>
      <c r="H130" s="988"/>
      <c r="I130" s="988"/>
    </row>
    <row r="131" spans="1:9" ht="12.75" x14ac:dyDescent="0.35">
      <c r="A131" s="988" t="s">
        <v>141</v>
      </c>
      <c r="B131" s="1008" t="s">
        <v>235</v>
      </c>
      <c r="C131" s="1008" t="s">
        <v>142</v>
      </c>
      <c r="D131" s="1008" t="s">
        <v>239</v>
      </c>
      <c r="E131" s="357" t="s">
        <v>236</v>
      </c>
      <c r="F131" s="357" t="s">
        <v>237</v>
      </c>
      <c r="G131" s="320" t="s">
        <v>238</v>
      </c>
      <c r="H131" s="988" t="s">
        <v>241</v>
      </c>
      <c r="I131" s="988" t="s">
        <v>240</v>
      </c>
    </row>
    <row r="132" spans="1:9" ht="12.75" x14ac:dyDescent="0.35">
      <c r="A132" s="1018"/>
      <c r="B132" s="1009"/>
      <c r="C132" s="1009"/>
      <c r="D132" s="1009"/>
      <c r="E132" s="322" t="s">
        <v>143</v>
      </c>
      <c r="F132" s="322" t="s">
        <v>143</v>
      </c>
      <c r="G132" s="322" t="s">
        <v>143</v>
      </c>
      <c r="H132" s="1018"/>
      <c r="I132" s="1018"/>
    </row>
    <row r="133" spans="1:9" ht="12.75" x14ac:dyDescent="0.35">
      <c r="A133" s="358"/>
      <c r="B133" s="358"/>
      <c r="C133" s="358"/>
      <c r="D133" s="358"/>
      <c r="E133" s="358"/>
      <c r="F133" s="358"/>
      <c r="G133" s="358"/>
      <c r="H133" s="358"/>
      <c r="I133" s="358"/>
    </row>
    <row r="134" spans="1:9" ht="12.75" x14ac:dyDescent="0.35">
      <c r="A134" s="323">
        <v>1</v>
      </c>
      <c r="B134" s="323" t="s">
        <v>136</v>
      </c>
      <c r="C134" s="323" t="s">
        <v>136</v>
      </c>
      <c r="D134" s="323"/>
      <c r="E134" s="30"/>
      <c r="F134" s="30"/>
      <c r="G134" s="30"/>
      <c r="H134" s="30"/>
      <c r="I134" s="30"/>
    </row>
    <row r="135" spans="1:9" ht="12.75" x14ac:dyDescent="0.35">
      <c r="A135" s="323">
        <v>2</v>
      </c>
      <c r="B135" s="323" t="s">
        <v>136</v>
      </c>
      <c r="C135" s="323" t="s">
        <v>136</v>
      </c>
      <c r="D135" s="323"/>
      <c r="E135" s="30"/>
      <c r="F135" s="30"/>
      <c r="G135" s="30"/>
      <c r="H135" s="30"/>
      <c r="I135" s="30"/>
    </row>
    <row r="136" spans="1:9" ht="12.75" x14ac:dyDescent="0.35">
      <c r="A136" s="323">
        <v>3</v>
      </c>
      <c r="B136" s="323" t="s">
        <v>136</v>
      </c>
      <c r="C136" s="323" t="s">
        <v>136</v>
      </c>
      <c r="D136" s="323"/>
      <c r="E136" s="30"/>
      <c r="F136" s="30"/>
      <c r="G136" s="30"/>
      <c r="H136" s="30"/>
      <c r="I136" s="30"/>
    </row>
    <row r="137" spans="1:9" ht="12.75" x14ac:dyDescent="0.35">
      <c r="A137" s="323">
        <v>4</v>
      </c>
      <c r="B137" s="323" t="s">
        <v>136</v>
      </c>
      <c r="C137" s="323" t="s">
        <v>136</v>
      </c>
      <c r="D137" s="323"/>
      <c r="E137" s="30"/>
      <c r="F137" s="30"/>
      <c r="G137" s="30"/>
      <c r="H137" s="30"/>
      <c r="I137" s="30"/>
    </row>
    <row r="138" spans="1:9" ht="12.75" x14ac:dyDescent="0.35">
      <c r="A138" s="323">
        <v>5</v>
      </c>
      <c r="B138" s="323" t="s">
        <v>136</v>
      </c>
      <c r="C138" s="323" t="s">
        <v>136</v>
      </c>
      <c r="D138" s="323"/>
      <c r="E138" s="30"/>
      <c r="F138" s="30"/>
      <c r="G138" s="30"/>
      <c r="H138" s="30"/>
      <c r="I138" s="30"/>
    </row>
    <row r="139" spans="1:9" ht="12.75" x14ac:dyDescent="0.35">
      <c r="A139" s="323">
        <v>6</v>
      </c>
      <c r="B139" s="323"/>
      <c r="C139" s="323"/>
      <c r="D139" s="323"/>
      <c r="E139" s="30"/>
      <c r="F139" s="30"/>
      <c r="G139" s="30"/>
      <c r="H139" s="30"/>
      <c r="I139" s="30"/>
    </row>
    <row r="140" spans="1:9" ht="12.75" x14ac:dyDescent="0.35">
      <c r="A140" s="323">
        <v>7</v>
      </c>
      <c r="B140" s="323"/>
      <c r="C140" s="323"/>
      <c r="D140" s="323"/>
      <c r="E140" s="30"/>
      <c r="F140" s="30"/>
      <c r="G140" s="30"/>
      <c r="H140" s="30"/>
      <c r="I140" s="30"/>
    </row>
    <row r="141" spans="1:9" ht="12.75" x14ac:dyDescent="0.35">
      <c r="A141" s="323">
        <v>8</v>
      </c>
      <c r="B141" s="323"/>
      <c r="C141" s="323"/>
      <c r="D141" s="323"/>
      <c r="E141" s="30"/>
      <c r="F141" s="30"/>
      <c r="G141" s="30"/>
      <c r="H141" s="30"/>
      <c r="I141" s="30"/>
    </row>
    <row r="142" spans="1:9" ht="12.75" x14ac:dyDescent="0.35">
      <c r="A142" s="323">
        <v>9</v>
      </c>
      <c r="B142" s="323"/>
      <c r="C142" s="323"/>
      <c r="D142" s="323"/>
      <c r="E142" s="30"/>
      <c r="F142" s="30"/>
      <c r="G142" s="30"/>
      <c r="H142" s="30"/>
      <c r="I142" s="30"/>
    </row>
    <row r="143" spans="1:9" ht="12.75" x14ac:dyDescent="0.35">
      <c r="A143" s="323"/>
      <c r="B143" s="323"/>
      <c r="C143" s="323"/>
      <c r="D143" s="323"/>
      <c r="E143" s="30"/>
      <c r="F143" s="30"/>
      <c r="G143" s="30"/>
      <c r="H143" s="30"/>
      <c r="I143" s="30"/>
    </row>
    <row r="144" spans="1:9" ht="12.75" x14ac:dyDescent="0.35">
      <c r="A144" s="324"/>
      <c r="B144" s="324"/>
      <c r="C144" s="324"/>
      <c r="D144" s="324"/>
      <c r="E144" s="236"/>
      <c r="F144" s="236"/>
      <c r="G144" s="236"/>
      <c r="H144" s="236"/>
      <c r="I144" s="236"/>
    </row>
    <row r="145" spans="1:9" ht="12.75" x14ac:dyDescent="0.35">
      <c r="A145" s="359" t="s">
        <v>144</v>
      </c>
      <c r="B145" s="359"/>
      <c r="C145" s="359"/>
      <c r="D145" s="359"/>
      <c r="E145" s="360"/>
      <c r="F145" s="360"/>
      <c r="G145" s="360"/>
      <c r="H145" s="360"/>
      <c r="I145" s="360"/>
    </row>
    <row r="146" spans="1:9" ht="12.75" x14ac:dyDescent="0.35">
      <c r="A146" s="72"/>
      <c r="B146" s="72"/>
      <c r="C146" s="72"/>
      <c r="D146" s="72"/>
      <c r="E146" s="72"/>
      <c r="F146" s="72"/>
      <c r="G146" s="72"/>
      <c r="H146" s="72"/>
      <c r="I146" s="72"/>
    </row>
    <row r="147" spans="1:9" ht="12.75" x14ac:dyDescent="0.35">
      <c r="A147" s="988" t="s">
        <v>260</v>
      </c>
      <c r="B147" s="988"/>
      <c r="C147" s="988"/>
      <c r="D147" s="988"/>
      <c r="E147" s="988"/>
      <c r="F147" s="988"/>
      <c r="G147" s="988"/>
      <c r="H147" s="988"/>
      <c r="I147" s="988"/>
    </row>
    <row r="148" spans="1:9" ht="12.75" x14ac:dyDescent="0.35">
      <c r="A148" s="78" t="s">
        <v>234</v>
      </c>
      <c r="B148" s="988" t="s">
        <v>1206</v>
      </c>
      <c r="C148" s="988"/>
      <c r="D148" s="988"/>
      <c r="E148" s="988"/>
      <c r="F148" s="988"/>
      <c r="G148" s="988"/>
      <c r="H148" s="988"/>
      <c r="I148" s="988"/>
    </row>
    <row r="149" spans="1:9" ht="12.75" x14ac:dyDescent="0.35">
      <c r="A149" s="988" t="s">
        <v>141</v>
      </c>
      <c r="B149" s="1008" t="s">
        <v>235</v>
      </c>
      <c r="C149" s="1008" t="s">
        <v>142</v>
      </c>
      <c r="D149" s="1008" t="s">
        <v>239</v>
      </c>
      <c r="E149" s="357" t="s">
        <v>236</v>
      </c>
      <c r="F149" s="357" t="s">
        <v>237</v>
      </c>
      <c r="G149" s="320" t="s">
        <v>238</v>
      </c>
      <c r="H149" s="988" t="s">
        <v>241</v>
      </c>
      <c r="I149" s="988" t="s">
        <v>240</v>
      </c>
    </row>
    <row r="150" spans="1:9" ht="12.75" x14ac:dyDescent="0.35">
      <c r="A150" s="1018"/>
      <c r="B150" s="1009"/>
      <c r="C150" s="1009"/>
      <c r="D150" s="1009"/>
      <c r="E150" s="322" t="s">
        <v>143</v>
      </c>
      <c r="F150" s="322" t="s">
        <v>143</v>
      </c>
      <c r="G150" s="322" t="s">
        <v>143</v>
      </c>
      <c r="H150" s="1018"/>
      <c r="I150" s="1018"/>
    </row>
    <row r="151" spans="1:9" ht="12.75" x14ac:dyDescent="0.35">
      <c r="A151" s="358"/>
      <c r="B151" s="358"/>
      <c r="C151" s="358"/>
      <c r="D151" s="358"/>
      <c r="E151" s="358"/>
      <c r="F151" s="358"/>
      <c r="G151" s="358"/>
      <c r="H151" s="358"/>
      <c r="I151" s="358"/>
    </row>
    <row r="152" spans="1:9" ht="12.75" x14ac:dyDescent="0.35">
      <c r="A152" s="323">
        <v>1</v>
      </c>
      <c r="B152" s="323" t="s">
        <v>136</v>
      </c>
      <c r="C152" s="323" t="s">
        <v>136</v>
      </c>
      <c r="D152" s="323"/>
      <c r="E152" s="30"/>
      <c r="F152" s="30"/>
      <c r="G152" s="30"/>
      <c r="H152" s="30"/>
      <c r="I152" s="30"/>
    </row>
    <row r="153" spans="1:9" ht="12.75" x14ac:dyDescent="0.35">
      <c r="A153" s="323">
        <v>2</v>
      </c>
      <c r="B153" s="323" t="s">
        <v>136</v>
      </c>
      <c r="C153" s="323" t="s">
        <v>136</v>
      </c>
      <c r="D153" s="323"/>
      <c r="E153" s="30"/>
      <c r="F153" s="30"/>
      <c r="G153" s="30"/>
      <c r="H153" s="30"/>
      <c r="I153" s="30"/>
    </row>
    <row r="154" spans="1:9" ht="12.75" x14ac:dyDescent="0.35">
      <c r="A154" s="323">
        <v>3</v>
      </c>
      <c r="B154" s="323" t="s">
        <v>136</v>
      </c>
      <c r="C154" s="323" t="s">
        <v>136</v>
      </c>
      <c r="D154" s="323"/>
      <c r="E154" s="30"/>
      <c r="F154" s="30"/>
      <c r="G154" s="30"/>
      <c r="H154" s="30"/>
      <c r="I154" s="30"/>
    </row>
    <row r="155" spans="1:9" ht="12.75" x14ac:dyDescent="0.35">
      <c r="A155" s="323">
        <v>4</v>
      </c>
      <c r="B155" s="323" t="s">
        <v>136</v>
      </c>
      <c r="C155" s="323" t="s">
        <v>136</v>
      </c>
      <c r="D155" s="323"/>
      <c r="E155" s="30"/>
      <c r="F155" s="30"/>
      <c r="G155" s="30"/>
      <c r="H155" s="30"/>
      <c r="I155" s="30"/>
    </row>
    <row r="156" spans="1:9" ht="12.75" x14ac:dyDescent="0.35">
      <c r="A156" s="323">
        <v>5</v>
      </c>
      <c r="B156" s="323" t="s">
        <v>136</v>
      </c>
      <c r="C156" s="323" t="s">
        <v>136</v>
      </c>
      <c r="D156" s="323"/>
      <c r="E156" s="30"/>
      <c r="F156" s="30"/>
      <c r="G156" s="30"/>
      <c r="H156" s="30"/>
      <c r="I156" s="30"/>
    </row>
    <row r="157" spans="1:9" ht="12.75" x14ac:dyDescent="0.35">
      <c r="A157" s="323">
        <v>6</v>
      </c>
      <c r="B157" s="323"/>
      <c r="C157" s="323"/>
      <c r="D157" s="323"/>
      <c r="E157" s="30"/>
      <c r="F157" s="30"/>
      <c r="G157" s="30"/>
      <c r="H157" s="30"/>
      <c r="I157" s="30"/>
    </row>
    <row r="158" spans="1:9" ht="12.75" x14ac:dyDescent="0.35">
      <c r="A158" s="323">
        <v>7</v>
      </c>
      <c r="B158" s="323"/>
      <c r="C158" s="323"/>
      <c r="D158" s="323"/>
      <c r="E158" s="30"/>
      <c r="F158" s="30"/>
      <c r="G158" s="30"/>
      <c r="H158" s="30"/>
      <c r="I158" s="30"/>
    </row>
    <row r="159" spans="1:9" ht="12.75" x14ac:dyDescent="0.35">
      <c r="A159" s="323">
        <v>8</v>
      </c>
      <c r="B159" s="323"/>
      <c r="C159" s="323"/>
      <c r="D159" s="323"/>
      <c r="E159" s="30"/>
      <c r="F159" s="30"/>
      <c r="G159" s="30"/>
      <c r="H159" s="30"/>
      <c r="I159" s="30"/>
    </row>
    <row r="160" spans="1:9" ht="12.75" x14ac:dyDescent="0.35">
      <c r="A160" s="323">
        <v>9</v>
      </c>
      <c r="B160" s="323"/>
      <c r="C160" s="323"/>
      <c r="D160" s="323"/>
      <c r="E160" s="30"/>
      <c r="F160" s="30"/>
      <c r="G160" s="30"/>
      <c r="H160" s="30"/>
      <c r="I160" s="30"/>
    </row>
    <row r="161" spans="1:9" ht="12.75" x14ac:dyDescent="0.35">
      <c r="A161" s="323"/>
      <c r="B161" s="323"/>
      <c r="C161" s="323"/>
      <c r="D161" s="323"/>
      <c r="E161" s="30"/>
      <c r="F161" s="30"/>
      <c r="G161" s="30"/>
      <c r="H161" s="30"/>
      <c r="I161" s="30"/>
    </row>
    <row r="162" spans="1:9" ht="12.75" x14ac:dyDescent="0.35">
      <c r="A162" s="324"/>
      <c r="B162" s="324"/>
      <c r="C162" s="324"/>
      <c r="D162" s="324"/>
      <c r="E162" s="236"/>
      <c r="F162" s="236"/>
      <c r="G162" s="236"/>
      <c r="H162" s="236"/>
      <c r="I162" s="236"/>
    </row>
    <row r="163" spans="1:9" ht="12.75" x14ac:dyDescent="0.35">
      <c r="A163" s="359" t="s">
        <v>144</v>
      </c>
      <c r="B163" s="359"/>
      <c r="C163" s="359"/>
      <c r="D163" s="359"/>
      <c r="E163" s="360"/>
      <c r="F163" s="360"/>
      <c r="G163" s="360"/>
      <c r="H163" s="360"/>
      <c r="I163" s="360"/>
    </row>
    <row r="164" spans="1:9" ht="12.75" x14ac:dyDescent="0.35">
      <c r="A164" s="72"/>
      <c r="B164" s="72"/>
      <c r="C164" s="72"/>
      <c r="D164" s="72"/>
      <c r="E164" s="72"/>
      <c r="F164" s="72"/>
      <c r="G164" s="72"/>
      <c r="H164" s="72"/>
      <c r="I164" s="72"/>
    </row>
    <row r="165" spans="1:9" ht="12.75" x14ac:dyDescent="0.35">
      <c r="A165" s="988" t="s">
        <v>260</v>
      </c>
      <c r="B165" s="988"/>
      <c r="C165" s="988"/>
      <c r="D165" s="988"/>
      <c r="E165" s="988"/>
      <c r="F165" s="988"/>
      <c r="G165" s="988"/>
      <c r="H165" s="988"/>
      <c r="I165" s="988"/>
    </row>
    <row r="166" spans="1:9" ht="12.75" x14ac:dyDescent="0.35">
      <c r="A166" s="78" t="s">
        <v>234</v>
      </c>
      <c r="B166" s="988" t="s">
        <v>1268</v>
      </c>
      <c r="C166" s="988"/>
      <c r="D166" s="988"/>
      <c r="E166" s="988"/>
      <c r="F166" s="988"/>
      <c r="G166" s="988"/>
      <c r="H166" s="988"/>
      <c r="I166" s="988"/>
    </row>
    <row r="167" spans="1:9" ht="12.75" x14ac:dyDescent="0.35">
      <c r="A167" s="988" t="s">
        <v>141</v>
      </c>
      <c r="B167" s="1008" t="s">
        <v>235</v>
      </c>
      <c r="C167" s="1008" t="s">
        <v>142</v>
      </c>
      <c r="D167" s="1008" t="s">
        <v>239</v>
      </c>
      <c r="E167" s="357" t="s">
        <v>236</v>
      </c>
      <c r="F167" s="357" t="s">
        <v>237</v>
      </c>
      <c r="G167" s="320" t="s">
        <v>238</v>
      </c>
      <c r="H167" s="988" t="s">
        <v>241</v>
      </c>
      <c r="I167" s="988" t="s">
        <v>240</v>
      </c>
    </row>
    <row r="168" spans="1:9" ht="12.75" x14ac:dyDescent="0.35">
      <c r="A168" s="1018"/>
      <c r="B168" s="1009"/>
      <c r="C168" s="1009"/>
      <c r="D168" s="1009"/>
      <c r="E168" s="322" t="s">
        <v>143</v>
      </c>
      <c r="F168" s="322" t="s">
        <v>143</v>
      </c>
      <c r="G168" s="322" t="s">
        <v>143</v>
      </c>
      <c r="H168" s="1018"/>
      <c r="I168" s="1018"/>
    </row>
    <row r="169" spans="1:9" ht="12.75" x14ac:dyDescent="0.35">
      <c r="A169" s="358"/>
      <c r="B169" s="358"/>
      <c r="C169" s="358"/>
      <c r="D169" s="358"/>
      <c r="E169" s="358"/>
      <c r="F169" s="358"/>
      <c r="G169" s="358"/>
      <c r="H169" s="358"/>
      <c r="I169" s="358"/>
    </row>
    <row r="170" spans="1:9" ht="12.75" x14ac:dyDescent="0.35">
      <c r="A170" s="323">
        <v>1</v>
      </c>
      <c r="B170" s="323" t="s">
        <v>136</v>
      </c>
      <c r="C170" s="323" t="s">
        <v>136</v>
      </c>
      <c r="D170" s="323"/>
      <c r="E170" s="30"/>
      <c r="F170" s="30"/>
      <c r="G170" s="30"/>
      <c r="H170" s="30"/>
      <c r="I170" s="30"/>
    </row>
    <row r="171" spans="1:9" ht="12.75" x14ac:dyDescent="0.35">
      <c r="A171" s="323">
        <v>2</v>
      </c>
      <c r="B171" s="323" t="s">
        <v>136</v>
      </c>
      <c r="C171" s="323" t="s">
        <v>136</v>
      </c>
      <c r="D171" s="323"/>
      <c r="E171" s="30"/>
      <c r="F171" s="30"/>
      <c r="G171" s="30"/>
      <c r="H171" s="30"/>
      <c r="I171" s="30"/>
    </row>
    <row r="172" spans="1:9" ht="12.75" x14ac:dyDescent="0.35">
      <c r="A172" s="323">
        <v>3</v>
      </c>
      <c r="B172" s="323" t="s">
        <v>136</v>
      </c>
      <c r="C172" s="323" t="s">
        <v>136</v>
      </c>
      <c r="D172" s="323"/>
      <c r="E172" s="30"/>
      <c r="F172" s="30"/>
      <c r="G172" s="30"/>
      <c r="H172" s="30"/>
      <c r="I172" s="30"/>
    </row>
    <row r="173" spans="1:9" ht="12.75" x14ac:dyDescent="0.35">
      <c r="A173" s="323">
        <v>4</v>
      </c>
      <c r="B173" s="323" t="s">
        <v>136</v>
      </c>
      <c r="C173" s="323" t="s">
        <v>136</v>
      </c>
      <c r="D173" s="323"/>
      <c r="E173" s="30"/>
      <c r="F173" s="30"/>
      <c r="G173" s="30"/>
      <c r="H173" s="30"/>
      <c r="I173" s="30"/>
    </row>
    <row r="174" spans="1:9" ht="12.75" x14ac:dyDescent="0.35">
      <c r="A174" s="323">
        <v>5</v>
      </c>
      <c r="B174" s="323" t="s">
        <v>136</v>
      </c>
      <c r="C174" s="323" t="s">
        <v>136</v>
      </c>
      <c r="D174" s="323"/>
      <c r="E174" s="30"/>
      <c r="F174" s="30"/>
      <c r="G174" s="30"/>
      <c r="H174" s="30"/>
      <c r="I174" s="30"/>
    </row>
    <row r="175" spans="1:9" ht="12.75" x14ac:dyDescent="0.35">
      <c r="A175" s="323">
        <v>6</v>
      </c>
      <c r="B175" s="323"/>
      <c r="C175" s="323"/>
      <c r="D175" s="323"/>
      <c r="E175" s="30"/>
      <c r="F175" s="30"/>
      <c r="G175" s="30"/>
      <c r="H175" s="30"/>
      <c r="I175" s="30"/>
    </row>
    <row r="176" spans="1:9" ht="12.75" x14ac:dyDescent="0.35">
      <c r="A176" s="323">
        <v>7</v>
      </c>
      <c r="B176" s="323"/>
      <c r="C176" s="323"/>
      <c r="D176" s="323"/>
      <c r="E176" s="30"/>
      <c r="F176" s="30"/>
      <c r="G176" s="30"/>
      <c r="H176" s="30"/>
      <c r="I176" s="30"/>
    </row>
    <row r="177" spans="1:9" ht="12.75" x14ac:dyDescent="0.35">
      <c r="A177" s="323">
        <v>8</v>
      </c>
      <c r="B177" s="323"/>
      <c r="C177" s="323"/>
      <c r="D177" s="323"/>
      <c r="E177" s="30"/>
      <c r="F177" s="30"/>
      <c r="G177" s="30"/>
      <c r="H177" s="30"/>
      <c r="I177" s="30"/>
    </row>
    <row r="178" spans="1:9" ht="12.75" x14ac:dyDescent="0.35">
      <c r="A178" s="323">
        <v>9</v>
      </c>
      <c r="B178" s="323"/>
      <c r="C178" s="323"/>
      <c r="D178" s="323"/>
      <c r="E178" s="30"/>
      <c r="F178" s="30"/>
      <c r="G178" s="30"/>
      <c r="H178" s="30"/>
      <c r="I178" s="30"/>
    </row>
    <row r="179" spans="1:9" ht="12.75" x14ac:dyDescent="0.35">
      <c r="A179" s="323"/>
      <c r="B179" s="323"/>
      <c r="C179" s="323"/>
      <c r="D179" s="323"/>
      <c r="E179" s="30"/>
      <c r="F179" s="30"/>
      <c r="G179" s="30"/>
      <c r="H179" s="30"/>
      <c r="I179" s="30"/>
    </row>
    <row r="180" spans="1:9" ht="12.75" x14ac:dyDescent="0.35">
      <c r="A180" s="324"/>
      <c r="B180" s="324"/>
      <c r="C180" s="324"/>
      <c r="D180" s="324"/>
      <c r="E180" s="236"/>
      <c r="F180" s="236"/>
      <c r="G180" s="236"/>
      <c r="H180" s="236"/>
      <c r="I180" s="236"/>
    </row>
    <row r="181" spans="1:9" ht="12.75" x14ac:dyDescent="0.35">
      <c r="A181" s="359" t="s">
        <v>144</v>
      </c>
      <c r="B181" s="359"/>
      <c r="C181" s="359"/>
      <c r="D181" s="359"/>
      <c r="E181" s="360"/>
      <c r="F181" s="360"/>
      <c r="G181" s="360"/>
      <c r="H181" s="360"/>
      <c r="I181" s="360"/>
    </row>
    <row r="182" spans="1:9" ht="12.75" x14ac:dyDescent="0.35">
      <c r="A182" s="72"/>
      <c r="B182" s="72"/>
      <c r="C182" s="72"/>
      <c r="D182" s="72"/>
      <c r="E182" s="72"/>
      <c r="F182" s="72"/>
      <c r="G182" s="72"/>
      <c r="H182" s="72"/>
      <c r="I182" s="72"/>
    </row>
    <row r="183" spans="1:9" ht="12.75" x14ac:dyDescent="0.35">
      <c r="A183" s="988" t="s">
        <v>260</v>
      </c>
      <c r="B183" s="988"/>
      <c r="C183" s="988"/>
      <c r="D183" s="988"/>
      <c r="E183" s="988"/>
      <c r="F183" s="988"/>
      <c r="G183" s="988"/>
      <c r="H183" s="988"/>
      <c r="I183" s="988"/>
    </row>
    <row r="184" spans="1:9" ht="12.75" x14ac:dyDescent="0.35">
      <c r="A184" s="78" t="s">
        <v>234</v>
      </c>
      <c r="B184" s="988" t="s">
        <v>1349</v>
      </c>
      <c r="C184" s="988"/>
      <c r="D184" s="988"/>
      <c r="E184" s="988"/>
      <c r="F184" s="988"/>
      <c r="G184" s="988"/>
      <c r="H184" s="988"/>
      <c r="I184" s="988"/>
    </row>
    <row r="185" spans="1:9" ht="12.75" x14ac:dyDescent="0.35">
      <c r="A185" s="988" t="s">
        <v>141</v>
      </c>
      <c r="B185" s="1008" t="s">
        <v>235</v>
      </c>
      <c r="C185" s="1008" t="s">
        <v>142</v>
      </c>
      <c r="D185" s="1008" t="s">
        <v>239</v>
      </c>
      <c r="E185" s="357" t="s">
        <v>236</v>
      </c>
      <c r="F185" s="357" t="s">
        <v>237</v>
      </c>
      <c r="G185" s="320" t="s">
        <v>238</v>
      </c>
      <c r="H185" s="988" t="s">
        <v>241</v>
      </c>
      <c r="I185" s="988" t="s">
        <v>240</v>
      </c>
    </row>
    <row r="186" spans="1:9" ht="12.75" x14ac:dyDescent="0.35">
      <c r="A186" s="1018"/>
      <c r="B186" s="1009"/>
      <c r="C186" s="1009"/>
      <c r="D186" s="1009"/>
      <c r="E186" s="322" t="s">
        <v>143</v>
      </c>
      <c r="F186" s="322" t="s">
        <v>143</v>
      </c>
      <c r="G186" s="322" t="s">
        <v>143</v>
      </c>
      <c r="H186" s="1018"/>
      <c r="I186" s="1018"/>
    </row>
    <row r="187" spans="1:9" ht="12.75" x14ac:dyDescent="0.35">
      <c r="A187" s="358"/>
      <c r="B187" s="358"/>
      <c r="C187" s="358"/>
      <c r="D187" s="358"/>
      <c r="E187" s="358"/>
      <c r="F187" s="358"/>
      <c r="G187" s="358"/>
      <c r="H187" s="358"/>
      <c r="I187" s="358"/>
    </row>
    <row r="188" spans="1:9" ht="12.75" x14ac:dyDescent="0.35">
      <c r="A188" s="323">
        <v>1</v>
      </c>
      <c r="B188" s="323" t="s">
        <v>136</v>
      </c>
      <c r="C188" s="323" t="s">
        <v>136</v>
      </c>
      <c r="D188" s="323"/>
      <c r="E188" s="30"/>
      <c r="F188" s="30"/>
      <c r="G188" s="30"/>
      <c r="H188" s="30"/>
      <c r="I188" s="30"/>
    </row>
    <row r="189" spans="1:9" ht="12.75" x14ac:dyDescent="0.35">
      <c r="A189" s="323">
        <v>2</v>
      </c>
      <c r="B189" s="323" t="s">
        <v>136</v>
      </c>
      <c r="C189" s="323" t="s">
        <v>136</v>
      </c>
      <c r="D189" s="323"/>
      <c r="E189" s="30"/>
      <c r="F189" s="30"/>
      <c r="G189" s="30"/>
      <c r="H189" s="30"/>
      <c r="I189" s="30"/>
    </row>
    <row r="190" spans="1:9" ht="12.75" x14ac:dyDescent="0.35">
      <c r="A190" s="323">
        <v>3</v>
      </c>
      <c r="B190" s="323" t="s">
        <v>136</v>
      </c>
      <c r="C190" s="323" t="s">
        <v>136</v>
      </c>
      <c r="D190" s="323"/>
      <c r="E190" s="30"/>
      <c r="F190" s="30"/>
      <c r="G190" s="30"/>
      <c r="H190" s="30"/>
      <c r="I190" s="30"/>
    </row>
    <row r="191" spans="1:9" ht="12.75" x14ac:dyDescent="0.35">
      <c r="A191" s="323">
        <v>4</v>
      </c>
      <c r="B191" s="323" t="s">
        <v>136</v>
      </c>
      <c r="C191" s="323" t="s">
        <v>136</v>
      </c>
      <c r="D191" s="323"/>
      <c r="E191" s="30"/>
      <c r="F191" s="30"/>
      <c r="G191" s="30"/>
      <c r="H191" s="30"/>
      <c r="I191" s="30"/>
    </row>
    <row r="192" spans="1:9" ht="12.75" x14ac:dyDescent="0.35">
      <c r="A192" s="323">
        <v>5</v>
      </c>
      <c r="B192" s="323" t="s">
        <v>136</v>
      </c>
      <c r="C192" s="323" t="s">
        <v>136</v>
      </c>
      <c r="D192" s="323"/>
      <c r="E192" s="30"/>
      <c r="F192" s="30"/>
      <c r="G192" s="30"/>
      <c r="H192" s="30"/>
      <c r="I192" s="30"/>
    </row>
    <row r="193" spans="1:9" ht="12.75" x14ac:dyDescent="0.35">
      <c r="A193" s="323">
        <v>6</v>
      </c>
      <c r="B193" s="323"/>
      <c r="C193" s="323"/>
      <c r="D193" s="323"/>
      <c r="E193" s="30"/>
      <c r="F193" s="30"/>
      <c r="G193" s="30"/>
      <c r="H193" s="30"/>
      <c r="I193" s="30"/>
    </row>
    <row r="194" spans="1:9" ht="12.75" x14ac:dyDescent="0.35">
      <c r="A194" s="323">
        <v>7</v>
      </c>
      <c r="B194" s="323"/>
      <c r="C194" s="323"/>
      <c r="D194" s="323"/>
      <c r="E194" s="30"/>
      <c r="F194" s="30"/>
      <c r="G194" s="30"/>
      <c r="H194" s="30"/>
      <c r="I194" s="30"/>
    </row>
    <row r="195" spans="1:9" ht="12.75" x14ac:dyDescent="0.35">
      <c r="A195" s="323">
        <v>8</v>
      </c>
      <c r="B195" s="323"/>
      <c r="C195" s="323"/>
      <c r="D195" s="323"/>
      <c r="E195" s="30"/>
      <c r="F195" s="30"/>
      <c r="G195" s="30"/>
      <c r="H195" s="30"/>
      <c r="I195" s="30"/>
    </row>
    <row r="196" spans="1:9" ht="12.75" x14ac:dyDescent="0.35">
      <c r="A196" s="323">
        <v>9</v>
      </c>
      <c r="B196" s="323"/>
      <c r="C196" s="323"/>
      <c r="D196" s="323"/>
      <c r="E196" s="30"/>
      <c r="F196" s="30"/>
      <c r="G196" s="30"/>
      <c r="H196" s="30"/>
      <c r="I196" s="30"/>
    </row>
    <row r="197" spans="1:9" ht="12.75" x14ac:dyDescent="0.35">
      <c r="A197" s="323"/>
      <c r="B197" s="323"/>
      <c r="C197" s="323"/>
      <c r="D197" s="323"/>
      <c r="E197" s="30"/>
      <c r="F197" s="30"/>
      <c r="G197" s="30"/>
      <c r="H197" s="30"/>
      <c r="I197" s="30"/>
    </row>
    <row r="198" spans="1:9" ht="12.75" x14ac:dyDescent="0.35">
      <c r="A198" s="324"/>
      <c r="B198" s="324"/>
      <c r="C198" s="324"/>
      <c r="D198" s="324"/>
      <c r="E198" s="236"/>
      <c r="F198" s="236"/>
      <c r="G198" s="236"/>
      <c r="H198" s="236"/>
      <c r="I198" s="236"/>
    </row>
    <row r="199" spans="1:9" ht="12.75" x14ac:dyDescent="0.35">
      <c r="A199" s="359" t="s">
        <v>144</v>
      </c>
      <c r="B199" s="359"/>
      <c r="C199" s="359"/>
      <c r="D199" s="359"/>
      <c r="E199" s="360"/>
      <c r="F199" s="360"/>
      <c r="G199" s="360"/>
      <c r="H199" s="360"/>
      <c r="I199" s="360"/>
    </row>
    <row r="200" spans="1:9" ht="12.75" x14ac:dyDescent="0.35">
      <c r="A200" s="72"/>
      <c r="B200" s="72"/>
      <c r="C200" s="72"/>
      <c r="D200" s="72"/>
      <c r="E200" s="72"/>
      <c r="F200" s="72"/>
      <c r="G200" s="72"/>
      <c r="H200" s="72"/>
      <c r="I200" s="72"/>
    </row>
    <row r="201" spans="1:9" ht="12.75" x14ac:dyDescent="0.35">
      <c r="A201" s="988" t="s">
        <v>260</v>
      </c>
      <c r="B201" s="988"/>
      <c r="C201" s="988"/>
      <c r="D201" s="988"/>
      <c r="E201" s="988"/>
      <c r="F201" s="988"/>
      <c r="G201" s="988"/>
      <c r="H201" s="988"/>
      <c r="I201" s="988"/>
    </row>
    <row r="202" spans="1:9" ht="12.75" x14ac:dyDescent="0.35">
      <c r="A202" s="78" t="s">
        <v>234</v>
      </c>
      <c r="B202" s="989" t="s">
        <v>1396</v>
      </c>
      <c r="C202" s="989"/>
      <c r="D202" s="989"/>
      <c r="E202" s="989"/>
      <c r="F202" s="989"/>
      <c r="G202" s="989"/>
      <c r="H202" s="989"/>
      <c r="I202" s="989"/>
    </row>
    <row r="203" spans="1:9" ht="12.75" x14ac:dyDescent="0.35">
      <c r="A203" s="988" t="s">
        <v>141</v>
      </c>
      <c r="B203" s="1008" t="s">
        <v>235</v>
      </c>
      <c r="C203" s="1008" t="s">
        <v>142</v>
      </c>
      <c r="D203" s="1008" t="s">
        <v>239</v>
      </c>
      <c r="E203" s="357" t="s">
        <v>236</v>
      </c>
      <c r="F203" s="357" t="s">
        <v>237</v>
      </c>
      <c r="G203" s="320" t="s">
        <v>238</v>
      </c>
      <c r="H203" s="988" t="s">
        <v>241</v>
      </c>
      <c r="I203" s="988" t="s">
        <v>240</v>
      </c>
    </row>
    <row r="204" spans="1:9" ht="12.75" x14ac:dyDescent="0.35">
      <c r="A204" s="1018"/>
      <c r="B204" s="1009"/>
      <c r="C204" s="1009"/>
      <c r="D204" s="1009"/>
      <c r="E204" s="322" t="s">
        <v>143</v>
      </c>
      <c r="F204" s="322" t="s">
        <v>143</v>
      </c>
      <c r="G204" s="322" t="s">
        <v>143</v>
      </c>
      <c r="H204" s="1018"/>
      <c r="I204" s="1018"/>
    </row>
    <row r="205" spans="1:9" ht="12.75" x14ac:dyDescent="0.35">
      <c r="A205" s="358"/>
      <c r="B205" s="358"/>
      <c r="C205" s="358"/>
      <c r="D205" s="358"/>
      <c r="E205" s="358"/>
      <c r="F205" s="358"/>
      <c r="G205" s="358"/>
      <c r="H205" s="358"/>
      <c r="I205" s="358"/>
    </row>
    <row r="206" spans="1:9" ht="12.75" x14ac:dyDescent="0.35">
      <c r="A206" s="323">
        <v>1</v>
      </c>
      <c r="B206" s="323" t="s">
        <v>136</v>
      </c>
      <c r="C206" s="323" t="s">
        <v>136</v>
      </c>
      <c r="D206" s="323"/>
      <c r="E206" s="30"/>
      <c r="F206" s="30"/>
      <c r="G206" s="30"/>
      <c r="H206" s="30"/>
      <c r="I206" s="30"/>
    </row>
    <row r="207" spans="1:9" ht="12.75" x14ac:dyDescent="0.35">
      <c r="A207" s="323">
        <v>2</v>
      </c>
      <c r="B207" s="323" t="s">
        <v>136</v>
      </c>
      <c r="C207" s="323" t="s">
        <v>136</v>
      </c>
      <c r="D207" s="323"/>
      <c r="E207" s="30"/>
      <c r="F207" s="30"/>
      <c r="G207" s="30"/>
      <c r="H207" s="30"/>
      <c r="I207" s="30"/>
    </row>
    <row r="208" spans="1:9" ht="12.75" x14ac:dyDescent="0.35">
      <c r="A208" s="323">
        <v>3</v>
      </c>
      <c r="B208" s="323" t="s">
        <v>136</v>
      </c>
      <c r="C208" s="323" t="s">
        <v>136</v>
      </c>
      <c r="D208" s="323"/>
      <c r="E208" s="30"/>
      <c r="F208" s="30"/>
      <c r="G208" s="30"/>
      <c r="H208" s="30"/>
      <c r="I208" s="30"/>
    </row>
    <row r="209" spans="1:9" ht="12.75" x14ac:dyDescent="0.35">
      <c r="A209" s="323">
        <v>4</v>
      </c>
      <c r="B209" s="323" t="s">
        <v>136</v>
      </c>
      <c r="C209" s="323" t="s">
        <v>136</v>
      </c>
      <c r="D209" s="323"/>
      <c r="E209" s="30"/>
      <c r="F209" s="30"/>
      <c r="G209" s="30"/>
      <c r="H209" s="30"/>
      <c r="I209" s="30"/>
    </row>
    <row r="210" spans="1:9" ht="12.75" x14ac:dyDescent="0.35">
      <c r="A210" s="323">
        <v>5</v>
      </c>
      <c r="B210" s="323" t="s">
        <v>136</v>
      </c>
      <c r="C210" s="323" t="s">
        <v>136</v>
      </c>
      <c r="D210" s="323"/>
      <c r="E210" s="30"/>
      <c r="F210" s="30"/>
      <c r="G210" s="30"/>
      <c r="H210" s="30"/>
      <c r="I210" s="30"/>
    </row>
    <row r="211" spans="1:9" ht="12.75" x14ac:dyDescent="0.35">
      <c r="A211" s="323">
        <v>6</v>
      </c>
      <c r="B211" s="323"/>
      <c r="C211" s="323"/>
      <c r="D211" s="323"/>
      <c r="E211" s="30"/>
      <c r="F211" s="30"/>
      <c r="G211" s="30"/>
      <c r="H211" s="30"/>
      <c r="I211" s="30"/>
    </row>
    <row r="212" spans="1:9" ht="12.75" x14ac:dyDescent="0.35">
      <c r="A212" s="323">
        <v>7</v>
      </c>
      <c r="B212" s="323"/>
      <c r="C212" s="323"/>
      <c r="D212" s="323"/>
      <c r="E212" s="30"/>
      <c r="F212" s="30"/>
      <c r="G212" s="30"/>
      <c r="H212" s="30"/>
      <c r="I212" s="30"/>
    </row>
    <row r="213" spans="1:9" ht="12.75" x14ac:dyDescent="0.35">
      <c r="A213" s="323">
        <v>8</v>
      </c>
      <c r="B213" s="323"/>
      <c r="C213" s="323"/>
      <c r="D213" s="323"/>
      <c r="E213" s="30"/>
      <c r="F213" s="30"/>
      <c r="G213" s="30"/>
      <c r="H213" s="30"/>
      <c r="I213" s="30"/>
    </row>
    <row r="214" spans="1:9" ht="12.75" x14ac:dyDescent="0.35">
      <c r="A214" s="323">
        <v>9</v>
      </c>
      <c r="B214" s="323"/>
      <c r="C214" s="323"/>
      <c r="D214" s="323"/>
      <c r="E214" s="30"/>
      <c r="F214" s="30"/>
      <c r="G214" s="30"/>
      <c r="H214" s="30"/>
      <c r="I214" s="30"/>
    </row>
    <row r="215" spans="1:9" ht="12.75" x14ac:dyDescent="0.35">
      <c r="A215" s="323"/>
      <c r="B215" s="323"/>
      <c r="C215" s="323"/>
      <c r="D215" s="323"/>
      <c r="E215" s="30"/>
      <c r="F215" s="30"/>
      <c r="G215" s="30"/>
      <c r="H215" s="30"/>
      <c r="I215" s="30"/>
    </row>
    <row r="216" spans="1:9" ht="12.75" x14ac:dyDescent="0.35">
      <c r="A216" s="324"/>
      <c r="B216" s="324"/>
      <c r="C216" s="324"/>
      <c r="D216" s="324"/>
      <c r="E216" s="236"/>
      <c r="F216" s="236"/>
      <c r="G216" s="236"/>
      <c r="H216" s="236"/>
      <c r="I216" s="236"/>
    </row>
    <row r="217" spans="1:9" ht="12.75" x14ac:dyDescent="0.35">
      <c r="A217" s="359" t="s">
        <v>144</v>
      </c>
      <c r="B217" s="359"/>
      <c r="C217" s="359"/>
      <c r="D217" s="359"/>
      <c r="E217" s="360"/>
      <c r="F217" s="360"/>
      <c r="G217" s="360"/>
      <c r="H217" s="360"/>
      <c r="I217" s="360"/>
    </row>
    <row r="218" spans="1:9" ht="12.75" x14ac:dyDescent="0.35">
      <c r="A218" s="72"/>
      <c r="B218" s="72"/>
      <c r="C218" s="72"/>
      <c r="D218" s="72"/>
      <c r="E218" s="72"/>
      <c r="F218" s="72"/>
      <c r="G218" s="72"/>
      <c r="H218" s="72"/>
      <c r="I218" s="72"/>
    </row>
    <row r="219" spans="1:9" ht="12.75" x14ac:dyDescent="0.35">
      <c r="A219" s="988" t="s">
        <v>260</v>
      </c>
      <c r="B219" s="988"/>
      <c r="C219" s="988"/>
      <c r="D219" s="988"/>
      <c r="E219" s="988"/>
      <c r="F219" s="988"/>
      <c r="G219" s="988"/>
      <c r="H219" s="988"/>
      <c r="I219" s="988"/>
    </row>
    <row r="220" spans="1:9" ht="12.75" x14ac:dyDescent="0.35">
      <c r="A220" s="78" t="s">
        <v>234</v>
      </c>
      <c r="B220" s="989" t="s">
        <v>1418</v>
      </c>
      <c r="C220" s="989"/>
      <c r="D220" s="989"/>
      <c r="E220" s="989"/>
      <c r="F220" s="989"/>
      <c r="G220" s="989"/>
      <c r="H220" s="989"/>
      <c r="I220" s="989"/>
    </row>
    <row r="221" spans="1:9" ht="12.75" x14ac:dyDescent="0.35">
      <c r="A221" s="988" t="s">
        <v>141</v>
      </c>
      <c r="B221" s="1008" t="s">
        <v>235</v>
      </c>
      <c r="C221" s="1008" t="s">
        <v>142</v>
      </c>
      <c r="D221" s="1008" t="s">
        <v>239</v>
      </c>
      <c r="E221" s="357" t="s">
        <v>236</v>
      </c>
      <c r="F221" s="357" t="s">
        <v>237</v>
      </c>
      <c r="G221" s="320" t="s">
        <v>238</v>
      </c>
      <c r="H221" s="988" t="s">
        <v>241</v>
      </c>
      <c r="I221" s="988" t="s">
        <v>240</v>
      </c>
    </row>
    <row r="222" spans="1:9" ht="12.75" x14ac:dyDescent="0.35">
      <c r="A222" s="1018"/>
      <c r="B222" s="1009"/>
      <c r="C222" s="1009"/>
      <c r="D222" s="1009"/>
      <c r="E222" s="322" t="s">
        <v>143</v>
      </c>
      <c r="F222" s="322" t="s">
        <v>143</v>
      </c>
      <c r="G222" s="322" t="s">
        <v>143</v>
      </c>
      <c r="H222" s="1018"/>
      <c r="I222" s="1018"/>
    </row>
    <row r="223" spans="1:9" ht="12.75" x14ac:dyDescent="0.35">
      <c r="A223" s="358"/>
      <c r="B223" s="358"/>
      <c r="C223" s="358"/>
      <c r="D223" s="358"/>
      <c r="E223" s="358"/>
      <c r="F223" s="358"/>
      <c r="G223" s="358"/>
      <c r="H223" s="358"/>
      <c r="I223" s="358"/>
    </row>
    <row r="224" spans="1:9" ht="12.75" x14ac:dyDescent="0.35">
      <c r="A224" s="323">
        <v>1</v>
      </c>
      <c r="B224" s="323" t="s">
        <v>136</v>
      </c>
      <c r="C224" s="323" t="s">
        <v>136</v>
      </c>
      <c r="D224" s="323"/>
      <c r="E224" s="30"/>
      <c r="F224" s="30"/>
      <c r="G224" s="30"/>
      <c r="H224" s="30"/>
      <c r="I224" s="30"/>
    </row>
    <row r="225" spans="1:9" ht="12.75" x14ac:dyDescent="0.35">
      <c r="A225" s="323">
        <v>2</v>
      </c>
      <c r="B225" s="323" t="s">
        <v>136</v>
      </c>
      <c r="C225" s="323" t="s">
        <v>136</v>
      </c>
      <c r="D225" s="323"/>
      <c r="E225" s="30"/>
      <c r="F225" s="30"/>
      <c r="G225" s="30"/>
      <c r="H225" s="30"/>
      <c r="I225" s="30"/>
    </row>
    <row r="226" spans="1:9" ht="12.75" x14ac:dyDescent="0.35">
      <c r="A226" s="323">
        <v>3</v>
      </c>
      <c r="B226" s="323" t="s">
        <v>136</v>
      </c>
      <c r="C226" s="323" t="s">
        <v>136</v>
      </c>
      <c r="D226" s="323"/>
      <c r="E226" s="30"/>
      <c r="F226" s="30"/>
      <c r="G226" s="30"/>
      <c r="H226" s="30"/>
      <c r="I226" s="30"/>
    </row>
    <row r="227" spans="1:9" ht="12.75" x14ac:dyDescent="0.35">
      <c r="A227" s="323">
        <v>4</v>
      </c>
      <c r="B227" s="323" t="s">
        <v>136</v>
      </c>
      <c r="C227" s="323" t="s">
        <v>136</v>
      </c>
      <c r="D227" s="323"/>
      <c r="E227" s="30"/>
      <c r="F227" s="30"/>
      <c r="G227" s="30"/>
      <c r="H227" s="30"/>
      <c r="I227" s="30"/>
    </row>
    <row r="228" spans="1:9" ht="12.75" x14ac:dyDescent="0.35">
      <c r="A228" s="323">
        <v>5</v>
      </c>
      <c r="B228" s="323" t="s">
        <v>136</v>
      </c>
      <c r="C228" s="323" t="s">
        <v>136</v>
      </c>
      <c r="D228" s="323"/>
      <c r="E228" s="30"/>
      <c r="F228" s="30"/>
      <c r="G228" s="30"/>
      <c r="H228" s="30"/>
      <c r="I228" s="30"/>
    </row>
    <row r="229" spans="1:9" ht="12.75" x14ac:dyDescent="0.35">
      <c r="A229" s="323">
        <v>6</v>
      </c>
      <c r="B229" s="323"/>
      <c r="C229" s="323"/>
      <c r="D229" s="323"/>
      <c r="E229" s="30"/>
      <c r="F229" s="30"/>
      <c r="G229" s="30"/>
      <c r="H229" s="30"/>
      <c r="I229" s="30"/>
    </row>
    <row r="230" spans="1:9" ht="12.75" x14ac:dyDescent="0.35">
      <c r="A230" s="323">
        <v>7</v>
      </c>
      <c r="B230" s="323"/>
      <c r="C230" s="323"/>
      <c r="D230" s="323"/>
      <c r="E230" s="30"/>
      <c r="F230" s="30"/>
      <c r="G230" s="30"/>
      <c r="H230" s="30"/>
      <c r="I230" s="30"/>
    </row>
    <row r="231" spans="1:9" ht="12.75" x14ac:dyDescent="0.35">
      <c r="A231" s="323">
        <v>8</v>
      </c>
      <c r="B231" s="323"/>
      <c r="C231" s="323"/>
      <c r="D231" s="323"/>
      <c r="E231" s="30"/>
      <c r="F231" s="30"/>
      <c r="G231" s="30"/>
      <c r="H231" s="30"/>
      <c r="I231" s="30"/>
    </row>
    <row r="232" spans="1:9" ht="12.75" x14ac:dyDescent="0.35">
      <c r="A232" s="323">
        <v>9</v>
      </c>
      <c r="B232" s="323"/>
      <c r="C232" s="323"/>
      <c r="D232" s="323"/>
      <c r="E232" s="30"/>
      <c r="F232" s="30"/>
      <c r="G232" s="30"/>
      <c r="H232" s="30"/>
      <c r="I232" s="30"/>
    </row>
    <row r="233" spans="1:9" ht="12.75" x14ac:dyDescent="0.35">
      <c r="A233" s="323"/>
      <c r="B233" s="323"/>
      <c r="C233" s="323"/>
      <c r="D233" s="323"/>
      <c r="E233" s="30"/>
      <c r="F233" s="30"/>
      <c r="G233" s="30"/>
      <c r="H233" s="30"/>
      <c r="I233" s="30"/>
    </row>
    <row r="234" spans="1:9" ht="12.75" x14ac:dyDescent="0.35">
      <c r="A234" s="324"/>
      <c r="B234" s="324"/>
      <c r="C234" s="324"/>
      <c r="D234" s="324"/>
      <c r="E234" s="236"/>
      <c r="F234" s="236"/>
      <c r="G234" s="236"/>
      <c r="H234" s="236"/>
      <c r="I234" s="236"/>
    </row>
    <row r="235" spans="1:9" ht="12.75" x14ac:dyDescent="0.35">
      <c r="A235" s="359" t="s">
        <v>144</v>
      </c>
      <c r="B235" s="359"/>
      <c r="C235" s="359"/>
      <c r="D235" s="359"/>
      <c r="E235" s="360"/>
      <c r="F235" s="360"/>
      <c r="G235" s="360"/>
      <c r="H235" s="360"/>
      <c r="I235" s="360"/>
    </row>
    <row r="236" spans="1:9" ht="12.75" x14ac:dyDescent="0.35">
      <c r="A236" s="72"/>
      <c r="B236" s="72"/>
      <c r="C236" s="72"/>
      <c r="D236" s="72"/>
      <c r="E236" s="72"/>
      <c r="F236" s="72"/>
      <c r="G236" s="72"/>
      <c r="H236" s="72"/>
      <c r="I236" s="72"/>
    </row>
    <row r="237" spans="1:9" ht="12.75" x14ac:dyDescent="0.35">
      <c r="A237" s="988" t="s">
        <v>260</v>
      </c>
      <c r="B237" s="988"/>
      <c r="C237" s="988"/>
      <c r="D237" s="988"/>
      <c r="E237" s="988"/>
      <c r="F237" s="988"/>
      <c r="G237" s="988"/>
      <c r="H237" s="988"/>
      <c r="I237" s="988"/>
    </row>
    <row r="238" spans="1:9" ht="12.75" x14ac:dyDescent="0.35">
      <c r="A238" s="78" t="s">
        <v>234</v>
      </c>
      <c r="B238" s="989" t="s">
        <v>1719</v>
      </c>
      <c r="C238" s="989"/>
      <c r="D238" s="989"/>
      <c r="E238" s="989"/>
      <c r="F238" s="989"/>
      <c r="G238" s="989"/>
      <c r="H238" s="989"/>
      <c r="I238" s="989"/>
    </row>
    <row r="239" spans="1:9" ht="12.75" x14ac:dyDescent="0.35">
      <c r="A239" s="988" t="s">
        <v>141</v>
      </c>
      <c r="B239" s="1008" t="s">
        <v>235</v>
      </c>
      <c r="C239" s="1008" t="s">
        <v>142</v>
      </c>
      <c r="D239" s="1008" t="s">
        <v>239</v>
      </c>
      <c r="E239" s="357" t="s">
        <v>236</v>
      </c>
      <c r="F239" s="357" t="s">
        <v>237</v>
      </c>
      <c r="G239" s="320" t="s">
        <v>238</v>
      </c>
      <c r="H239" s="988" t="s">
        <v>241</v>
      </c>
      <c r="I239" s="988" t="s">
        <v>240</v>
      </c>
    </row>
    <row r="240" spans="1:9" ht="12.75" x14ac:dyDescent="0.35">
      <c r="A240" s="1018"/>
      <c r="B240" s="1009"/>
      <c r="C240" s="1009"/>
      <c r="D240" s="1009"/>
      <c r="E240" s="322" t="s">
        <v>143</v>
      </c>
      <c r="F240" s="322" t="s">
        <v>143</v>
      </c>
      <c r="G240" s="322" t="s">
        <v>143</v>
      </c>
      <c r="H240" s="1018"/>
      <c r="I240" s="1018"/>
    </row>
    <row r="241" spans="1:9" ht="12.75" x14ac:dyDescent="0.35">
      <c r="A241" s="362" t="s">
        <v>3327</v>
      </c>
      <c r="B241" s="362" t="s">
        <v>3327</v>
      </c>
      <c r="C241" s="362" t="s">
        <v>3327</v>
      </c>
      <c r="D241" s="362" t="s">
        <v>3327</v>
      </c>
      <c r="E241" s="362" t="s">
        <v>3327</v>
      </c>
      <c r="F241" s="362" t="s">
        <v>3327</v>
      </c>
      <c r="G241" s="362" t="s">
        <v>3327</v>
      </c>
      <c r="H241" s="362" t="s">
        <v>3327</v>
      </c>
      <c r="I241" s="362" t="s">
        <v>3327</v>
      </c>
    </row>
    <row r="242" spans="1:9" ht="12.75" x14ac:dyDescent="0.35">
      <c r="A242" s="362" t="s">
        <v>3327</v>
      </c>
      <c r="B242" s="362" t="s">
        <v>3327</v>
      </c>
      <c r="C242" s="362" t="s">
        <v>3327</v>
      </c>
      <c r="D242" s="362" t="s">
        <v>3327</v>
      </c>
      <c r="E242" s="362" t="s">
        <v>3327</v>
      </c>
      <c r="F242" s="362" t="s">
        <v>3327</v>
      </c>
      <c r="G242" s="362" t="s">
        <v>3327</v>
      </c>
      <c r="H242" s="362" t="s">
        <v>3327</v>
      </c>
      <c r="I242" s="362" t="s">
        <v>3327</v>
      </c>
    </row>
    <row r="243" spans="1:9" ht="12.75" x14ac:dyDescent="0.35">
      <c r="A243" s="362" t="s">
        <v>3327</v>
      </c>
      <c r="B243" s="362" t="s">
        <v>3327</v>
      </c>
      <c r="C243" s="362" t="s">
        <v>3327</v>
      </c>
      <c r="D243" s="362" t="s">
        <v>3327</v>
      </c>
      <c r="E243" s="362" t="s">
        <v>3327</v>
      </c>
      <c r="F243" s="362" t="s">
        <v>3327</v>
      </c>
      <c r="G243" s="362" t="s">
        <v>3327</v>
      </c>
      <c r="H243" s="362" t="s">
        <v>3327</v>
      </c>
      <c r="I243" s="362" t="s">
        <v>3327</v>
      </c>
    </row>
    <row r="244" spans="1:9" ht="12.75" x14ac:dyDescent="0.35">
      <c r="A244" s="362" t="s">
        <v>3327</v>
      </c>
      <c r="B244" s="362" t="s">
        <v>3327</v>
      </c>
      <c r="C244" s="362" t="s">
        <v>3327</v>
      </c>
      <c r="D244" s="362" t="s">
        <v>3327</v>
      </c>
      <c r="E244" s="362" t="s">
        <v>3327</v>
      </c>
      <c r="F244" s="362" t="s">
        <v>3327</v>
      </c>
      <c r="G244" s="362" t="s">
        <v>3327</v>
      </c>
      <c r="H244" s="362" t="s">
        <v>3327</v>
      </c>
      <c r="I244" s="362" t="s">
        <v>3327</v>
      </c>
    </row>
    <row r="245" spans="1:9" ht="12.75" x14ac:dyDescent="0.35">
      <c r="A245" s="362" t="s">
        <v>3327</v>
      </c>
      <c r="B245" s="362" t="s">
        <v>3327</v>
      </c>
      <c r="C245" s="362" t="s">
        <v>3327</v>
      </c>
      <c r="D245" s="362" t="s">
        <v>3327</v>
      </c>
      <c r="E245" s="362" t="s">
        <v>3327</v>
      </c>
      <c r="F245" s="362" t="s">
        <v>3327</v>
      </c>
      <c r="G245" s="362" t="s">
        <v>3327</v>
      </c>
      <c r="H245" s="362" t="s">
        <v>3327</v>
      </c>
      <c r="I245" s="362" t="s">
        <v>3327</v>
      </c>
    </row>
    <row r="246" spans="1:9" ht="12.75" x14ac:dyDescent="0.35">
      <c r="A246" s="362" t="s">
        <v>3327</v>
      </c>
      <c r="B246" s="362" t="s">
        <v>3327</v>
      </c>
      <c r="C246" s="362" t="s">
        <v>3327</v>
      </c>
      <c r="D246" s="362" t="s">
        <v>3327</v>
      </c>
      <c r="E246" s="362" t="s">
        <v>3327</v>
      </c>
      <c r="F246" s="362" t="s">
        <v>3327</v>
      </c>
      <c r="G246" s="362" t="s">
        <v>3327</v>
      </c>
      <c r="H246" s="362" t="s">
        <v>3327</v>
      </c>
      <c r="I246" s="362" t="s">
        <v>3327</v>
      </c>
    </row>
    <row r="247" spans="1:9" ht="12.75" x14ac:dyDescent="0.35">
      <c r="A247" s="362" t="s">
        <v>3327</v>
      </c>
      <c r="B247" s="362" t="s">
        <v>3327</v>
      </c>
      <c r="C247" s="362" t="s">
        <v>3327</v>
      </c>
      <c r="D247" s="362" t="s">
        <v>3327</v>
      </c>
      <c r="E247" s="362" t="s">
        <v>3327</v>
      </c>
      <c r="F247" s="362" t="s">
        <v>3327</v>
      </c>
      <c r="G247" s="362" t="s">
        <v>3327</v>
      </c>
      <c r="H247" s="362" t="s">
        <v>3327</v>
      </c>
      <c r="I247" s="362" t="s">
        <v>3327</v>
      </c>
    </row>
    <row r="248" spans="1:9" ht="12.75" x14ac:dyDescent="0.35">
      <c r="A248" s="362" t="s">
        <v>3327</v>
      </c>
      <c r="B248" s="362" t="s">
        <v>3327</v>
      </c>
      <c r="C248" s="362" t="s">
        <v>3327</v>
      </c>
      <c r="D248" s="362" t="s">
        <v>3327</v>
      </c>
      <c r="E248" s="362" t="s">
        <v>3327</v>
      </c>
      <c r="F248" s="362" t="s">
        <v>3327</v>
      </c>
      <c r="G248" s="362" t="s">
        <v>3327</v>
      </c>
      <c r="H248" s="362" t="s">
        <v>3327</v>
      </c>
      <c r="I248" s="362" t="s">
        <v>3327</v>
      </c>
    </row>
    <row r="249" spans="1:9" ht="12.75" x14ac:dyDescent="0.35">
      <c r="A249" s="362" t="s">
        <v>3327</v>
      </c>
      <c r="B249" s="362" t="s">
        <v>3327</v>
      </c>
      <c r="C249" s="362" t="s">
        <v>3327</v>
      </c>
      <c r="D249" s="362" t="s">
        <v>3327</v>
      </c>
      <c r="E249" s="362" t="s">
        <v>3327</v>
      </c>
      <c r="F249" s="362" t="s">
        <v>3327</v>
      </c>
      <c r="G249" s="362" t="s">
        <v>3327</v>
      </c>
      <c r="H249" s="362" t="s">
        <v>3327</v>
      </c>
      <c r="I249" s="362" t="s">
        <v>3327</v>
      </c>
    </row>
    <row r="250" spans="1:9" ht="12.75" x14ac:dyDescent="0.35">
      <c r="A250" s="362" t="s">
        <v>3327</v>
      </c>
      <c r="B250" s="362" t="s">
        <v>3327</v>
      </c>
      <c r="C250" s="362" t="s">
        <v>3327</v>
      </c>
      <c r="D250" s="362" t="s">
        <v>3327</v>
      </c>
      <c r="E250" s="362" t="s">
        <v>3327</v>
      </c>
      <c r="F250" s="362" t="s">
        <v>3327</v>
      </c>
      <c r="G250" s="362" t="s">
        <v>3327</v>
      </c>
      <c r="H250" s="362" t="s">
        <v>3327</v>
      </c>
      <c r="I250" s="362" t="s">
        <v>3327</v>
      </c>
    </row>
    <row r="251" spans="1:9" ht="12.75" x14ac:dyDescent="0.35">
      <c r="A251" s="323"/>
      <c r="B251" s="323"/>
      <c r="C251" s="323"/>
      <c r="D251" s="323"/>
      <c r="E251" s="30"/>
      <c r="F251" s="30"/>
      <c r="G251" s="30"/>
      <c r="H251" s="30"/>
      <c r="I251" s="30"/>
    </row>
    <row r="252" spans="1:9" ht="12.75" x14ac:dyDescent="0.35">
      <c r="A252" s="324"/>
      <c r="B252" s="324"/>
      <c r="C252" s="324"/>
      <c r="D252" s="324"/>
      <c r="E252" s="236"/>
      <c r="F252" s="236"/>
      <c r="G252" s="236"/>
      <c r="H252" s="236"/>
      <c r="I252" s="236"/>
    </row>
    <row r="253" spans="1:9" ht="12.75" x14ac:dyDescent="0.35">
      <c r="A253" s="359" t="s">
        <v>144</v>
      </c>
      <c r="B253" s="359"/>
      <c r="C253" s="359"/>
      <c r="D253" s="359"/>
      <c r="E253" s="360"/>
      <c r="F253" s="360"/>
      <c r="G253" s="360"/>
      <c r="H253" s="360"/>
      <c r="I253" s="360"/>
    </row>
  </sheetData>
  <mergeCells count="109">
    <mergeCell ref="A96:A100"/>
    <mergeCell ref="B96:B100"/>
    <mergeCell ref="I96:I100"/>
    <mergeCell ref="A102:A103"/>
    <mergeCell ref="B102:B103"/>
    <mergeCell ref="A237:I237"/>
    <mergeCell ref="B238:I238"/>
    <mergeCell ref="A239:A240"/>
    <mergeCell ref="B239:B240"/>
    <mergeCell ref="C239:C240"/>
    <mergeCell ref="D239:D240"/>
    <mergeCell ref="H239:H240"/>
    <mergeCell ref="I239:I240"/>
    <mergeCell ref="A219:I219"/>
    <mergeCell ref="B220:I220"/>
    <mergeCell ref="A221:A222"/>
    <mergeCell ref="B221:B222"/>
    <mergeCell ref="C221:C222"/>
    <mergeCell ref="D221:D222"/>
    <mergeCell ref="H221:H222"/>
    <mergeCell ref="I221:I222"/>
    <mergeCell ref="A201:I201"/>
    <mergeCell ref="B202:I202"/>
    <mergeCell ref="A203:A204"/>
    <mergeCell ref="B203:B204"/>
    <mergeCell ref="C203:C204"/>
    <mergeCell ref="D203:D204"/>
    <mergeCell ref="H203:H204"/>
    <mergeCell ref="I203:I204"/>
    <mergeCell ref="A183:I183"/>
    <mergeCell ref="B184:I184"/>
    <mergeCell ref="A185:A186"/>
    <mergeCell ref="B185:B186"/>
    <mergeCell ref="C185:C186"/>
    <mergeCell ref="D185:D186"/>
    <mergeCell ref="H185:H186"/>
    <mergeCell ref="I185:I186"/>
    <mergeCell ref="A165:I165"/>
    <mergeCell ref="B166:I166"/>
    <mergeCell ref="A167:A168"/>
    <mergeCell ref="B167:B168"/>
    <mergeCell ref="C167:C168"/>
    <mergeCell ref="D167:D168"/>
    <mergeCell ref="H167:H168"/>
    <mergeCell ref="I167:I168"/>
    <mergeCell ref="A147:I147"/>
    <mergeCell ref="B148:I148"/>
    <mergeCell ref="A149:A150"/>
    <mergeCell ref="B149:B150"/>
    <mergeCell ref="C149:C150"/>
    <mergeCell ref="D149:D150"/>
    <mergeCell ref="H149:H150"/>
    <mergeCell ref="I149:I150"/>
    <mergeCell ref="A129:I129"/>
    <mergeCell ref="B130:I130"/>
    <mergeCell ref="A131:A132"/>
    <mergeCell ref="B131:B132"/>
    <mergeCell ref="C131:C132"/>
    <mergeCell ref="D131:D132"/>
    <mergeCell ref="H131:H132"/>
    <mergeCell ref="I131:I132"/>
    <mergeCell ref="A111:I111"/>
    <mergeCell ref="B112:I112"/>
    <mergeCell ref="A113:A114"/>
    <mergeCell ref="B113:B114"/>
    <mergeCell ref="C113:C114"/>
    <mergeCell ref="D113:D114"/>
    <mergeCell ref="H113:H114"/>
    <mergeCell ref="I113:I114"/>
    <mergeCell ref="A89:I89"/>
    <mergeCell ref="B90:I90"/>
    <mergeCell ref="A91:A92"/>
    <mergeCell ref="B91:B92"/>
    <mergeCell ref="C91:C92"/>
    <mergeCell ref="D91:D92"/>
    <mergeCell ref="H91:H92"/>
    <mergeCell ref="I91:I92"/>
    <mergeCell ref="A71:I71"/>
    <mergeCell ref="B72:I72"/>
    <mergeCell ref="A73:A74"/>
    <mergeCell ref="B73:B74"/>
    <mergeCell ref="C73:C74"/>
    <mergeCell ref="D73:D74"/>
    <mergeCell ref="H73:H74"/>
    <mergeCell ref="I73:I74"/>
    <mergeCell ref="B54:I54"/>
    <mergeCell ref="A55:A56"/>
    <mergeCell ref="B55:B56"/>
    <mergeCell ref="C55:C56"/>
    <mergeCell ref="D55:D56"/>
    <mergeCell ref="H55:H56"/>
    <mergeCell ref="I55:I56"/>
    <mergeCell ref="A35:I35"/>
    <mergeCell ref="B36:I36"/>
    <mergeCell ref="A37:A38"/>
    <mergeCell ref="B37:B38"/>
    <mergeCell ref="C37:C38"/>
    <mergeCell ref="D37:D38"/>
    <mergeCell ref="H37:H38"/>
    <mergeCell ref="I37:I38"/>
    <mergeCell ref="A1:I1"/>
    <mergeCell ref="B2:I2"/>
    <mergeCell ref="D3:D4"/>
    <mergeCell ref="A3:A4"/>
    <mergeCell ref="B3:B4"/>
    <mergeCell ref="C3:C4"/>
    <mergeCell ref="H3:H4"/>
    <mergeCell ref="I3:I4"/>
    <mergeCell ref="A53:I5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S226"/>
  <sheetViews>
    <sheetView workbookViewId="0">
      <selection activeCell="K20" sqref="K20"/>
    </sheetView>
  </sheetViews>
  <sheetFormatPr baseColWidth="10" defaultColWidth="11.3984375" defaultRowHeight="11.65" x14ac:dyDescent="0.35"/>
  <cols>
    <col min="1" max="1" width="18.73046875" style="12" customWidth="1"/>
    <col min="2" max="2" width="19.73046875" style="12" customWidth="1"/>
    <col min="3" max="6" width="18.73046875" style="12" customWidth="1"/>
    <col min="7" max="8" width="6.73046875" style="21" customWidth="1"/>
    <col min="9" max="9" width="6.73046875" style="12" customWidth="1"/>
    <col min="10" max="12" width="18.73046875" style="12" customWidth="1"/>
    <col min="13" max="13" width="18.265625" style="12" customWidth="1"/>
    <col min="14" max="14" width="20.3984375" style="12" customWidth="1"/>
    <col min="15" max="15" width="21.1328125" style="12" customWidth="1"/>
    <col min="16" max="16384" width="11.3984375" style="12"/>
  </cols>
  <sheetData>
    <row r="1" spans="1:19" s="15" customFormat="1" ht="20.25" customHeight="1" x14ac:dyDescent="0.35">
      <c r="A1" s="1026" t="s">
        <v>261</v>
      </c>
      <c r="B1" s="1027"/>
      <c r="C1" s="1027"/>
      <c r="D1" s="1027"/>
      <c r="E1" s="1027"/>
      <c r="F1" s="1027"/>
      <c r="G1" s="1027"/>
      <c r="H1" s="1027"/>
      <c r="I1" s="1027"/>
      <c r="J1" s="1027"/>
      <c r="K1" s="1027"/>
      <c r="L1" s="1027"/>
      <c r="M1" s="1027"/>
      <c r="N1" s="1027"/>
      <c r="O1" s="1027"/>
    </row>
    <row r="2" spans="1:19" x14ac:dyDescent="0.35">
      <c r="A2" s="106" t="s">
        <v>6</v>
      </c>
      <c r="B2" s="106"/>
      <c r="C2" s="1028" t="s">
        <v>1075</v>
      </c>
      <c r="D2" s="1029"/>
      <c r="E2" s="1029"/>
      <c r="F2" s="1029"/>
      <c r="G2" s="1029"/>
      <c r="H2" s="1029"/>
      <c r="I2" s="1029"/>
      <c r="J2" s="1029"/>
      <c r="K2" s="1029"/>
      <c r="L2" s="1029"/>
      <c r="M2" s="1029"/>
      <c r="N2" s="1029"/>
      <c r="O2" s="1029"/>
      <c r="P2" s="13"/>
      <c r="Q2" s="13"/>
      <c r="R2" s="13"/>
      <c r="S2" s="13"/>
    </row>
    <row r="3" spans="1:19" s="22" customFormat="1" ht="20.25" customHeight="1" x14ac:dyDescent="0.35">
      <c r="A3" s="1030" t="s">
        <v>171</v>
      </c>
      <c r="B3" s="1030"/>
      <c r="C3" s="1030" t="s">
        <v>172</v>
      </c>
      <c r="D3" s="1030"/>
      <c r="E3" s="1030" t="s">
        <v>173</v>
      </c>
      <c r="F3" s="1030"/>
      <c r="G3" s="1030"/>
      <c r="H3" s="1030"/>
      <c r="I3" s="1030"/>
      <c r="J3" s="1030" t="s">
        <v>174</v>
      </c>
      <c r="K3" s="1030"/>
      <c r="L3" s="1030"/>
      <c r="M3" s="1030" t="s">
        <v>249</v>
      </c>
      <c r="N3" s="1030" t="s">
        <v>250</v>
      </c>
      <c r="O3" s="1030" t="s">
        <v>197</v>
      </c>
    </row>
    <row r="4" spans="1:19" s="23" customFormat="1" ht="51.4" x14ac:dyDescent="0.45">
      <c r="A4" s="363" t="s">
        <v>7</v>
      </c>
      <c r="B4" s="363" t="s">
        <v>145</v>
      </c>
      <c r="C4" s="364" t="s">
        <v>175</v>
      </c>
      <c r="D4" s="364" t="s">
        <v>176</v>
      </c>
      <c r="E4" s="364" t="s">
        <v>177</v>
      </c>
      <c r="F4" s="364" t="s">
        <v>178</v>
      </c>
      <c r="G4" s="365" t="s">
        <v>179</v>
      </c>
      <c r="H4" s="365" t="s">
        <v>180</v>
      </c>
      <c r="I4" s="365" t="s">
        <v>181</v>
      </c>
      <c r="J4" s="364" t="s">
        <v>182</v>
      </c>
      <c r="K4" s="364" t="s">
        <v>183</v>
      </c>
      <c r="L4" s="364" t="s">
        <v>184</v>
      </c>
      <c r="M4" s="1031"/>
      <c r="N4" s="1031"/>
      <c r="O4" s="1030"/>
    </row>
    <row r="5" spans="1:19" x14ac:dyDescent="0.35">
      <c r="A5" s="837"/>
      <c r="B5" s="838">
        <v>885</v>
      </c>
      <c r="C5" s="231" t="s">
        <v>5750</v>
      </c>
      <c r="D5" s="839">
        <v>4086260</v>
      </c>
      <c r="E5" s="108" t="s">
        <v>1294</v>
      </c>
      <c r="F5" s="108" t="s">
        <v>4418</v>
      </c>
      <c r="G5" s="790" t="s">
        <v>4418</v>
      </c>
      <c r="H5" s="790" t="s">
        <v>1295</v>
      </c>
      <c r="I5" s="790"/>
      <c r="J5" s="108" t="s">
        <v>5751</v>
      </c>
      <c r="K5" s="840">
        <v>160</v>
      </c>
      <c r="L5" s="108" t="s">
        <v>1296</v>
      </c>
      <c r="M5" s="108"/>
      <c r="N5" s="37" t="s">
        <v>5752</v>
      </c>
      <c r="O5" s="107"/>
    </row>
    <row r="6" spans="1:19" x14ac:dyDescent="0.35">
      <c r="A6" s="837"/>
      <c r="B6" s="838">
        <v>885</v>
      </c>
      <c r="C6" s="108" t="s">
        <v>5753</v>
      </c>
      <c r="D6" s="708">
        <v>40702788</v>
      </c>
      <c r="E6" s="108" t="s">
        <v>1294</v>
      </c>
      <c r="F6" s="108" t="s">
        <v>4418</v>
      </c>
      <c r="G6" s="790" t="s">
        <v>4418</v>
      </c>
      <c r="H6" s="790" t="s">
        <v>1295</v>
      </c>
      <c r="I6" s="790"/>
      <c r="J6" s="108" t="s">
        <v>5751</v>
      </c>
      <c r="K6" s="657">
        <v>1500</v>
      </c>
      <c r="L6" s="108" t="s">
        <v>1296</v>
      </c>
      <c r="M6" s="108"/>
      <c r="N6" s="37"/>
      <c r="O6" s="108"/>
    </row>
    <row r="7" spans="1:19" x14ac:dyDescent="0.35">
      <c r="A7" s="837"/>
      <c r="B7" s="838">
        <v>885</v>
      </c>
      <c r="C7" s="108" t="s">
        <v>5754</v>
      </c>
      <c r="D7" s="708">
        <v>4338295</v>
      </c>
      <c r="E7" s="108" t="s">
        <v>1294</v>
      </c>
      <c r="F7" s="108"/>
      <c r="G7" s="790" t="s">
        <v>4418</v>
      </c>
      <c r="H7" s="790" t="s">
        <v>1295</v>
      </c>
      <c r="I7" s="790"/>
      <c r="J7" s="108" t="s">
        <v>5751</v>
      </c>
      <c r="K7" s="657">
        <v>450</v>
      </c>
      <c r="L7" s="108" t="s">
        <v>1296</v>
      </c>
      <c r="M7" s="108"/>
      <c r="N7" s="37"/>
      <c r="O7" s="108"/>
    </row>
    <row r="8" spans="1:19" x14ac:dyDescent="0.35">
      <c r="A8" s="837"/>
      <c r="B8" s="838">
        <v>885</v>
      </c>
      <c r="C8" s="108" t="s">
        <v>5755</v>
      </c>
      <c r="D8" s="708">
        <v>41075410</v>
      </c>
      <c r="E8" s="108" t="s">
        <v>1294</v>
      </c>
      <c r="F8" s="108" t="s">
        <v>4418</v>
      </c>
      <c r="G8" s="790" t="s">
        <v>4418</v>
      </c>
      <c r="H8" s="790" t="s">
        <v>1295</v>
      </c>
      <c r="I8" s="790"/>
      <c r="J8" s="108" t="s">
        <v>5751</v>
      </c>
      <c r="K8" s="657">
        <v>3500</v>
      </c>
      <c r="L8" s="108" t="s">
        <v>1296</v>
      </c>
      <c r="M8" s="108"/>
      <c r="N8" s="37"/>
      <c r="O8" s="108"/>
    </row>
    <row r="9" spans="1:19" x14ac:dyDescent="0.35">
      <c r="A9" s="837"/>
      <c r="B9" s="838">
        <v>885</v>
      </c>
      <c r="C9" s="108" t="s">
        <v>5756</v>
      </c>
      <c r="D9" s="708">
        <v>20172390073</v>
      </c>
      <c r="E9" s="108" t="s">
        <v>1294</v>
      </c>
      <c r="F9" s="108"/>
      <c r="G9" s="790" t="s">
        <v>4418</v>
      </c>
      <c r="H9" s="790" t="s">
        <v>1295</v>
      </c>
      <c r="I9" s="790"/>
      <c r="J9" s="108" t="s">
        <v>5751</v>
      </c>
      <c r="K9" s="657">
        <v>1250</v>
      </c>
      <c r="L9" s="108" t="s">
        <v>1296</v>
      </c>
      <c r="M9" s="108"/>
      <c r="N9" s="37"/>
      <c r="O9" s="108"/>
    </row>
    <row r="10" spans="1:19" x14ac:dyDescent="0.35">
      <c r="A10" s="837"/>
      <c r="B10" s="838">
        <v>885</v>
      </c>
      <c r="C10" s="108" t="s">
        <v>5757</v>
      </c>
      <c r="D10" s="708">
        <v>10677577</v>
      </c>
      <c r="E10" s="108" t="s">
        <v>1294</v>
      </c>
      <c r="F10" s="108"/>
      <c r="G10" s="790" t="s">
        <v>4418</v>
      </c>
      <c r="H10" s="790" t="s">
        <v>1295</v>
      </c>
      <c r="I10" s="790"/>
      <c r="J10" s="108" t="s">
        <v>5751</v>
      </c>
      <c r="K10" s="657">
        <v>540</v>
      </c>
      <c r="L10" s="108" t="s">
        <v>1296</v>
      </c>
      <c r="M10" s="108"/>
      <c r="N10" s="37"/>
      <c r="O10" s="108"/>
    </row>
    <row r="11" spans="1:19" x14ac:dyDescent="0.35">
      <c r="A11" s="837"/>
      <c r="B11" s="838">
        <v>885</v>
      </c>
      <c r="C11" s="108" t="s">
        <v>5758</v>
      </c>
      <c r="D11" s="708">
        <v>73027863</v>
      </c>
      <c r="E11" s="108" t="s">
        <v>1294</v>
      </c>
      <c r="F11" s="108" t="s">
        <v>4418</v>
      </c>
      <c r="G11" s="790" t="s">
        <v>4418</v>
      </c>
      <c r="H11" s="790" t="s">
        <v>1295</v>
      </c>
      <c r="I11" s="790"/>
      <c r="J11" s="108" t="s">
        <v>5751</v>
      </c>
      <c r="K11" s="657">
        <v>970</v>
      </c>
      <c r="L11" s="108" t="s">
        <v>1296</v>
      </c>
      <c r="M11" s="108"/>
      <c r="N11" s="37"/>
      <c r="O11" s="108"/>
    </row>
    <row r="12" spans="1:19" x14ac:dyDescent="0.35">
      <c r="A12" s="837"/>
      <c r="B12" s="838">
        <v>885</v>
      </c>
      <c r="C12" s="108" t="s">
        <v>5759</v>
      </c>
      <c r="D12" s="708">
        <v>72745464</v>
      </c>
      <c r="E12" s="108" t="s">
        <v>1294</v>
      </c>
      <c r="F12" s="108" t="s">
        <v>4418</v>
      </c>
      <c r="G12" s="790" t="s">
        <v>4418</v>
      </c>
      <c r="H12" s="790" t="s">
        <v>1295</v>
      </c>
      <c r="I12" s="790"/>
      <c r="J12" s="108" t="s">
        <v>5751</v>
      </c>
      <c r="K12" s="657">
        <v>3500</v>
      </c>
      <c r="L12" s="108" t="s">
        <v>1296</v>
      </c>
      <c r="M12" s="108"/>
      <c r="N12" s="37"/>
      <c r="O12" s="108"/>
    </row>
    <row r="13" spans="1:19" x14ac:dyDescent="0.35">
      <c r="A13" s="837"/>
      <c r="B13" s="838"/>
      <c r="C13" s="108"/>
      <c r="D13" s="708"/>
      <c r="E13" s="108"/>
      <c r="F13" s="108"/>
      <c r="G13" s="790"/>
      <c r="H13" s="790"/>
      <c r="I13" s="790"/>
      <c r="J13" s="108"/>
      <c r="K13" s="657"/>
      <c r="L13" s="108"/>
      <c r="M13" s="108"/>
      <c r="N13" s="37"/>
      <c r="O13" s="108"/>
    </row>
    <row r="14" spans="1:19" x14ac:dyDescent="0.35">
      <c r="A14" s="367" t="s">
        <v>41</v>
      </c>
      <c r="B14" s="367"/>
      <c r="C14" s="368"/>
      <c r="D14" s="368"/>
      <c r="E14" s="368"/>
      <c r="F14" s="368"/>
      <c r="G14" s="368"/>
      <c r="H14" s="368"/>
      <c r="I14" s="368"/>
      <c r="J14" s="368"/>
      <c r="K14" s="368"/>
      <c r="L14" s="368"/>
      <c r="M14" s="368"/>
      <c r="N14" s="368"/>
      <c r="O14" s="369"/>
    </row>
    <row r="15" spans="1:19" x14ac:dyDescent="0.35">
      <c r="A15" s="110"/>
      <c r="B15" s="110"/>
      <c r="C15" s="110"/>
      <c r="D15" s="110"/>
      <c r="E15" s="110"/>
      <c r="F15" s="110"/>
      <c r="G15" s="370"/>
      <c r="H15" s="370"/>
      <c r="I15" s="110"/>
      <c r="J15" s="110"/>
      <c r="K15" s="110"/>
      <c r="L15" s="110"/>
      <c r="M15" s="110"/>
      <c r="N15" s="110"/>
      <c r="O15" s="110"/>
    </row>
    <row r="16" spans="1:19" x14ac:dyDescent="0.35">
      <c r="A16" s="1026" t="s">
        <v>261</v>
      </c>
      <c r="B16" s="1027"/>
      <c r="C16" s="1027"/>
      <c r="D16" s="1027"/>
      <c r="E16" s="1027"/>
      <c r="F16" s="1027"/>
      <c r="G16" s="1027"/>
      <c r="H16" s="1027"/>
      <c r="I16" s="1027"/>
      <c r="J16" s="1027"/>
      <c r="K16" s="1027"/>
      <c r="L16" s="1027"/>
      <c r="M16" s="1027"/>
      <c r="N16" s="1027"/>
      <c r="O16" s="1027"/>
    </row>
    <row r="17" spans="1:15" x14ac:dyDescent="0.35">
      <c r="A17" s="106" t="s">
        <v>6</v>
      </c>
      <c r="B17" s="106"/>
      <c r="C17" s="1028" t="s">
        <v>1077</v>
      </c>
      <c r="D17" s="1029"/>
      <c r="E17" s="1029"/>
      <c r="F17" s="1029"/>
      <c r="G17" s="1029"/>
      <c r="H17" s="1029"/>
      <c r="I17" s="1029"/>
      <c r="J17" s="1029"/>
      <c r="K17" s="1029"/>
      <c r="L17" s="1029"/>
      <c r="M17" s="1029"/>
      <c r="N17" s="1029"/>
      <c r="O17" s="1029"/>
    </row>
    <row r="18" spans="1:15" x14ac:dyDescent="0.35">
      <c r="A18" s="1030" t="s">
        <v>171</v>
      </c>
      <c r="B18" s="1030"/>
      <c r="C18" s="1030" t="s">
        <v>172</v>
      </c>
      <c r="D18" s="1030"/>
      <c r="E18" s="1030" t="s">
        <v>173</v>
      </c>
      <c r="F18" s="1030"/>
      <c r="G18" s="1030"/>
      <c r="H18" s="1030"/>
      <c r="I18" s="1030"/>
      <c r="J18" s="1030" t="s">
        <v>174</v>
      </c>
      <c r="K18" s="1030"/>
      <c r="L18" s="1030"/>
      <c r="M18" s="1030" t="s">
        <v>249</v>
      </c>
      <c r="N18" s="1030" t="s">
        <v>250</v>
      </c>
      <c r="O18" s="1030" t="s">
        <v>197</v>
      </c>
    </row>
    <row r="19" spans="1:15" ht="51.4" x14ac:dyDescent="0.35">
      <c r="A19" s="363" t="s">
        <v>7</v>
      </c>
      <c r="B19" s="363" t="s">
        <v>145</v>
      </c>
      <c r="C19" s="364" t="s">
        <v>175</v>
      </c>
      <c r="D19" s="364" t="s">
        <v>176</v>
      </c>
      <c r="E19" s="364" t="s">
        <v>177</v>
      </c>
      <c r="F19" s="364" t="s">
        <v>178</v>
      </c>
      <c r="G19" s="365" t="s">
        <v>179</v>
      </c>
      <c r="H19" s="365" t="s">
        <v>180</v>
      </c>
      <c r="I19" s="365" t="s">
        <v>181</v>
      </c>
      <c r="J19" s="364" t="s">
        <v>182</v>
      </c>
      <c r="K19" s="364" t="s">
        <v>183</v>
      </c>
      <c r="L19" s="364" t="s">
        <v>184</v>
      </c>
      <c r="M19" s="1031"/>
      <c r="N19" s="1031"/>
      <c r="O19" s="1030"/>
    </row>
    <row r="20" spans="1:15" ht="23.25" x14ac:dyDescent="0.35">
      <c r="A20" s="371">
        <v>1460</v>
      </c>
      <c r="B20" s="372" t="s">
        <v>1094</v>
      </c>
      <c r="C20" s="291" t="s">
        <v>1095</v>
      </c>
      <c r="D20" s="291" t="s">
        <v>1095</v>
      </c>
      <c r="E20" s="291" t="s">
        <v>1095</v>
      </c>
      <c r="F20" s="291" t="s">
        <v>1095</v>
      </c>
      <c r="G20" s="291" t="s">
        <v>1095</v>
      </c>
      <c r="H20" s="291" t="s">
        <v>1095</v>
      </c>
      <c r="I20" s="291" t="s">
        <v>1095</v>
      </c>
      <c r="J20" s="291" t="s">
        <v>1095</v>
      </c>
      <c r="K20" s="291" t="s">
        <v>1095</v>
      </c>
      <c r="L20" s="291" t="s">
        <v>1095</v>
      </c>
      <c r="M20" s="291" t="s">
        <v>1095</v>
      </c>
      <c r="N20" s="291" t="s">
        <v>1095</v>
      </c>
      <c r="O20" s="291" t="s">
        <v>1095</v>
      </c>
    </row>
    <row r="21" spans="1:15" x14ac:dyDescent="0.35">
      <c r="A21" s="366"/>
      <c r="B21" s="110"/>
      <c r="C21" s="108"/>
      <c r="D21" s="108"/>
      <c r="E21" s="108"/>
      <c r="F21" s="108"/>
      <c r="G21" s="108"/>
      <c r="H21" s="108"/>
      <c r="I21" s="108"/>
      <c r="J21" s="108"/>
      <c r="K21" s="108"/>
      <c r="L21" s="108"/>
      <c r="M21" s="108"/>
      <c r="N21" s="108"/>
      <c r="O21" s="108"/>
    </row>
    <row r="22" spans="1:15" x14ac:dyDescent="0.35">
      <c r="A22" s="366"/>
      <c r="B22" s="110"/>
      <c r="C22" s="108"/>
      <c r="D22" s="108"/>
      <c r="E22" s="108"/>
      <c r="F22" s="108"/>
      <c r="G22" s="108"/>
      <c r="H22" s="108"/>
      <c r="I22" s="108"/>
      <c r="J22" s="108"/>
      <c r="K22" s="108"/>
      <c r="L22" s="108"/>
      <c r="M22" s="108"/>
      <c r="N22" s="108"/>
      <c r="O22" s="108"/>
    </row>
    <row r="23" spans="1:15" x14ac:dyDescent="0.35">
      <c r="A23" s="366"/>
      <c r="B23" s="110"/>
      <c r="C23" s="108"/>
      <c r="D23" s="108"/>
      <c r="E23" s="108"/>
      <c r="F23" s="108"/>
      <c r="G23" s="108"/>
      <c r="H23" s="108"/>
      <c r="I23" s="108"/>
      <c r="J23" s="108"/>
      <c r="K23" s="108"/>
      <c r="L23" s="108"/>
      <c r="M23" s="108"/>
      <c r="N23" s="108"/>
      <c r="O23" s="108"/>
    </row>
    <row r="24" spans="1:15" x14ac:dyDescent="0.35">
      <c r="A24" s="366"/>
      <c r="B24" s="110"/>
      <c r="C24" s="108"/>
      <c r="D24" s="108"/>
      <c r="E24" s="108"/>
      <c r="F24" s="108"/>
      <c r="G24" s="108"/>
      <c r="H24" s="108"/>
      <c r="I24" s="108"/>
      <c r="J24" s="108"/>
      <c r="K24" s="108"/>
      <c r="L24" s="108"/>
      <c r="M24" s="108"/>
      <c r="N24" s="108"/>
      <c r="O24" s="108"/>
    </row>
    <row r="25" spans="1:15" x14ac:dyDescent="0.35">
      <c r="A25" s="366"/>
      <c r="B25" s="110"/>
      <c r="C25" s="108"/>
      <c r="D25" s="108"/>
      <c r="E25" s="108"/>
      <c r="F25" s="108"/>
      <c r="G25" s="108"/>
      <c r="H25" s="108"/>
      <c r="I25" s="108"/>
      <c r="J25" s="108"/>
      <c r="K25" s="108"/>
      <c r="L25" s="108"/>
      <c r="M25" s="108"/>
      <c r="N25" s="108"/>
      <c r="O25" s="108"/>
    </row>
    <row r="26" spans="1:15" x14ac:dyDescent="0.35">
      <c r="A26" s="366"/>
      <c r="B26" s="110"/>
      <c r="C26" s="108"/>
      <c r="D26" s="108"/>
      <c r="E26" s="108"/>
      <c r="F26" s="108"/>
      <c r="G26" s="108"/>
      <c r="H26" s="108"/>
      <c r="I26" s="108"/>
      <c r="J26" s="108"/>
      <c r="K26" s="108"/>
      <c r="L26" s="108"/>
      <c r="M26" s="108"/>
      <c r="N26" s="108"/>
      <c r="O26" s="108"/>
    </row>
    <row r="27" spans="1:15" x14ac:dyDescent="0.35">
      <c r="A27" s="366"/>
      <c r="B27" s="110"/>
      <c r="C27" s="108"/>
      <c r="D27" s="108"/>
      <c r="E27" s="108"/>
      <c r="F27" s="108"/>
      <c r="G27" s="108"/>
      <c r="H27" s="108"/>
      <c r="I27" s="108"/>
      <c r="J27" s="108"/>
      <c r="K27" s="108"/>
      <c r="L27" s="108"/>
      <c r="M27" s="108"/>
      <c r="N27" s="108"/>
      <c r="O27" s="108"/>
    </row>
    <row r="28" spans="1:15" x14ac:dyDescent="0.35">
      <c r="A28" s="366"/>
      <c r="B28" s="110"/>
      <c r="C28" s="108"/>
      <c r="D28" s="108"/>
      <c r="E28" s="108"/>
      <c r="F28" s="108"/>
      <c r="G28" s="108"/>
      <c r="H28" s="108"/>
      <c r="I28" s="108"/>
      <c r="J28" s="108"/>
      <c r="K28" s="108"/>
      <c r="L28" s="108"/>
      <c r="M28" s="108"/>
      <c r="N28" s="108"/>
      <c r="O28" s="108"/>
    </row>
    <row r="29" spans="1:15" x14ac:dyDescent="0.35">
      <c r="A29" s="366"/>
      <c r="B29" s="110"/>
      <c r="C29" s="108"/>
      <c r="D29" s="108"/>
      <c r="E29" s="108"/>
      <c r="F29" s="108"/>
      <c r="G29" s="108"/>
      <c r="H29" s="108"/>
      <c r="I29" s="108"/>
      <c r="J29" s="108"/>
      <c r="K29" s="108"/>
      <c r="L29" s="108"/>
      <c r="M29" s="108"/>
      <c r="N29" s="108"/>
      <c r="O29" s="108"/>
    </row>
    <row r="30" spans="1:15" x14ac:dyDescent="0.35">
      <c r="A30" s="366"/>
      <c r="B30" s="110"/>
      <c r="C30" s="108"/>
      <c r="D30" s="108"/>
      <c r="E30" s="108"/>
      <c r="F30" s="108"/>
      <c r="G30" s="108"/>
      <c r="H30" s="108"/>
      <c r="I30" s="108"/>
      <c r="J30" s="108"/>
      <c r="K30" s="108"/>
      <c r="L30" s="108"/>
      <c r="M30" s="108"/>
      <c r="N30" s="108"/>
      <c r="O30" s="108"/>
    </row>
    <row r="31" spans="1:15" x14ac:dyDescent="0.35">
      <c r="A31" s="366"/>
      <c r="B31" s="110"/>
      <c r="C31" s="108"/>
      <c r="D31" s="108"/>
      <c r="E31" s="108"/>
      <c r="F31" s="108"/>
      <c r="G31" s="108"/>
      <c r="H31" s="108"/>
      <c r="I31" s="108"/>
      <c r="J31" s="108"/>
      <c r="K31" s="108"/>
      <c r="L31" s="108"/>
      <c r="M31" s="108"/>
      <c r="N31" s="108"/>
      <c r="O31" s="108"/>
    </row>
    <row r="32" spans="1:15" x14ac:dyDescent="0.35">
      <c r="A32" s="367" t="s">
        <v>41</v>
      </c>
      <c r="B32" s="367"/>
      <c r="C32" s="368"/>
      <c r="D32" s="368"/>
      <c r="E32" s="368"/>
      <c r="F32" s="368"/>
      <c r="G32" s="368"/>
      <c r="H32" s="368"/>
      <c r="I32" s="368"/>
      <c r="J32" s="368"/>
      <c r="K32" s="368"/>
      <c r="L32" s="368"/>
      <c r="M32" s="368"/>
      <c r="N32" s="368"/>
      <c r="O32" s="369"/>
    </row>
    <row r="33" spans="1:15" x14ac:dyDescent="0.35">
      <c r="A33" s="110"/>
      <c r="B33" s="110"/>
      <c r="C33" s="110"/>
      <c r="D33" s="110"/>
      <c r="E33" s="110"/>
      <c r="F33" s="110"/>
      <c r="G33" s="370"/>
      <c r="H33" s="370"/>
      <c r="I33" s="110"/>
      <c r="J33" s="110"/>
      <c r="K33" s="110"/>
      <c r="L33" s="110"/>
      <c r="M33" s="110"/>
      <c r="N33" s="110"/>
      <c r="O33" s="110"/>
    </row>
    <row r="34" spans="1:15" x14ac:dyDescent="0.35">
      <c r="A34" s="1026" t="s">
        <v>261</v>
      </c>
      <c r="B34" s="1027"/>
      <c r="C34" s="1027"/>
      <c r="D34" s="1027"/>
      <c r="E34" s="1027"/>
      <c r="F34" s="1027"/>
      <c r="G34" s="1027"/>
      <c r="H34" s="1027"/>
      <c r="I34" s="1027"/>
      <c r="J34" s="1027"/>
      <c r="K34" s="1027"/>
      <c r="L34" s="1027"/>
      <c r="M34" s="1027"/>
      <c r="N34" s="1027"/>
      <c r="O34" s="1027"/>
    </row>
    <row r="35" spans="1:15" x14ac:dyDescent="0.35">
      <c r="A35" s="106" t="s">
        <v>6</v>
      </c>
      <c r="B35" s="106"/>
      <c r="C35" s="1028" t="s">
        <v>1178</v>
      </c>
      <c r="D35" s="1029"/>
      <c r="E35" s="1029"/>
      <c r="F35" s="1029"/>
      <c r="G35" s="1029"/>
      <c r="H35" s="1029"/>
      <c r="I35" s="1029"/>
      <c r="J35" s="1029"/>
      <c r="K35" s="1029"/>
      <c r="L35" s="1029"/>
      <c r="M35" s="1029"/>
      <c r="N35" s="1029"/>
      <c r="O35" s="1029"/>
    </row>
    <row r="36" spans="1:15" x14ac:dyDescent="0.35">
      <c r="A36" s="1030" t="s">
        <v>171</v>
      </c>
      <c r="B36" s="1030"/>
      <c r="C36" s="1030" t="s">
        <v>172</v>
      </c>
      <c r="D36" s="1030"/>
      <c r="E36" s="1030" t="s">
        <v>173</v>
      </c>
      <c r="F36" s="1030"/>
      <c r="G36" s="1030"/>
      <c r="H36" s="1030"/>
      <c r="I36" s="1030"/>
      <c r="J36" s="1030" t="s">
        <v>174</v>
      </c>
      <c r="K36" s="1030"/>
      <c r="L36" s="1030"/>
      <c r="M36" s="1030" t="s">
        <v>249</v>
      </c>
      <c r="N36" s="1030" t="s">
        <v>250</v>
      </c>
      <c r="O36" s="1030" t="s">
        <v>197</v>
      </c>
    </row>
    <row r="37" spans="1:15" ht="51.4" x14ac:dyDescent="0.35">
      <c r="A37" s="363" t="s">
        <v>7</v>
      </c>
      <c r="B37" s="363" t="s">
        <v>145</v>
      </c>
      <c r="C37" s="364" t="s">
        <v>175</v>
      </c>
      <c r="D37" s="364" t="s">
        <v>176</v>
      </c>
      <c r="E37" s="364" t="s">
        <v>177</v>
      </c>
      <c r="F37" s="364" t="s">
        <v>178</v>
      </c>
      <c r="G37" s="365" t="s">
        <v>179</v>
      </c>
      <c r="H37" s="365" t="s">
        <v>180</v>
      </c>
      <c r="I37" s="365" t="s">
        <v>181</v>
      </c>
      <c r="J37" s="364" t="s">
        <v>182</v>
      </c>
      <c r="K37" s="364" t="s">
        <v>183</v>
      </c>
      <c r="L37" s="364" t="s">
        <v>184</v>
      </c>
      <c r="M37" s="1031"/>
      <c r="N37" s="1031"/>
      <c r="O37" s="1030"/>
    </row>
    <row r="38" spans="1:15" x14ac:dyDescent="0.35">
      <c r="A38" s="366"/>
      <c r="B38" s="110"/>
      <c r="C38" s="231"/>
      <c r="D38" s="231"/>
      <c r="E38" s="108"/>
      <c r="F38" s="108"/>
      <c r="G38" s="108"/>
      <c r="H38" s="108"/>
      <c r="I38" s="108"/>
      <c r="J38" s="108"/>
      <c r="K38" s="231"/>
      <c r="L38" s="108"/>
      <c r="M38" s="108"/>
      <c r="N38" s="108"/>
      <c r="O38" s="107"/>
    </row>
    <row r="39" spans="1:15" x14ac:dyDescent="0.35">
      <c r="A39" s="366"/>
      <c r="B39" s="110"/>
      <c r="C39" s="108"/>
      <c r="D39" s="108"/>
      <c r="E39" s="108"/>
      <c r="F39" s="108"/>
      <c r="G39" s="108"/>
      <c r="H39" s="108"/>
      <c r="I39" s="108"/>
      <c r="J39" s="108"/>
      <c r="K39" s="108"/>
      <c r="L39" s="108"/>
      <c r="M39" s="108"/>
      <c r="N39" s="108"/>
      <c r="O39" s="108"/>
    </row>
    <row r="40" spans="1:15" x14ac:dyDescent="0.35">
      <c r="A40" s="366"/>
      <c r="B40" s="110"/>
      <c r="C40" s="108"/>
      <c r="D40" s="108"/>
      <c r="E40" s="108"/>
      <c r="F40" s="108"/>
      <c r="G40" s="108"/>
      <c r="H40" s="108"/>
      <c r="I40" s="108"/>
      <c r="J40" s="108"/>
      <c r="K40" s="108"/>
      <c r="L40" s="108"/>
      <c r="M40" s="108"/>
      <c r="N40" s="108"/>
      <c r="O40" s="108"/>
    </row>
    <row r="41" spans="1:15" x14ac:dyDescent="0.35">
      <c r="A41" s="366"/>
      <c r="B41" s="110"/>
      <c r="C41" s="108"/>
      <c r="D41" s="108"/>
      <c r="E41" s="108"/>
      <c r="F41" s="108"/>
      <c r="G41" s="108"/>
      <c r="H41" s="108"/>
      <c r="I41" s="108"/>
      <c r="J41" s="108"/>
      <c r="K41" s="108"/>
      <c r="L41" s="108"/>
      <c r="M41" s="108"/>
      <c r="N41" s="108"/>
      <c r="O41" s="108"/>
    </row>
    <row r="42" spans="1:15" x14ac:dyDescent="0.35">
      <c r="A42" s="366"/>
      <c r="B42" s="110"/>
      <c r="C42" s="108"/>
      <c r="D42" s="108"/>
      <c r="E42" s="108"/>
      <c r="F42" s="108"/>
      <c r="G42" s="108"/>
      <c r="H42" s="108"/>
      <c r="I42" s="108"/>
      <c r="J42" s="108"/>
      <c r="K42" s="108"/>
      <c r="L42" s="108"/>
      <c r="M42" s="108"/>
      <c r="N42" s="108"/>
      <c r="O42" s="108"/>
    </row>
    <row r="43" spans="1:15" x14ac:dyDescent="0.35">
      <c r="A43" s="366"/>
      <c r="B43" s="110"/>
      <c r="C43" s="108"/>
      <c r="D43" s="108"/>
      <c r="E43" s="108"/>
      <c r="F43" s="108"/>
      <c r="G43" s="108"/>
      <c r="H43" s="108"/>
      <c r="I43" s="108"/>
      <c r="J43" s="108"/>
      <c r="K43" s="108"/>
      <c r="L43" s="108"/>
      <c r="M43" s="108"/>
      <c r="N43" s="108"/>
      <c r="O43" s="108"/>
    </row>
    <row r="44" spans="1:15" x14ac:dyDescent="0.35">
      <c r="A44" s="366"/>
      <c r="B44" s="110"/>
      <c r="C44" s="108"/>
      <c r="D44" s="108"/>
      <c r="E44" s="108"/>
      <c r="F44" s="108"/>
      <c r="G44" s="108"/>
      <c r="H44" s="108"/>
      <c r="I44" s="108"/>
      <c r="J44" s="108"/>
      <c r="K44" s="108"/>
      <c r="L44" s="108"/>
      <c r="M44" s="108"/>
      <c r="N44" s="108"/>
      <c r="O44" s="108"/>
    </row>
    <row r="45" spans="1:15" x14ac:dyDescent="0.35">
      <c r="A45" s="366"/>
      <c r="B45" s="110"/>
      <c r="C45" s="108"/>
      <c r="D45" s="108"/>
      <c r="E45" s="108"/>
      <c r="F45" s="108"/>
      <c r="G45" s="108"/>
      <c r="H45" s="108"/>
      <c r="I45" s="108"/>
      <c r="J45" s="108"/>
      <c r="K45" s="108"/>
      <c r="L45" s="108"/>
      <c r="M45" s="108"/>
      <c r="N45" s="108"/>
      <c r="O45" s="108"/>
    </row>
    <row r="46" spans="1:15" x14ac:dyDescent="0.35">
      <c r="A46" s="366"/>
      <c r="B46" s="110"/>
      <c r="C46" s="108"/>
      <c r="D46" s="108"/>
      <c r="E46" s="108"/>
      <c r="F46" s="108"/>
      <c r="G46" s="108"/>
      <c r="H46" s="108"/>
      <c r="I46" s="108"/>
      <c r="J46" s="108"/>
      <c r="K46" s="108"/>
      <c r="L46" s="108"/>
      <c r="M46" s="108"/>
      <c r="N46" s="108"/>
      <c r="O46" s="108"/>
    </row>
    <row r="47" spans="1:15" x14ac:dyDescent="0.35">
      <c r="A47" s="366"/>
      <c r="B47" s="110"/>
      <c r="C47" s="108"/>
      <c r="D47" s="108"/>
      <c r="E47" s="108"/>
      <c r="F47" s="108"/>
      <c r="G47" s="108"/>
      <c r="H47" s="108"/>
      <c r="I47" s="108"/>
      <c r="J47" s="108"/>
      <c r="K47" s="108"/>
      <c r="L47" s="108"/>
      <c r="M47" s="108"/>
      <c r="N47" s="108"/>
      <c r="O47" s="108"/>
    </row>
    <row r="48" spans="1:15" x14ac:dyDescent="0.35">
      <c r="A48" s="366"/>
      <c r="B48" s="110"/>
      <c r="C48" s="108"/>
      <c r="D48" s="108"/>
      <c r="E48" s="108"/>
      <c r="F48" s="108"/>
      <c r="G48" s="108"/>
      <c r="H48" s="108"/>
      <c r="I48" s="108"/>
      <c r="J48" s="108"/>
      <c r="K48" s="108"/>
      <c r="L48" s="108"/>
      <c r="M48" s="108"/>
      <c r="N48" s="108"/>
      <c r="O48" s="108"/>
    </row>
    <row r="49" spans="1:15" x14ac:dyDescent="0.35">
      <c r="A49" s="366"/>
      <c r="B49" s="110"/>
      <c r="C49" s="108"/>
      <c r="D49" s="108"/>
      <c r="E49" s="108"/>
      <c r="F49" s="108"/>
      <c r="G49" s="108"/>
      <c r="H49" s="108"/>
      <c r="I49" s="108"/>
      <c r="J49" s="108"/>
      <c r="K49" s="108"/>
      <c r="L49" s="108"/>
      <c r="M49" s="108"/>
      <c r="N49" s="108"/>
      <c r="O49" s="108"/>
    </row>
    <row r="50" spans="1:15" x14ac:dyDescent="0.35">
      <c r="A50" s="367" t="s">
        <v>41</v>
      </c>
      <c r="B50" s="367"/>
      <c r="C50" s="368"/>
      <c r="D50" s="368"/>
      <c r="E50" s="368"/>
      <c r="F50" s="368"/>
      <c r="G50" s="368"/>
      <c r="H50" s="368"/>
      <c r="I50" s="368"/>
      <c r="J50" s="368"/>
      <c r="K50" s="368"/>
      <c r="L50" s="368"/>
      <c r="M50" s="368"/>
      <c r="N50" s="368"/>
      <c r="O50" s="369"/>
    </row>
    <row r="51" spans="1:15" x14ac:dyDescent="0.35">
      <c r="A51" s="110"/>
      <c r="B51" s="110"/>
      <c r="C51" s="110"/>
      <c r="D51" s="110"/>
      <c r="E51" s="110"/>
      <c r="F51" s="110"/>
      <c r="G51" s="370"/>
      <c r="H51" s="370"/>
      <c r="I51" s="110"/>
      <c r="J51" s="110"/>
      <c r="K51" s="110"/>
      <c r="L51" s="110"/>
      <c r="M51" s="110"/>
      <c r="N51" s="110"/>
      <c r="O51" s="110"/>
    </row>
    <row r="52" spans="1:15" x14ac:dyDescent="0.35">
      <c r="A52" s="1026" t="s">
        <v>261</v>
      </c>
      <c r="B52" s="1027"/>
      <c r="C52" s="1027"/>
      <c r="D52" s="1027"/>
      <c r="E52" s="1027"/>
      <c r="F52" s="1027"/>
      <c r="G52" s="1027"/>
      <c r="H52" s="1027"/>
      <c r="I52" s="1027"/>
      <c r="J52" s="1027"/>
      <c r="K52" s="1027"/>
      <c r="L52" s="1027"/>
      <c r="M52" s="1027"/>
      <c r="N52" s="1027"/>
      <c r="O52" s="1027"/>
    </row>
    <row r="53" spans="1:15" x14ac:dyDescent="0.35">
      <c r="A53" s="106" t="s">
        <v>6</v>
      </c>
      <c r="B53" s="106"/>
      <c r="C53" s="1028" t="s">
        <v>1182</v>
      </c>
      <c r="D53" s="1029"/>
      <c r="E53" s="1029"/>
      <c r="F53" s="1029"/>
      <c r="G53" s="1029"/>
      <c r="H53" s="1029"/>
      <c r="I53" s="1029"/>
      <c r="J53" s="1029"/>
      <c r="K53" s="1029"/>
      <c r="L53" s="1029"/>
      <c r="M53" s="1029"/>
      <c r="N53" s="1029"/>
      <c r="O53" s="1029"/>
    </row>
    <row r="54" spans="1:15" x14ac:dyDescent="0.35">
      <c r="A54" s="1030" t="s">
        <v>171</v>
      </c>
      <c r="B54" s="1030"/>
      <c r="C54" s="1030" t="s">
        <v>172</v>
      </c>
      <c r="D54" s="1030"/>
      <c r="E54" s="1030" t="s">
        <v>173</v>
      </c>
      <c r="F54" s="1030"/>
      <c r="G54" s="1030"/>
      <c r="H54" s="1030"/>
      <c r="I54" s="1030"/>
      <c r="J54" s="1030" t="s">
        <v>174</v>
      </c>
      <c r="K54" s="1030"/>
      <c r="L54" s="1030"/>
      <c r="M54" s="1030" t="s">
        <v>249</v>
      </c>
      <c r="N54" s="1030" t="s">
        <v>250</v>
      </c>
      <c r="O54" s="1030" t="s">
        <v>197</v>
      </c>
    </row>
    <row r="55" spans="1:15" ht="51.4" x14ac:dyDescent="0.35">
      <c r="A55" s="363" t="s">
        <v>7</v>
      </c>
      <c r="B55" s="363" t="s">
        <v>145</v>
      </c>
      <c r="C55" s="364" t="s">
        <v>175</v>
      </c>
      <c r="D55" s="364" t="s">
        <v>176</v>
      </c>
      <c r="E55" s="364" t="s">
        <v>177</v>
      </c>
      <c r="F55" s="364" t="s">
        <v>178</v>
      </c>
      <c r="G55" s="365" t="s">
        <v>179</v>
      </c>
      <c r="H55" s="365" t="s">
        <v>180</v>
      </c>
      <c r="I55" s="365" t="s">
        <v>181</v>
      </c>
      <c r="J55" s="364" t="s">
        <v>182</v>
      </c>
      <c r="K55" s="364" t="s">
        <v>183</v>
      </c>
      <c r="L55" s="364" t="s">
        <v>184</v>
      </c>
      <c r="M55" s="1031"/>
      <c r="N55" s="1031"/>
      <c r="O55" s="1030"/>
    </row>
    <row r="56" spans="1:15" x14ac:dyDescent="0.35">
      <c r="A56" s="366"/>
      <c r="B56" s="110"/>
      <c r="C56" s="231"/>
      <c r="D56" s="231"/>
      <c r="E56" s="108"/>
      <c r="F56" s="108"/>
      <c r="G56" s="108"/>
      <c r="H56" s="108"/>
      <c r="I56" s="108"/>
      <c r="J56" s="108"/>
      <c r="K56" s="231"/>
      <c r="L56" s="108"/>
      <c r="M56" s="108"/>
      <c r="N56" s="108"/>
      <c r="O56" s="107"/>
    </row>
    <row r="57" spans="1:15" x14ac:dyDescent="0.35">
      <c r="A57" s="366"/>
      <c r="B57" s="110"/>
      <c r="C57" s="108"/>
      <c r="D57" s="108"/>
      <c r="E57" s="108"/>
      <c r="F57" s="108"/>
      <c r="G57" s="108"/>
      <c r="H57" s="108"/>
      <c r="I57" s="108"/>
      <c r="J57" s="108"/>
      <c r="K57" s="108"/>
      <c r="L57" s="108"/>
      <c r="M57" s="108"/>
      <c r="N57" s="108"/>
      <c r="O57" s="108"/>
    </row>
    <row r="58" spans="1:15" x14ac:dyDescent="0.35">
      <c r="A58" s="366"/>
      <c r="B58" s="110"/>
      <c r="C58" s="108"/>
      <c r="D58" s="108"/>
      <c r="E58" s="108"/>
      <c r="F58" s="108"/>
      <c r="G58" s="108"/>
      <c r="H58" s="108"/>
      <c r="I58" s="108"/>
      <c r="J58" s="108"/>
      <c r="K58" s="108"/>
      <c r="L58" s="108"/>
      <c r="M58" s="108"/>
      <c r="N58" s="108"/>
      <c r="O58" s="108"/>
    </row>
    <row r="59" spans="1:15" x14ac:dyDescent="0.35">
      <c r="A59" s="366"/>
      <c r="B59" s="110"/>
      <c r="C59" s="108"/>
      <c r="D59" s="108"/>
      <c r="E59" s="108"/>
      <c r="F59" s="108"/>
      <c r="G59" s="108"/>
      <c r="H59" s="108"/>
      <c r="I59" s="108"/>
      <c r="J59" s="108"/>
      <c r="K59" s="108"/>
      <c r="L59" s="108"/>
      <c r="M59" s="108"/>
      <c r="N59" s="108"/>
      <c r="O59" s="108"/>
    </row>
    <row r="60" spans="1:15" x14ac:dyDescent="0.35">
      <c r="A60" s="366"/>
      <c r="B60" s="110"/>
      <c r="C60" s="108"/>
      <c r="D60" s="108"/>
      <c r="E60" s="108"/>
      <c r="F60" s="108"/>
      <c r="G60" s="108"/>
      <c r="H60" s="108"/>
      <c r="I60" s="108"/>
      <c r="J60" s="108"/>
      <c r="K60" s="108"/>
      <c r="L60" s="108"/>
      <c r="M60" s="108"/>
      <c r="N60" s="108"/>
      <c r="O60" s="108"/>
    </row>
    <row r="61" spans="1:15" x14ac:dyDescent="0.35">
      <c r="A61" s="366"/>
      <c r="B61" s="110"/>
      <c r="C61" s="108"/>
      <c r="D61" s="108"/>
      <c r="E61" s="108"/>
      <c r="F61" s="108"/>
      <c r="G61" s="108"/>
      <c r="H61" s="108"/>
      <c r="I61" s="108"/>
      <c r="J61" s="108"/>
      <c r="K61" s="108"/>
      <c r="L61" s="108"/>
      <c r="M61" s="108"/>
      <c r="N61" s="108"/>
      <c r="O61" s="108"/>
    </row>
    <row r="62" spans="1:15" x14ac:dyDescent="0.35">
      <c r="A62" s="366"/>
      <c r="B62" s="110"/>
      <c r="C62" s="108"/>
      <c r="D62" s="108"/>
      <c r="E62" s="108"/>
      <c r="F62" s="108"/>
      <c r="G62" s="108"/>
      <c r="H62" s="108"/>
      <c r="I62" s="108"/>
      <c r="J62" s="108"/>
      <c r="K62" s="108"/>
      <c r="L62" s="108"/>
      <c r="M62" s="108"/>
      <c r="N62" s="108"/>
      <c r="O62" s="108"/>
    </row>
    <row r="63" spans="1:15" x14ac:dyDescent="0.35">
      <c r="A63" s="366"/>
      <c r="B63" s="110"/>
      <c r="C63" s="108"/>
      <c r="D63" s="108"/>
      <c r="E63" s="108"/>
      <c r="F63" s="108"/>
      <c r="G63" s="108"/>
      <c r="H63" s="108"/>
      <c r="I63" s="108"/>
      <c r="J63" s="108"/>
      <c r="K63" s="108"/>
      <c r="L63" s="108"/>
      <c r="M63" s="108"/>
      <c r="N63" s="108"/>
      <c r="O63" s="108"/>
    </row>
    <row r="64" spans="1:15" x14ac:dyDescent="0.35">
      <c r="A64" s="366"/>
      <c r="B64" s="110"/>
      <c r="C64" s="108"/>
      <c r="D64" s="108"/>
      <c r="E64" s="108"/>
      <c r="F64" s="108"/>
      <c r="G64" s="108"/>
      <c r="H64" s="108"/>
      <c r="I64" s="108"/>
      <c r="J64" s="108"/>
      <c r="K64" s="108"/>
      <c r="L64" s="108"/>
      <c r="M64" s="108"/>
      <c r="N64" s="108"/>
      <c r="O64" s="108"/>
    </row>
    <row r="65" spans="1:15" ht="11.45" customHeight="1" x14ac:dyDescent="0.35">
      <c r="A65" s="366"/>
      <c r="B65" s="110"/>
      <c r="C65" s="108"/>
      <c r="D65" s="108"/>
      <c r="E65" s="108"/>
      <c r="F65" s="108"/>
      <c r="G65" s="108"/>
      <c r="H65" s="108"/>
      <c r="I65" s="108"/>
      <c r="J65" s="108"/>
      <c r="K65" s="108"/>
      <c r="L65" s="108"/>
      <c r="M65" s="108"/>
      <c r="N65" s="108"/>
      <c r="O65" s="108"/>
    </row>
    <row r="66" spans="1:15" x14ac:dyDescent="0.35">
      <c r="A66" s="366"/>
      <c r="B66" s="110"/>
      <c r="C66" s="108"/>
      <c r="D66" s="108"/>
      <c r="E66" s="108"/>
      <c r="F66" s="108"/>
      <c r="G66" s="108"/>
      <c r="H66" s="108"/>
      <c r="I66" s="108"/>
      <c r="J66" s="108"/>
      <c r="K66" s="108"/>
      <c r="L66" s="108"/>
      <c r="M66" s="108"/>
      <c r="N66" s="108"/>
      <c r="O66" s="108"/>
    </row>
    <row r="67" spans="1:15" x14ac:dyDescent="0.35">
      <c r="A67" s="366"/>
      <c r="B67" s="110"/>
      <c r="C67" s="108"/>
      <c r="D67" s="108"/>
      <c r="E67" s="108"/>
      <c r="F67" s="108"/>
      <c r="G67" s="108"/>
      <c r="H67" s="108"/>
      <c r="I67" s="108"/>
      <c r="J67" s="108"/>
      <c r="K67" s="108"/>
      <c r="L67" s="108"/>
      <c r="M67" s="108"/>
      <c r="N67" s="108"/>
      <c r="O67" s="108"/>
    </row>
    <row r="68" spans="1:15" x14ac:dyDescent="0.35">
      <c r="A68" s="367" t="s">
        <v>41</v>
      </c>
      <c r="B68" s="367"/>
      <c r="C68" s="368"/>
      <c r="D68" s="368"/>
      <c r="E68" s="368"/>
      <c r="F68" s="368"/>
      <c r="G68" s="368"/>
      <c r="H68" s="368"/>
      <c r="I68" s="368"/>
      <c r="J68" s="368"/>
      <c r="K68" s="368"/>
      <c r="L68" s="368"/>
      <c r="M68" s="368"/>
      <c r="N68" s="368"/>
      <c r="O68" s="369"/>
    </row>
    <row r="69" spans="1:15" x14ac:dyDescent="0.35">
      <c r="A69" s="110"/>
      <c r="B69" s="110"/>
      <c r="C69" s="110"/>
      <c r="D69" s="110"/>
      <c r="E69" s="110"/>
      <c r="F69" s="110"/>
      <c r="G69" s="370"/>
      <c r="H69" s="370"/>
      <c r="I69" s="110"/>
      <c r="J69" s="110"/>
      <c r="K69" s="110"/>
      <c r="L69" s="110"/>
      <c r="M69" s="110"/>
      <c r="N69" s="110"/>
      <c r="O69" s="110"/>
    </row>
    <row r="70" spans="1:15" x14ac:dyDescent="0.35">
      <c r="A70" s="1026" t="s">
        <v>261</v>
      </c>
      <c r="B70" s="1027"/>
      <c r="C70" s="1027"/>
      <c r="D70" s="1027"/>
      <c r="E70" s="1027"/>
      <c r="F70" s="1027"/>
      <c r="G70" s="1027"/>
      <c r="H70" s="1027"/>
      <c r="I70" s="1027"/>
      <c r="J70" s="1027"/>
      <c r="K70" s="1027"/>
      <c r="L70" s="1027"/>
      <c r="M70" s="1027"/>
      <c r="N70" s="1027"/>
      <c r="O70" s="1027"/>
    </row>
    <row r="71" spans="1:15" x14ac:dyDescent="0.35">
      <c r="A71" s="106" t="s">
        <v>6</v>
      </c>
      <c r="B71" s="106"/>
      <c r="C71" s="1028" t="s">
        <v>1183</v>
      </c>
      <c r="D71" s="1029"/>
      <c r="E71" s="1029"/>
      <c r="F71" s="1029"/>
      <c r="G71" s="1029"/>
      <c r="H71" s="1029"/>
      <c r="I71" s="1029"/>
      <c r="J71" s="1029"/>
      <c r="K71" s="1029"/>
      <c r="L71" s="1029"/>
      <c r="M71" s="1029"/>
      <c r="N71" s="1029"/>
      <c r="O71" s="1029"/>
    </row>
    <row r="72" spans="1:15" x14ac:dyDescent="0.35">
      <c r="A72" s="1030" t="s">
        <v>171</v>
      </c>
      <c r="B72" s="1030"/>
      <c r="C72" s="1030" t="s">
        <v>172</v>
      </c>
      <c r="D72" s="1030"/>
      <c r="E72" s="1030" t="s">
        <v>173</v>
      </c>
      <c r="F72" s="1030"/>
      <c r="G72" s="1030"/>
      <c r="H72" s="1030"/>
      <c r="I72" s="1030"/>
      <c r="J72" s="1030" t="s">
        <v>174</v>
      </c>
      <c r="K72" s="1030"/>
      <c r="L72" s="1030"/>
      <c r="M72" s="1030" t="s">
        <v>249</v>
      </c>
      <c r="N72" s="1030" t="s">
        <v>250</v>
      </c>
      <c r="O72" s="1030" t="s">
        <v>197</v>
      </c>
    </row>
    <row r="73" spans="1:15" ht="51.4" x14ac:dyDescent="0.35">
      <c r="A73" s="363" t="s">
        <v>7</v>
      </c>
      <c r="B73" s="363" t="s">
        <v>145</v>
      </c>
      <c r="C73" s="364" t="s">
        <v>175</v>
      </c>
      <c r="D73" s="364" t="s">
        <v>176</v>
      </c>
      <c r="E73" s="364" t="s">
        <v>177</v>
      </c>
      <c r="F73" s="364" t="s">
        <v>178</v>
      </c>
      <c r="G73" s="365" t="s">
        <v>179</v>
      </c>
      <c r="H73" s="365" t="s">
        <v>180</v>
      </c>
      <c r="I73" s="365" t="s">
        <v>181</v>
      </c>
      <c r="J73" s="364" t="s">
        <v>182</v>
      </c>
      <c r="K73" s="364" t="s">
        <v>183</v>
      </c>
      <c r="L73" s="364" t="s">
        <v>184</v>
      </c>
      <c r="M73" s="1031"/>
      <c r="N73" s="1031"/>
      <c r="O73" s="1030"/>
    </row>
    <row r="74" spans="1:15" ht="12.75" x14ac:dyDescent="0.35">
      <c r="A74" s="555"/>
      <c r="B74" s="324">
        <v>887</v>
      </c>
      <c r="C74" s="234" t="s">
        <v>3941</v>
      </c>
      <c r="D74" s="324">
        <v>205506883</v>
      </c>
      <c r="E74" s="556" t="s">
        <v>3942</v>
      </c>
      <c r="F74" s="557" t="s">
        <v>3922</v>
      </c>
      <c r="G74" s="28"/>
      <c r="H74" s="28"/>
      <c r="I74" s="28"/>
      <c r="J74" s="556" t="s">
        <v>3943</v>
      </c>
      <c r="K74" s="558">
        <v>800</v>
      </c>
      <c r="L74" s="556" t="s">
        <v>1296</v>
      </c>
      <c r="M74" s="558">
        <v>9600</v>
      </c>
      <c r="N74" s="28"/>
      <c r="O74" s="113"/>
    </row>
    <row r="75" spans="1:15" ht="12.75" x14ac:dyDescent="0.35">
      <c r="A75" s="555"/>
      <c r="B75" s="324">
        <v>887</v>
      </c>
      <c r="C75" s="234" t="s">
        <v>3941</v>
      </c>
      <c r="D75" s="324">
        <v>205506884</v>
      </c>
      <c r="E75" s="556" t="s">
        <v>3942</v>
      </c>
      <c r="F75" s="557" t="s">
        <v>3922</v>
      </c>
      <c r="G75" s="28"/>
      <c r="H75" s="28"/>
      <c r="I75" s="28"/>
      <c r="J75" s="556" t="s">
        <v>3943</v>
      </c>
      <c r="K75" s="558">
        <v>1250</v>
      </c>
      <c r="L75" s="556" t="s">
        <v>1296</v>
      </c>
      <c r="M75" s="72"/>
      <c r="N75" s="558">
        <v>11250</v>
      </c>
      <c r="O75" s="28"/>
    </row>
    <row r="76" spans="1:15" ht="12.75" x14ac:dyDescent="0.35">
      <c r="A76" s="555"/>
      <c r="B76" s="324"/>
      <c r="C76" s="28"/>
      <c r="D76" s="28"/>
      <c r="E76" s="28"/>
      <c r="F76" s="28"/>
      <c r="G76" s="28"/>
      <c r="H76" s="28"/>
      <c r="I76" s="28"/>
      <c r="J76" s="28"/>
      <c r="K76" s="28"/>
      <c r="L76" s="28"/>
      <c r="M76" s="28"/>
      <c r="N76" s="28"/>
      <c r="O76" s="28"/>
    </row>
    <row r="77" spans="1:15" ht="12.75" x14ac:dyDescent="0.35">
      <c r="A77" s="555"/>
      <c r="B77" s="324"/>
      <c r="C77" s="28"/>
      <c r="D77" s="28"/>
      <c r="E77" s="28"/>
      <c r="F77" s="28"/>
      <c r="G77" s="28"/>
      <c r="H77" s="28"/>
      <c r="I77" s="28"/>
      <c r="J77" s="28"/>
      <c r="K77" s="559"/>
      <c r="L77" s="28"/>
      <c r="M77" s="28"/>
      <c r="N77" s="28"/>
      <c r="O77" s="28"/>
    </row>
    <row r="78" spans="1:15" ht="12.75" x14ac:dyDescent="0.35">
      <c r="A78" s="555"/>
      <c r="B78" s="324"/>
      <c r="C78" s="28"/>
      <c r="D78" s="28"/>
      <c r="E78" s="28"/>
      <c r="F78" s="28"/>
      <c r="G78" s="28"/>
      <c r="H78" s="28"/>
      <c r="I78" s="28"/>
      <c r="J78" s="28"/>
      <c r="K78" s="28"/>
      <c r="L78" s="28"/>
      <c r="M78" s="28"/>
      <c r="N78" s="28"/>
      <c r="O78" s="28"/>
    </row>
    <row r="79" spans="1:15" ht="12.75" x14ac:dyDescent="0.35">
      <c r="A79" s="555"/>
      <c r="B79" s="324"/>
      <c r="C79" s="28"/>
      <c r="D79" s="28"/>
      <c r="E79" s="28"/>
      <c r="F79" s="28"/>
      <c r="G79" s="28"/>
      <c r="H79" s="28"/>
      <c r="I79" s="28"/>
      <c r="J79" s="28"/>
      <c r="K79" s="28"/>
      <c r="L79" s="28"/>
      <c r="M79" s="28"/>
      <c r="N79" s="28"/>
      <c r="O79" s="28"/>
    </row>
    <row r="80" spans="1:15" ht="12.75" x14ac:dyDescent="0.35">
      <c r="A80" s="555"/>
      <c r="B80" s="324"/>
      <c r="C80" s="28"/>
      <c r="D80" s="28"/>
      <c r="E80" s="28"/>
      <c r="F80" s="28"/>
      <c r="G80" s="28"/>
      <c r="H80" s="28"/>
      <c r="I80" s="28"/>
      <c r="J80" s="28"/>
      <c r="K80" s="28"/>
      <c r="L80" s="28"/>
      <c r="M80" s="28"/>
      <c r="N80" s="28"/>
      <c r="O80" s="28"/>
    </row>
    <row r="81" spans="1:15" ht="12.75" x14ac:dyDescent="0.35">
      <c r="A81" s="555"/>
      <c r="B81" s="324"/>
      <c r="C81" s="28"/>
      <c r="D81" s="28"/>
      <c r="E81" s="28"/>
      <c r="F81" s="28"/>
      <c r="G81" s="28"/>
      <c r="H81" s="28"/>
      <c r="I81" s="28"/>
      <c r="J81" s="28"/>
      <c r="K81" s="28"/>
      <c r="L81" s="28"/>
      <c r="M81" s="28"/>
      <c r="N81" s="28"/>
      <c r="O81" s="28"/>
    </row>
    <row r="82" spans="1:15" ht="12.75" x14ac:dyDescent="0.35">
      <c r="A82" s="555"/>
      <c r="B82" s="324"/>
      <c r="C82" s="28"/>
      <c r="D82" s="28"/>
      <c r="E82" s="28"/>
      <c r="F82" s="28"/>
      <c r="G82" s="28"/>
      <c r="H82" s="28"/>
      <c r="I82" s="28"/>
      <c r="J82" s="28"/>
      <c r="K82" s="28"/>
      <c r="L82" s="28"/>
      <c r="M82" s="28"/>
      <c r="N82" s="28"/>
      <c r="O82" s="28"/>
    </row>
    <row r="83" spans="1:15" ht="12.75" x14ac:dyDescent="0.35">
      <c r="A83" s="555"/>
      <c r="B83" s="324"/>
      <c r="C83" s="28"/>
      <c r="D83" s="28"/>
      <c r="E83" s="28"/>
      <c r="F83" s="28"/>
      <c r="G83" s="28"/>
      <c r="H83" s="28"/>
      <c r="I83" s="28"/>
      <c r="J83" s="28"/>
      <c r="K83" s="28"/>
      <c r="L83" s="28"/>
      <c r="M83" s="28"/>
      <c r="N83" s="28"/>
      <c r="O83" s="28"/>
    </row>
    <row r="84" spans="1:15" ht="12.75" x14ac:dyDescent="0.35">
      <c r="A84" s="555"/>
      <c r="B84" s="324"/>
      <c r="C84" s="28"/>
      <c r="D84" s="28"/>
      <c r="E84" s="28"/>
      <c r="F84" s="28"/>
      <c r="G84" s="28"/>
      <c r="H84" s="28"/>
      <c r="I84" s="28"/>
      <c r="J84" s="28"/>
      <c r="K84" s="28"/>
      <c r="L84" s="28"/>
      <c r="M84" s="28"/>
      <c r="N84" s="28"/>
      <c r="O84" s="28"/>
    </row>
    <row r="85" spans="1:15" ht="12.75" x14ac:dyDescent="0.35">
      <c r="A85" s="555"/>
      <c r="B85" s="324"/>
      <c r="C85" s="28"/>
      <c r="D85" s="28"/>
      <c r="E85" s="28"/>
      <c r="F85" s="28"/>
      <c r="G85" s="28"/>
      <c r="H85" s="28"/>
      <c r="I85" s="28"/>
      <c r="J85" s="28"/>
      <c r="K85" s="28"/>
      <c r="L85" s="28"/>
      <c r="M85" s="28"/>
      <c r="N85" s="28"/>
      <c r="O85" s="28"/>
    </row>
    <row r="86" spans="1:15" ht="12.75" x14ac:dyDescent="0.35">
      <c r="A86" s="460" t="s">
        <v>41</v>
      </c>
      <c r="B86" s="460"/>
      <c r="C86" s="87"/>
      <c r="D86" s="87"/>
      <c r="E86" s="87"/>
      <c r="F86" s="87"/>
      <c r="G86" s="87"/>
      <c r="H86" s="87"/>
      <c r="I86" s="87"/>
      <c r="J86" s="87"/>
      <c r="K86" s="560">
        <f>SUM(K74:K85)</f>
        <v>2050</v>
      </c>
      <c r="L86" s="87"/>
      <c r="M86" s="560">
        <f>SUM(M74:M85)</f>
        <v>9600</v>
      </c>
      <c r="N86" s="560">
        <f>SUM(N75:N85)</f>
        <v>11250</v>
      </c>
      <c r="O86" s="561"/>
    </row>
    <row r="87" spans="1:15" x14ac:dyDescent="0.35">
      <c r="A87" s="110"/>
      <c r="B87" s="110"/>
      <c r="C87" s="110"/>
      <c r="D87" s="110"/>
      <c r="E87" s="110"/>
      <c r="F87" s="110"/>
      <c r="G87" s="370"/>
      <c r="H87" s="370"/>
      <c r="I87" s="110"/>
      <c r="J87" s="110"/>
      <c r="K87" s="110"/>
      <c r="L87" s="110"/>
      <c r="M87" s="110"/>
      <c r="N87" s="110"/>
      <c r="O87" s="110"/>
    </row>
    <row r="88" spans="1:15" x14ac:dyDescent="0.35">
      <c r="A88" s="1026" t="s">
        <v>261</v>
      </c>
      <c r="B88" s="1027"/>
      <c r="C88" s="1027"/>
      <c r="D88" s="1027"/>
      <c r="E88" s="1027"/>
      <c r="F88" s="1027"/>
      <c r="G88" s="1027"/>
      <c r="H88" s="1027"/>
      <c r="I88" s="1027"/>
      <c r="J88" s="1027"/>
      <c r="K88" s="1027"/>
      <c r="L88" s="1027"/>
      <c r="M88" s="1027"/>
      <c r="N88" s="1027"/>
      <c r="O88" s="1027"/>
    </row>
    <row r="89" spans="1:15" x14ac:dyDescent="0.35">
      <c r="A89" s="106" t="s">
        <v>6</v>
      </c>
      <c r="B89" s="106"/>
      <c r="C89" s="1028" t="s">
        <v>1184</v>
      </c>
      <c r="D89" s="1029"/>
      <c r="E89" s="1029"/>
      <c r="F89" s="1029"/>
      <c r="G89" s="1029"/>
      <c r="H89" s="1029"/>
      <c r="I89" s="1029"/>
      <c r="J89" s="1029"/>
      <c r="K89" s="1029"/>
      <c r="L89" s="1029"/>
      <c r="M89" s="1029"/>
      <c r="N89" s="1029"/>
      <c r="O89" s="1029"/>
    </row>
    <row r="90" spans="1:15" x14ac:dyDescent="0.35">
      <c r="A90" s="1030" t="s">
        <v>171</v>
      </c>
      <c r="B90" s="1030"/>
      <c r="C90" s="1030" t="s">
        <v>172</v>
      </c>
      <c r="D90" s="1030"/>
      <c r="E90" s="1030" t="s">
        <v>173</v>
      </c>
      <c r="F90" s="1030"/>
      <c r="G90" s="1030"/>
      <c r="H90" s="1030"/>
      <c r="I90" s="1030"/>
      <c r="J90" s="1030" t="s">
        <v>174</v>
      </c>
      <c r="K90" s="1030"/>
      <c r="L90" s="1030"/>
      <c r="M90" s="1030" t="s">
        <v>249</v>
      </c>
      <c r="N90" s="1030" t="s">
        <v>250</v>
      </c>
      <c r="O90" s="1030" t="s">
        <v>197</v>
      </c>
    </row>
    <row r="91" spans="1:15" ht="51.4" x14ac:dyDescent="0.35">
      <c r="A91" s="363" t="s">
        <v>7</v>
      </c>
      <c r="B91" s="363" t="s">
        <v>145</v>
      </c>
      <c r="C91" s="364" t="s">
        <v>175</v>
      </c>
      <c r="D91" s="364" t="s">
        <v>176</v>
      </c>
      <c r="E91" s="364" t="s">
        <v>177</v>
      </c>
      <c r="F91" s="364" t="s">
        <v>178</v>
      </c>
      <c r="G91" s="365" t="s">
        <v>179</v>
      </c>
      <c r="H91" s="365" t="s">
        <v>180</v>
      </c>
      <c r="I91" s="365" t="s">
        <v>181</v>
      </c>
      <c r="J91" s="364" t="s">
        <v>182</v>
      </c>
      <c r="K91" s="364" t="s">
        <v>183</v>
      </c>
      <c r="L91" s="364" t="s">
        <v>184</v>
      </c>
      <c r="M91" s="1031"/>
      <c r="N91" s="1031"/>
      <c r="O91" s="1030"/>
    </row>
    <row r="92" spans="1:15" x14ac:dyDescent="0.35">
      <c r="A92" s="366"/>
      <c r="B92" s="110"/>
      <c r="C92" s="231"/>
      <c r="D92" s="231"/>
      <c r="E92" s="108"/>
      <c r="F92" s="108"/>
      <c r="G92" s="108"/>
      <c r="H92" s="108"/>
      <c r="I92" s="108"/>
      <c r="J92" s="108"/>
      <c r="K92" s="231"/>
      <c r="L92" s="108"/>
      <c r="M92" s="108"/>
      <c r="N92" s="108"/>
      <c r="O92" s="107"/>
    </row>
    <row r="93" spans="1:15" x14ac:dyDescent="0.35">
      <c r="A93" s="366"/>
      <c r="B93" s="110"/>
      <c r="C93" s="108"/>
      <c r="D93" s="108"/>
      <c r="E93" s="108"/>
      <c r="F93" s="108"/>
      <c r="G93" s="108"/>
      <c r="H93" s="108"/>
      <c r="I93" s="108"/>
      <c r="J93" s="108"/>
      <c r="K93" s="108"/>
      <c r="L93" s="108"/>
      <c r="M93" s="108"/>
      <c r="N93" s="108"/>
      <c r="O93" s="108"/>
    </row>
    <row r="94" spans="1:15" x14ac:dyDescent="0.35">
      <c r="A94" s="366"/>
      <c r="B94" s="110"/>
      <c r="C94" s="108"/>
      <c r="D94" s="108"/>
      <c r="E94" s="108"/>
      <c r="F94" s="108"/>
      <c r="G94" s="108"/>
      <c r="H94" s="108"/>
      <c r="I94" s="108"/>
      <c r="J94" s="108"/>
      <c r="K94" s="108"/>
      <c r="L94" s="108"/>
      <c r="M94" s="108"/>
      <c r="N94" s="108"/>
      <c r="O94" s="108"/>
    </row>
    <row r="95" spans="1:15" x14ac:dyDescent="0.35">
      <c r="A95" s="366"/>
      <c r="B95" s="110"/>
      <c r="C95" s="108"/>
      <c r="D95" s="108"/>
      <c r="E95" s="108"/>
      <c r="F95" s="108"/>
      <c r="G95" s="108"/>
      <c r="H95" s="108"/>
      <c r="I95" s="108"/>
      <c r="J95" s="108"/>
      <c r="K95" s="108"/>
      <c r="L95" s="108"/>
      <c r="M95" s="108"/>
      <c r="N95" s="108"/>
      <c r="O95" s="108"/>
    </row>
    <row r="96" spans="1:15" x14ac:dyDescent="0.35">
      <c r="A96" s="366"/>
      <c r="B96" s="110"/>
      <c r="C96" s="108"/>
      <c r="D96" s="108"/>
      <c r="E96" s="108"/>
      <c r="F96" s="108"/>
      <c r="G96" s="108"/>
      <c r="H96" s="108"/>
      <c r="I96" s="108"/>
      <c r="J96" s="108"/>
      <c r="K96" s="108"/>
      <c r="L96" s="108"/>
      <c r="M96" s="108"/>
      <c r="N96" s="108"/>
      <c r="O96" s="108"/>
    </row>
    <row r="97" spans="1:15" x14ac:dyDescent="0.35">
      <c r="A97" s="366"/>
      <c r="B97" s="110"/>
      <c r="C97" s="108"/>
      <c r="D97" s="108"/>
      <c r="E97" s="108"/>
      <c r="F97" s="108"/>
      <c r="G97" s="108"/>
      <c r="H97" s="108"/>
      <c r="I97" s="108"/>
      <c r="J97" s="108"/>
      <c r="K97" s="108"/>
      <c r="L97" s="108"/>
      <c r="M97" s="108"/>
      <c r="N97" s="108"/>
      <c r="O97" s="108"/>
    </row>
    <row r="98" spans="1:15" x14ac:dyDescent="0.35">
      <c r="A98" s="366"/>
      <c r="B98" s="110"/>
      <c r="C98" s="108"/>
      <c r="D98" s="108"/>
      <c r="E98" s="108"/>
      <c r="F98" s="108"/>
      <c r="G98" s="108"/>
      <c r="H98" s="108"/>
      <c r="I98" s="108"/>
      <c r="J98" s="108"/>
      <c r="K98" s="108"/>
      <c r="L98" s="108"/>
      <c r="M98" s="108"/>
      <c r="N98" s="108"/>
      <c r="O98" s="108"/>
    </row>
    <row r="99" spans="1:15" x14ac:dyDescent="0.35">
      <c r="A99" s="366"/>
      <c r="B99" s="110"/>
      <c r="C99" s="108"/>
      <c r="D99" s="108"/>
      <c r="E99" s="108"/>
      <c r="F99" s="108"/>
      <c r="G99" s="108"/>
      <c r="H99" s="108"/>
      <c r="I99" s="108"/>
      <c r="J99" s="108"/>
      <c r="K99" s="108"/>
      <c r="L99" s="108"/>
      <c r="M99" s="108"/>
      <c r="N99" s="108"/>
      <c r="O99" s="108"/>
    </row>
    <row r="100" spans="1:15" x14ac:dyDescent="0.35">
      <c r="A100" s="366"/>
      <c r="B100" s="110"/>
      <c r="C100" s="108"/>
      <c r="D100" s="108"/>
      <c r="E100" s="108"/>
      <c r="F100" s="108"/>
      <c r="G100" s="108"/>
      <c r="H100" s="108"/>
      <c r="I100" s="108"/>
      <c r="J100" s="108"/>
      <c r="K100" s="108"/>
      <c r="L100" s="108"/>
      <c r="M100" s="108"/>
      <c r="N100" s="108"/>
      <c r="O100" s="108"/>
    </row>
    <row r="101" spans="1:15" x14ac:dyDescent="0.35">
      <c r="A101" s="366"/>
      <c r="B101" s="110"/>
      <c r="C101" s="108"/>
      <c r="D101" s="108"/>
      <c r="E101" s="108"/>
      <c r="F101" s="108"/>
      <c r="G101" s="108"/>
      <c r="H101" s="108"/>
      <c r="I101" s="108"/>
      <c r="J101" s="108"/>
      <c r="K101" s="108"/>
      <c r="L101" s="108"/>
      <c r="M101" s="108"/>
      <c r="N101" s="108"/>
      <c r="O101" s="108"/>
    </row>
    <row r="102" spans="1:15" x14ac:dyDescent="0.35">
      <c r="A102" s="366"/>
      <c r="B102" s="110"/>
      <c r="C102" s="108"/>
      <c r="D102" s="108"/>
      <c r="E102" s="108"/>
      <c r="F102" s="108"/>
      <c r="G102" s="108"/>
      <c r="H102" s="108"/>
      <c r="I102" s="108"/>
      <c r="J102" s="108"/>
      <c r="K102" s="108"/>
      <c r="L102" s="108"/>
      <c r="M102" s="108"/>
      <c r="N102" s="108"/>
      <c r="O102" s="108"/>
    </row>
    <row r="103" spans="1:15" x14ac:dyDescent="0.35">
      <c r="A103" s="366"/>
      <c r="B103" s="110"/>
      <c r="C103" s="108"/>
      <c r="D103" s="108"/>
      <c r="E103" s="108"/>
      <c r="F103" s="108"/>
      <c r="G103" s="108"/>
      <c r="H103" s="108"/>
      <c r="I103" s="108"/>
      <c r="J103" s="108"/>
      <c r="K103" s="108"/>
      <c r="L103" s="108"/>
      <c r="M103" s="108"/>
      <c r="N103" s="108"/>
      <c r="O103" s="108"/>
    </row>
    <row r="104" spans="1:15" x14ac:dyDescent="0.35">
      <c r="A104" s="367" t="s">
        <v>41</v>
      </c>
      <c r="B104" s="367"/>
      <c r="C104" s="368"/>
      <c r="D104" s="368"/>
      <c r="E104" s="368"/>
      <c r="F104" s="368"/>
      <c r="G104" s="368"/>
      <c r="H104" s="368"/>
      <c r="I104" s="368"/>
      <c r="J104" s="368"/>
      <c r="K104" s="368"/>
      <c r="L104" s="368"/>
      <c r="M104" s="368"/>
      <c r="N104" s="368"/>
      <c r="O104" s="369"/>
    </row>
    <row r="105" spans="1:15" x14ac:dyDescent="0.35">
      <c r="A105" s="110"/>
      <c r="B105" s="110"/>
      <c r="C105" s="110"/>
      <c r="D105" s="110"/>
      <c r="E105" s="110"/>
      <c r="F105" s="110"/>
      <c r="G105" s="370"/>
      <c r="H105" s="370"/>
      <c r="I105" s="110"/>
      <c r="J105" s="110"/>
      <c r="K105" s="110"/>
      <c r="L105" s="110"/>
      <c r="M105" s="110"/>
      <c r="N105" s="110"/>
      <c r="O105" s="110"/>
    </row>
    <row r="106" spans="1:15" x14ac:dyDescent="0.35">
      <c r="A106" s="1026" t="s">
        <v>261</v>
      </c>
      <c r="B106" s="1027"/>
      <c r="C106" s="1027"/>
      <c r="D106" s="1027"/>
      <c r="E106" s="1027"/>
      <c r="F106" s="1027"/>
      <c r="G106" s="1027"/>
      <c r="H106" s="1027"/>
      <c r="I106" s="1027"/>
      <c r="J106" s="1027"/>
      <c r="K106" s="1027"/>
      <c r="L106" s="1027"/>
      <c r="M106" s="1027"/>
      <c r="N106" s="1027"/>
      <c r="O106" s="1027"/>
    </row>
    <row r="107" spans="1:15" x14ac:dyDescent="0.35">
      <c r="A107" s="106" t="s">
        <v>6</v>
      </c>
      <c r="B107" s="106"/>
      <c r="C107" s="1028" t="s">
        <v>1186</v>
      </c>
      <c r="D107" s="1029"/>
      <c r="E107" s="1029"/>
      <c r="F107" s="1029"/>
      <c r="G107" s="1029"/>
      <c r="H107" s="1029"/>
      <c r="I107" s="1029"/>
      <c r="J107" s="1029"/>
      <c r="K107" s="1029"/>
      <c r="L107" s="1029"/>
      <c r="M107" s="1029"/>
      <c r="N107" s="1029"/>
      <c r="O107" s="1029"/>
    </row>
    <row r="108" spans="1:15" x14ac:dyDescent="0.35">
      <c r="A108" s="1030" t="s">
        <v>171</v>
      </c>
      <c r="B108" s="1030"/>
      <c r="C108" s="1030" t="s">
        <v>172</v>
      </c>
      <c r="D108" s="1030"/>
      <c r="E108" s="1030" t="s">
        <v>173</v>
      </c>
      <c r="F108" s="1030"/>
      <c r="G108" s="1030"/>
      <c r="H108" s="1030"/>
      <c r="I108" s="1030"/>
      <c r="J108" s="1030" t="s">
        <v>174</v>
      </c>
      <c r="K108" s="1030"/>
      <c r="L108" s="1030"/>
      <c r="M108" s="1030" t="s">
        <v>249</v>
      </c>
      <c r="N108" s="1030" t="s">
        <v>250</v>
      </c>
      <c r="O108" s="1030" t="s">
        <v>197</v>
      </c>
    </row>
    <row r="109" spans="1:15" ht="51.4" x14ac:dyDescent="0.35">
      <c r="A109" s="363" t="s">
        <v>7</v>
      </c>
      <c r="B109" s="363" t="s">
        <v>145</v>
      </c>
      <c r="C109" s="364" t="s">
        <v>175</v>
      </c>
      <c r="D109" s="364" t="s">
        <v>176</v>
      </c>
      <c r="E109" s="364" t="s">
        <v>177</v>
      </c>
      <c r="F109" s="364" t="s">
        <v>178</v>
      </c>
      <c r="G109" s="365" t="s">
        <v>179</v>
      </c>
      <c r="H109" s="365" t="s">
        <v>180</v>
      </c>
      <c r="I109" s="365" t="s">
        <v>181</v>
      </c>
      <c r="J109" s="364" t="s">
        <v>182</v>
      </c>
      <c r="K109" s="364" t="s">
        <v>183</v>
      </c>
      <c r="L109" s="364" t="s">
        <v>184</v>
      </c>
      <c r="M109" s="1031"/>
      <c r="N109" s="1031"/>
      <c r="O109" s="1030"/>
    </row>
    <row r="110" spans="1:15" x14ac:dyDescent="0.35">
      <c r="A110" s="366"/>
      <c r="B110" s="110"/>
      <c r="C110" s="231"/>
      <c r="D110" s="231"/>
      <c r="E110" s="108"/>
      <c r="F110" s="108"/>
      <c r="G110" s="108"/>
      <c r="H110" s="108"/>
      <c r="I110" s="108"/>
      <c r="J110" s="108"/>
      <c r="K110" s="231"/>
      <c r="L110" s="108"/>
      <c r="M110" s="108"/>
      <c r="N110" s="108"/>
      <c r="O110" s="107"/>
    </row>
    <row r="111" spans="1:15" x14ac:dyDescent="0.35">
      <c r="A111" s="366"/>
      <c r="B111" s="110"/>
      <c r="C111" s="108"/>
      <c r="D111" s="108"/>
      <c r="E111" s="108"/>
      <c r="F111" s="108"/>
      <c r="G111" s="108"/>
      <c r="H111" s="108"/>
      <c r="I111" s="108"/>
      <c r="J111" s="108"/>
      <c r="K111" s="108"/>
      <c r="L111" s="108"/>
      <c r="M111" s="108"/>
      <c r="N111" s="108"/>
      <c r="O111" s="108"/>
    </row>
    <row r="112" spans="1:15" x14ac:dyDescent="0.35">
      <c r="A112" s="366"/>
      <c r="B112" s="110"/>
      <c r="C112" s="108"/>
      <c r="D112" s="108"/>
      <c r="E112" s="108"/>
      <c r="F112" s="108"/>
      <c r="G112" s="108"/>
      <c r="H112" s="108"/>
      <c r="I112" s="108"/>
      <c r="J112" s="108"/>
      <c r="K112" s="108"/>
      <c r="L112" s="108"/>
      <c r="M112" s="108"/>
      <c r="N112" s="108"/>
      <c r="O112" s="108"/>
    </row>
    <row r="113" spans="1:15" x14ac:dyDescent="0.35">
      <c r="A113" s="366"/>
      <c r="B113" s="110"/>
      <c r="C113" s="108"/>
      <c r="D113" s="108"/>
      <c r="E113" s="108"/>
      <c r="F113" s="108"/>
      <c r="G113" s="108"/>
      <c r="H113" s="108"/>
      <c r="I113" s="108"/>
      <c r="J113" s="108"/>
      <c r="K113" s="108"/>
      <c r="L113" s="108"/>
      <c r="M113" s="108"/>
      <c r="N113" s="108"/>
      <c r="O113" s="108"/>
    </row>
    <row r="114" spans="1:15" x14ac:dyDescent="0.35">
      <c r="A114" s="366"/>
      <c r="B114" s="110"/>
      <c r="C114" s="108"/>
      <c r="D114" s="108"/>
      <c r="E114" s="108"/>
      <c r="F114" s="108"/>
      <c r="G114" s="108"/>
      <c r="H114" s="108"/>
      <c r="I114" s="108"/>
      <c r="J114" s="108"/>
      <c r="K114" s="108"/>
      <c r="L114" s="108"/>
      <c r="M114" s="108"/>
      <c r="N114" s="108"/>
      <c r="O114" s="108"/>
    </row>
    <row r="115" spans="1:15" x14ac:dyDescent="0.35">
      <c r="A115" s="366"/>
      <c r="B115" s="110"/>
      <c r="C115" s="108"/>
      <c r="D115" s="108"/>
      <c r="E115" s="108"/>
      <c r="F115" s="108"/>
      <c r="G115" s="108"/>
      <c r="H115" s="108"/>
      <c r="I115" s="108"/>
      <c r="J115" s="108"/>
      <c r="K115" s="108"/>
      <c r="L115" s="108"/>
      <c r="M115" s="108"/>
      <c r="N115" s="108"/>
      <c r="O115" s="108"/>
    </row>
    <row r="116" spans="1:15" x14ac:dyDescent="0.35">
      <c r="A116" s="366"/>
      <c r="B116" s="110"/>
      <c r="C116" s="108"/>
      <c r="D116" s="108"/>
      <c r="E116" s="108"/>
      <c r="F116" s="108"/>
      <c r="G116" s="108"/>
      <c r="H116" s="108"/>
      <c r="I116" s="108"/>
      <c r="J116" s="108"/>
      <c r="K116" s="108"/>
      <c r="L116" s="108"/>
      <c r="M116" s="108"/>
      <c r="N116" s="108"/>
      <c r="O116" s="108"/>
    </row>
    <row r="117" spans="1:15" x14ac:dyDescent="0.35">
      <c r="A117" s="366"/>
      <c r="B117" s="110"/>
      <c r="C117" s="108"/>
      <c r="D117" s="108"/>
      <c r="E117" s="108"/>
      <c r="F117" s="108"/>
      <c r="G117" s="108"/>
      <c r="H117" s="108"/>
      <c r="I117" s="108"/>
      <c r="J117" s="108"/>
      <c r="K117" s="108"/>
      <c r="L117" s="108"/>
      <c r="M117" s="108"/>
      <c r="N117" s="108"/>
      <c r="O117" s="108"/>
    </row>
    <row r="118" spans="1:15" x14ac:dyDescent="0.35">
      <c r="A118" s="366"/>
      <c r="B118" s="110"/>
      <c r="C118" s="108"/>
      <c r="D118" s="108"/>
      <c r="E118" s="108"/>
      <c r="F118" s="108"/>
      <c r="G118" s="108"/>
      <c r="H118" s="108"/>
      <c r="I118" s="108"/>
      <c r="J118" s="108"/>
      <c r="K118" s="108"/>
      <c r="L118" s="108"/>
      <c r="M118" s="108"/>
      <c r="N118" s="108"/>
      <c r="O118" s="108"/>
    </row>
    <row r="119" spans="1:15" x14ac:dyDescent="0.35">
      <c r="A119" s="366"/>
      <c r="B119" s="110"/>
      <c r="C119" s="108"/>
      <c r="D119" s="108"/>
      <c r="E119" s="108"/>
      <c r="F119" s="108"/>
      <c r="G119" s="108"/>
      <c r="H119" s="108"/>
      <c r="I119" s="108"/>
      <c r="J119" s="108"/>
      <c r="K119" s="108"/>
      <c r="L119" s="108"/>
      <c r="M119" s="108"/>
      <c r="N119" s="108"/>
      <c r="O119" s="108"/>
    </row>
    <row r="120" spans="1:15" x14ac:dyDescent="0.35">
      <c r="A120" s="366"/>
      <c r="B120" s="110"/>
      <c r="C120" s="108"/>
      <c r="D120" s="108"/>
      <c r="E120" s="108"/>
      <c r="F120" s="108"/>
      <c r="G120" s="108"/>
      <c r="H120" s="108"/>
      <c r="I120" s="108"/>
      <c r="J120" s="108"/>
      <c r="K120" s="108"/>
      <c r="L120" s="108"/>
      <c r="M120" s="108"/>
      <c r="N120" s="108"/>
      <c r="O120" s="108"/>
    </row>
    <row r="121" spans="1:15" x14ac:dyDescent="0.35">
      <c r="A121" s="366"/>
      <c r="B121" s="110"/>
      <c r="C121" s="108"/>
      <c r="D121" s="108"/>
      <c r="E121" s="108"/>
      <c r="F121" s="108"/>
      <c r="G121" s="108"/>
      <c r="H121" s="108"/>
      <c r="I121" s="108"/>
      <c r="J121" s="108"/>
      <c r="K121" s="108"/>
      <c r="L121" s="108"/>
      <c r="M121" s="108"/>
      <c r="N121" s="108"/>
      <c r="O121" s="108"/>
    </row>
    <row r="122" spans="1:15" x14ac:dyDescent="0.35">
      <c r="A122" s="367" t="s">
        <v>41</v>
      </c>
      <c r="B122" s="367"/>
      <c r="C122" s="368"/>
      <c r="D122" s="368"/>
      <c r="E122" s="368"/>
      <c r="F122" s="368"/>
      <c r="G122" s="368"/>
      <c r="H122" s="368"/>
      <c r="I122" s="368"/>
      <c r="J122" s="368"/>
      <c r="K122" s="368"/>
      <c r="L122" s="368"/>
      <c r="M122" s="368"/>
      <c r="N122" s="368"/>
      <c r="O122" s="369"/>
    </row>
    <row r="123" spans="1:15" x14ac:dyDescent="0.35">
      <c r="A123" s="110"/>
      <c r="B123" s="110"/>
      <c r="C123" s="110"/>
      <c r="D123" s="110"/>
      <c r="E123" s="110"/>
      <c r="F123" s="110"/>
      <c r="G123" s="370"/>
      <c r="H123" s="370"/>
      <c r="I123" s="110"/>
      <c r="J123" s="110"/>
      <c r="K123" s="110"/>
      <c r="L123" s="110"/>
      <c r="M123" s="110"/>
      <c r="N123" s="110"/>
      <c r="O123" s="110"/>
    </row>
    <row r="124" spans="1:15" x14ac:dyDescent="0.35">
      <c r="A124" s="1026" t="s">
        <v>261</v>
      </c>
      <c r="B124" s="1027"/>
      <c r="C124" s="1027"/>
      <c r="D124" s="1027"/>
      <c r="E124" s="1027"/>
      <c r="F124" s="1027"/>
      <c r="G124" s="1027"/>
      <c r="H124" s="1027"/>
      <c r="I124" s="1027"/>
      <c r="J124" s="1027"/>
      <c r="K124" s="1027"/>
      <c r="L124" s="1027"/>
      <c r="M124" s="1027"/>
      <c r="N124" s="1027"/>
      <c r="O124" s="1027"/>
    </row>
    <row r="125" spans="1:15" x14ac:dyDescent="0.35">
      <c r="A125" s="106" t="s">
        <v>6</v>
      </c>
      <c r="B125" s="106"/>
      <c r="C125" s="1028" t="s">
        <v>1206</v>
      </c>
      <c r="D125" s="1029"/>
      <c r="E125" s="1029"/>
      <c r="F125" s="1029"/>
      <c r="G125" s="1029"/>
      <c r="H125" s="1029"/>
      <c r="I125" s="1029"/>
      <c r="J125" s="1029"/>
      <c r="K125" s="1029"/>
      <c r="L125" s="1029"/>
      <c r="M125" s="1029"/>
      <c r="N125" s="1029"/>
      <c r="O125" s="1029"/>
    </row>
    <row r="126" spans="1:15" x14ac:dyDescent="0.35">
      <c r="A126" s="1030" t="s">
        <v>171</v>
      </c>
      <c r="B126" s="1030"/>
      <c r="C126" s="1030" t="s">
        <v>172</v>
      </c>
      <c r="D126" s="1030"/>
      <c r="E126" s="1030" t="s">
        <v>173</v>
      </c>
      <c r="F126" s="1030"/>
      <c r="G126" s="1030"/>
      <c r="H126" s="1030"/>
      <c r="I126" s="1030"/>
      <c r="J126" s="1030" t="s">
        <v>174</v>
      </c>
      <c r="K126" s="1030"/>
      <c r="L126" s="1030"/>
      <c r="M126" s="1030" t="s">
        <v>249</v>
      </c>
      <c r="N126" s="1030" t="s">
        <v>250</v>
      </c>
      <c r="O126" s="1030" t="s">
        <v>197</v>
      </c>
    </row>
    <row r="127" spans="1:15" ht="51.4" x14ac:dyDescent="0.35">
      <c r="A127" s="363" t="s">
        <v>7</v>
      </c>
      <c r="B127" s="363" t="s">
        <v>145</v>
      </c>
      <c r="C127" s="364" t="s">
        <v>175</v>
      </c>
      <c r="D127" s="364" t="s">
        <v>176</v>
      </c>
      <c r="E127" s="364" t="s">
        <v>177</v>
      </c>
      <c r="F127" s="364" t="s">
        <v>178</v>
      </c>
      <c r="G127" s="365" t="s">
        <v>179</v>
      </c>
      <c r="H127" s="365" t="s">
        <v>180</v>
      </c>
      <c r="I127" s="365" t="s">
        <v>181</v>
      </c>
      <c r="J127" s="364" t="s">
        <v>182</v>
      </c>
      <c r="K127" s="364" t="s">
        <v>183</v>
      </c>
      <c r="L127" s="364" t="s">
        <v>184</v>
      </c>
      <c r="M127" s="1031"/>
      <c r="N127" s="1031"/>
      <c r="O127" s="1030"/>
    </row>
    <row r="128" spans="1:15" x14ac:dyDescent="0.35">
      <c r="A128" s="366"/>
      <c r="B128" s="110"/>
      <c r="C128" s="108"/>
      <c r="D128" s="108"/>
      <c r="E128" s="108"/>
      <c r="F128" s="108"/>
      <c r="G128" s="108"/>
      <c r="H128" s="108"/>
      <c r="I128" s="108"/>
      <c r="J128" s="108"/>
      <c r="K128" s="108"/>
      <c r="L128" s="108"/>
      <c r="M128" s="108"/>
      <c r="N128" s="108"/>
      <c r="O128" s="108"/>
    </row>
    <row r="129" spans="1:15" x14ac:dyDescent="0.35">
      <c r="A129" s="366"/>
      <c r="B129" s="110"/>
      <c r="C129" s="108"/>
      <c r="D129" s="108"/>
      <c r="E129" s="108"/>
      <c r="F129" s="108"/>
      <c r="G129" s="108"/>
      <c r="H129" s="108"/>
      <c r="I129" s="108"/>
      <c r="J129" s="108"/>
      <c r="K129" s="108"/>
      <c r="L129" s="108"/>
      <c r="M129" s="108"/>
      <c r="N129" s="108"/>
      <c r="O129" s="108"/>
    </row>
    <row r="130" spans="1:15" x14ac:dyDescent="0.35">
      <c r="A130" s="366"/>
      <c r="B130" s="110"/>
      <c r="C130" s="108"/>
      <c r="D130" s="108"/>
      <c r="E130" s="108"/>
      <c r="F130" s="108"/>
      <c r="G130" s="108"/>
      <c r="H130" s="108"/>
      <c r="I130" s="108"/>
      <c r="J130" s="108"/>
      <c r="K130" s="108"/>
      <c r="L130" s="108"/>
      <c r="M130" s="108"/>
      <c r="N130" s="108"/>
      <c r="O130" s="108"/>
    </row>
    <row r="131" spans="1:15" x14ac:dyDescent="0.35">
      <c r="A131" s="366"/>
      <c r="B131" s="110"/>
      <c r="C131" s="108"/>
      <c r="D131" s="108"/>
      <c r="E131" s="108"/>
      <c r="F131" s="108"/>
      <c r="G131" s="108"/>
      <c r="H131" s="108"/>
      <c r="I131" s="108"/>
      <c r="J131" s="108"/>
      <c r="K131" s="108"/>
      <c r="L131" s="108"/>
      <c r="M131" s="108"/>
      <c r="N131" s="108"/>
      <c r="O131" s="108"/>
    </row>
    <row r="132" spans="1:15" x14ac:dyDescent="0.35">
      <c r="A132" s="366"/>
      <c r="B132" s="110"/>
      <c r="C132" s="108"/>
      <c r="D132" s="108"/>
      <c r="E132" s="108"/>
      <c r="F132" s="108"/>
      <c r="G132" s="108"/>
      <c r="H132" s="108"/>
      <c r="I132" s="108"/>
      <c r="J132" s="108"/>
      <c r="K132" s="108"/>
      <c r="L132" s="108"/>
      <c r="M132" s="108"/>
      <c r="N132" s="108"/>
      <c r="O132" s="108"/>
    </row>
    <row r="133" spans="1:15" x14ac:dyDescent="0.35">
      <c r="A133" s="366"/>
      <c r="B133" s="110"/>
      <c r="C133" s="108"/>
      <c r="D133" s="108"/>
      <c r="E133" s="108"/>
      <c r="F133" s="108"/>
      <c r="G133" s="108"/>
      <c r="H133" s="108"/>
      <c r="I133" s="108"/>
      <c r="J133" s="108"/>
      <c r="K133" s="108"/>
      <c r="L133" s="108"/>
      <c r="M133" s="108"/>
      <c r="N133" s="108"/>
      <c r="O133" s="108"/>
    </row>
    <row r="134" spans="1:15" x14ac:dyDescent="0.35">
      <c r="A134" s="366"/>
      <c r="B134" s="110"/>
      <c r="C134" s="108"/>
      <c r="D134" s="108"/>
      <c r="E134" s="108"/>
      <c r="F134" s="108"/>
      <c r="G134" s="108"/>
      <c r="H134" s="108"/>
      <c r="I134" s="108"/>
      <c r="J134" s="108"/>
      <c r="K134" s="108"/>
      <c r="L134" s="108"/>
      <c r="M134" s="108"/>
      <c r="N134" s="108"/>
      <c r="O134" s="108"/>
    </row>
    <row r="135" spans="1:15" x14ac:dyDescent="0.35">
      <c r="A135" s="366"/>
      <c r="B135" s="110"/>
      <c r="C135" s="108"/>
      <c r="D135" s="108"/>
      <c r="E135" s="108"/>
      <c r="F135" s="108"/>
      <c r="G135" s="108"/>
      <c r="H135" s="108"/>
      <c r="I135" s="108"/>
      <c r="J135" s="108"/>
      <c r="K135" s="108"/>
      <c r="L135" s="108"/>
      <c r="M135" s="108"/>
      <c r="N135" s="108"/>
      <c r="O135" s="108"/>
    </row>
    <row r="136" spans="1:15" x14ac:dyDescent="0.35">
      <c r="A136" s="366"/>
      <c r="B136" s="110"/>
      <c r="C136" s="108"/>
      <c r="D136" s="108"/>
      <c r="E136" s="108"/>
      <c r="F136" s="108"/>
      <c r="G136" s="108"/>
      <c r="H136" s="108"/>
      <c r="I136" s="108"/>
      <c r="J136" s="108"/>
      <c r="K136" s="108"/>
      <c r="L136" s="108"/>
      <c r="M136" s="108"/>
      <c r="N136" s="108"/>
      <c r="O136" s="108"/>
    </row>
    <row r="137" spans="1:15" x14ac:dyDescent="0.35">
      <c r="A137" s="366"/>
      <c r="B137" s="110"/>
      <c r="C137" s="108"/>
      <c r="D137" s="108"/>
      <c r="E137" s="108"/>
      <c r="F137" s="108"/>
      <c r="G137" s="108"/>
      <c r="H137" s="108"/>
      <c r="I137" s="108"/>
      <c r="J137" s="108"/>
      <c r="K137" s="108"/>
      <c r="L137" s="108"/>
      <c r="M137" s="108"/>
      <c r="N137" s="108"/>
      <c r="O137" s="108"/>
    </row>
    <row r="138" spans="1:15" x14ac:dyDescent="0.35">
      <c r="A138" s="366"/>
      <c r="B138" s="110"/>
      <c r="C138" s="108"/>
      <c r="D138" s="108"/>
      <c r="E138" s="108"/>
      <c r="F138" s="108"/>
      <c r="G138" s="108"/>
      <c r="H138" s="108"/>
      <c r="I138" s="108"/>
      <c r="J138" s="108"/>
      <c r="K138" s="108"/>
      <c r="L138" s="108"/>
      <c r="M138" s="108"/>
      <c r="N138" s="108"/>
      <c r="O138" s="108"/>
    </row>
    <row r="139" spans="1:15" x14ac:dyDescent="0.35">
      <c r="A139" s="367" t="s">
        <v>41</v>
      </c>
      <c r="B139" s="367"/>
      <c r="C139" s="368"/>
      <c r="D139" s="368"/>
      <c r="E139" s="368"/>
      <c r="F139" s="368"/>
      <c r="G139" s="368"/>
      <c r="H139" s="368"/>
      <c r="I139" s="368"/>
      <c r="J139" s="368"/>
      <c r="K139" s="368"/>
      <c r="L139" s="368"/>
      <c r="M139" s="368"/>
      <c r="N139" s="368"/>
      <c r="O139" s="369"/>
    </row>
    <row r="140" spans="1:15" x14ac:dyDescent="0.35">
      <c r="A140" s="110"/>
      <c r="B140" s="110"/>
      <c r="C140" s="110"/>
      <c r="D140" s="110"/>
      <c r="E140" s="110"/>
      <c r="F140" s="110"/>
      <c r="G140" s="370"/>
      <c r="H140" s="370"/>
      <c r="I140" s="110"/>
      <c r="J140" s="110"/>
      <c r="K140" s="110"/>
      <c r="L140" s="110"/>
      <c r="M140" s="110"/>
      <c r="N140" s="110"/>
      <c r="O140" s="110"/>
    </row>
    <row r="141" spans="1:15" x14ac:dyDescent="0.35">
      <c r="A141" s="1026" t="s">
        <v>261</v>
      </c>
      <c r="B141" s="1027"/>
      <c r="C141" s="1027"/>
      <c r="D141" s="1027"/>
      <c r="E141" s="1027"/>
      <c r="F141" s="1027"/>
      <c r="G141" s="1027"/>
      <c r="H141" s="1027"/>
      <c r="I141" s="1027"/>
      <c r="J141" s="1027"/>
      <c r="K141" s="1027"/>
      <c r="L141" s="1027"/>
      <c r="M141" s="1027"/>
      <c r="N141" s="1027"/>
      <c r="O141" s="1027"/>
    </row>
    <row r="142" spans="1:15" x14ac:dyDescent="0.35">
      <c r="A142" s="106" t="s">
        <v>6</v>
      </c>
      <c r="B142" s="106"/>
      <c r="C142" s="1032" t="s">
        <v>1268</v>
      </c>
      <c r="D142" s="1033"/>
      <c r="E142" s="1033"/>
      <c r="F142" s="1033"/>
      <c r="G142" s="1033"/>
      <c r="H142" s="1033"/>
      <c r="I142" s="1033"/>
      <c r="J142" s="1033"/>
      <c r="K142" s="1033"/>
      <c r="L142" s="1033"/>
      <c r="M142" s="1033"/>
      <c r="N142" s="1033"/>
      <c r="O142" s="1033"/>
    </row>
    <row r="143" spans="1:15" x14ac:dyDescent="0.35">
      <c r="A143" s="1030" t="s">
        <v>171</v>
      </c>
      <c r="B143" s="1030"/>
      <c r="C143" s="1030" t="s">
        <v>172</v>
      </c>
      <c r="D143" s="1030"/>
      <c r="E143" s="1030" t="s">
        <v>173</v>
      </c>
      <c r="F143" s="1030"/>
      <c r="G143" s="1030"/>
      <c r="H143" s="1030"/>
      <c r="I143" s="1030"/>
      <c r="J143" s="1030" t="s">
        <v>174</v>
      </c>
      <c r="K143" s="1030"/>
      <c r="L143" s="1030"/>
      <c r="M143" s="1030" t="s">
        <v>249</v>
      </c>
      <c r="N143" s="1030" t="s">
        <v>250</v>
      </c>
      <c r="O143" s="1030" t="s">
        <v>197</v>
      </c>
    </row>
    <row r="144" spans="1:15" ht="51.4" x14ac:dyDescent="0.35">
      <c r="A144" s="363" t="s">
        <v>7</v>
      </c>
      <c r="B144" s="363" t="s">
        <v>145</v>
      </c>
      <c r="C144" s="364" t="s">
        <v>175</v>
      </c>
      <c r="D144" s="364" t="s">
        <v>176</v>
      </c>
      <c r="E144" s="364" t="s">
        <v>177</v>
      </c>
      <c r="F144" s="364" t="s">
        <v>178</v>
      </c>
      <c r="G144" s="365" t="s">
        <v>179</v>
      </c>
      <c r="H144" s="365" t="s">
        <v>180</v>
      </c>
      <c r="I144" s="365" t="s">
        <v>181</v>
      </c>
      <c r="J144" s="364" t="s">
        <v>182</v>
      </c>
      <c r="K144" s="364" t="s">
        <v>183</v>
      </c>
      <c r="L144" s="364" t="s">
        <v>184</v>
      </c>
      <c r="M144" s="1031"/>
      <c r="N144" s="1031"/>
      <c r="O144" s="1030"/>
    </row>
    <row r="145" spans="1:15" x14ac:dyDescent="0.35">
      <c r="A145" s="366"/>
      <c r="B145" s="110">
        <v>1461</v>
      </c>
      <c r="C145" s="231" t="s">
        <v>1293</v>
      </c>
      <c r="D145" s="231">
        <v>4067090</v>
      </c>
      <c r="E145" s="108" t="s">
        <v>1294</v>
      </c>
      <c r="F145" s="108"/>
      <c r="G145" s="108">
        <v>200</v>
      </c>
      <c r="H145" s="108"/>
      <c r="I145" s="108" t="s">
        <v>1295</v>
      </c>
      <c r="J145" s="108" t="s">
        <v>1281</v>
      </c>
      <c r="K145" s="231">
        <v>1500</v>
      </c>
      <c r="L145" s="108" t="s">
        <v>1296</v>
      </c>
      <c r="M145" s="108">
        <v>7500</v>
      </c>
      <c r="N145" s="108">
        <v>6000</v>
      </c>
      <c r="O145" s="107"/>
    </row>
    <row r="146" spans="1:15" x14ac:dyDescent="0.35">
      <c r="A146" s="366"/>
      <c r="B146" s="110"/>
      <c r="C146" s="108"/>
      <c r="D146" s="108"/>
      <c r="E146" s="108"/>
      <c r="F146" s="108"/>
      <c r="G146" s="108"/>
      <c r="H146" s="108"/>
      <c r="I146" s="108"/>
      <c r="J146" s="108"/>
      <c r="K146" s="108"/>
      <c r="L146" s="108"/>
      <c r="M146" s="108"/>
      <c r="N146" s="108"/>
      <c r="O146" s="108"/>
    </row>
    <row r="147" spans="1:15" x14ac:dyDescent="0.35">
      <c r="A147" s="366"/>
      <c r="B147" s="110"/>
      <c r="C147" s="108"/>
      <c r="D147" s="108"/>
      <c r="E147" s="108"/>
      <c r="F147" s="108"/>
      <c r="G147" s="108"/>
      <c r="H147" s="108"/>
      <c r="I147" s="108"/>
      <c r="J147" s="108"/>
      <c r="K147" s="108"/>
      <c r="L147" s="108"/>
      <c r="M147" s="108"/>
      <c r="N147" s="108"/>
      <c r="O147" s="108"/>
    </row>
    <row r="148" spans="1:15" x14ac:dyDescent="0.35">
      <c r="A148" s="366"/>
      <c r="B148" s="110"/>
      <c r="C148" s="108"/>
      <c r="D148" s="108"/>
      <c r="E148" s="108"/>
      <c r="F148" s="108"/>
      <c r="G148" s="108"/>
      <c r="H148" s="108"/>
      <c r="I148" s="108"/>
      <c r="J148" s="108"/>
      <c r="K148" s="108"/>
      <c r="L148" s="108"/>
      <c r="M148" s="108"/>
      <c r="N148" s="108"/>
      <c r="O148" s="108"/>
    </row>
    <row r="149" spans="1:15" x14ac:dyDescent="0.35">
      <c r="A149" s="366"/>
      <c r="B149" s="110"/>
      <c r="C149" s="108"/>
      <c r="D149" s="108"/>
      <c r="E149" s="108"/>
      <c r="F149" s="108"/>
      <c r="G149" s="108"/>
      <c r="H149" s="108"/>
      <c r="I149" s="108"/>
      <c r="J149" s="108"/>
      <c r="K149" s="108"/>
      <c r="L149" s="108"/>
      <c r="M149" s="108"/>
      <c r="N149" s="108"/>
      <c r="O149" s="108"/>
    </row>
    <row r="150" spans="1:15" x14ac:dyDescent="0.35">
      <c r="A150" s="366"/>
      <c r="B150" s="110"/>
      <c r="C150" s="108"/>
      <c r="D150" s="108"/>
      <c r="E150" s="108"/>
      <c r="F150" s="108"/>
      <c r="G150" s="108"/>
      <c r="H150" s="108"/>
      <c r="I150" s="108"/>
      <c r="J150" s="108"/>
      <c r="K150" s="108"/>
      <c r="L150" s="108"/>
      <c r="M150" s="108"/>
      <c r="N150" s="108"/>
      <c r="O150" s="108"/>
    </row>
    <row r="151" spans="1:15" x14ac:dyDescent="0.35">
      <c r="A151" s="366"/>
      <c r="B151" s="110"/>
      <c r="C151" s="108"/>
      <c r="D151" s="108"/>
      <c r="E151" s="108"/>
      <c r="F151" s="108"/>
      <c r="G151" s="108"/>
      <c r="H151" s="108"/>
      <c r="I151" s="108"/>
      <c r="J151" s="108"/>
      <c r="K151" s="108"/>
      <c r="L151" s="108"/>
      <c r="M151" s="108"/>
      <c r="N151" s="108"/>
      <c r="O151" s="108"/>
    </row>
    <row r="152" spans="1:15" x14ac:dyDescent="0.35">
      <c r="A152" s="366"/>
      <c r="B152" s="110"/>
      <c r="C152" s="108"/>
      <c r="D152" s="108"/>
      <c r="E152" s="108"/>
      <c r="F152" s="108"/>
      <c r="G152" s="108"/>
      <c r="H152" s="108"/>
      <c r="I152" s="108"/>
      <c r="J152" s="108"/>
      <c r="K152" s="108"/>
      <c r="L152" s="108"/>
      <c r="M152" s="108"/>
      <c r="N152" s="108"/>
      <c r="O152" s="108"/>
    </row>
    <row r="153" spans="1:15" x14ac:dyDescent="0.35">
      <c r="A153" s="366"/>
      <c r="B153" s="110"/>
      <c r="C153" s="108"/>
      <c r="D153" s="108"/>
      <c r="E153" s="108"/>
      <c r="F153" s="108"/>
      <c r="G153" s="108"/>
      <c r="H153" s="108"/>
      <c r="I153" s="108"/>
      <c r="J153" s="108"/>
      <c r="K153" s="108"/>
      <c r="L153" s="108"/>
      <c r="M153" s="108"/>
      <c r="N153" s="108"/>
      <c r="O153" s="108"/>
    </row>
    <row r="154" spans="1:15" s="554" customFormat="1" x14ac:dyDescent="0.35">
      <c r="A154" s="366"/>
      <c r="B154" s="110"/>
      <c r="C154" s="108"/>
      <c r="D154" s="108"/>
      <c r="E154" s="108"/>
      <c r="F154" s="108"/>
      <c r="G154" s="108"/>
      <c r="H154" s="108"/>
      <c r="I154" s="108"/>
      <c r="J154" s="108"/>
      <c r="K154" s="108"/>
      <c r="L154" s="108"/>
      <c r="M154" s="108"/>
      <c r="N154" s="108"/>
      <c r="O154" s="108"/>
    </row>
    <row r="155" spans="1:15" s="554" customFormat="1" x14ac:dyDescent="0.35">
      <c r="A155" s="366"/>
      <c r="B155" s="110"/>
      <c r="C155" s="108"/>
      <c r="D155" s="108"/>
      <c r="E155" s="108"/>
      <c r="F155" s="108"/>
      <c r="G155" s="108"/>
      <c r="H155" s="108"/>
      <c r="I155" s="108"/>
      <c r="J155" s="108"/>
      <c r="K155" s="108"/>
      <c r="L155" s="108"/>
      <c r="M155" s="108"/>
      <c r="N155" s="108"/>
      <c r="O155" s="108"/>
    </row>
    <row r="156" spans="1:15" s="554" customFormat="1" x14ac:dyDescent="0.35">
      <c r="A156" s="366"/>
      <c r="B156" s="110"/>
      <c r="C156" s="108"/>
      <c r="D156" s="108"/>
      <c r="E156" s="108"/>
      <c r="F156" s="108"/>
      <c r="G156" s="108"/>
      <c r="H156" s="108"/>
      <c r="I156" s="108"/>
      <c r="J156" s="108"/>
      <c r="K156" s="108"/>
      <c r="L156" s="108"/>
      <c r="M156" s="108"/>
      <c r="N156" s="108"/>
      <c r="O156" s="108"/>
    </row>
    <row r="157" spans="1:15" s="554" customFormat="1" x14ac:dyDescent="0.35">
      <c r="A157" s="367" t="s">
        <v>41</v>
      </c>
      <c r="B157" s="367"/>
      <c r="C157" s="368"/>
      <c r="D157" s="368"/>
      <c r="E157" s="368"/>
      <c r="F157" s="368"/>
      <c r="G157" s="368"/>
      <c r="H157" s="368"/>
      <c r="I157" s="368"/>
      <c r="J157" s="368"/>
      <c r="K157" s="368"/>
      <c r="L157" s="368"/>
      <c r="M157" s="368"/>
      <c r="N157" s="368"/>
      <c r="O157" s="369"/>
    </row>
    <row r="158" spans="1:15" s="554" customFormat="1" x14ac:dyDescent="0.35">
      <c r="A158" s="110"/>
      <c r="B158" s="110"/>
      <c r="C158" s="110"/>
      <c r="D158" s="110"/>
      <c r="E158" s="110"/>
      <c r="F158" s="110"/>
      <c r="G158" s="370"/>
      <c r="H158" s="370"/>
      <c r="I158" s="110"/>
      <c r="J158" s="110"/>
      <c r="K158" s="110"/>
      <c r="L158" s="110"/>
      <c r="M158" s="110"/>
      <c r="N158" s="110"/>
      <c r="O158" s="110"/>
    </row>
    <row r="159" spans="1:15" s="554" customFormat="1" x14ac:dyDescent="0.3">
      <c r="A159" s="1026" t="s">
        <v>261</v>
      </c>
      <c r="B159" s="1027"/>
      <c r="C159" s="1027"/>
      <c r="D159" s="1027"/>
      <c r="E159" s="1027"/>
      <c r="F159" s="1027"/>
      <c r="G159" s="1027"/>
      <c r="H159" s="1027"/>
      <c r="I159" s="1027"/>
      <c r="J159" s="1027"/>
      <c r="K159" s="1027"/>
      <c r="L159" s="1027"/>
      <c r="M159" s="1027"/>
      <c r="N159" s="1027"/>
      <c r="O159" s="1027"/>
    </row>
    <row r="160" spans="1:15" s="554" customFormat="1" x14ac:dyDescent="0.3">
      <c r="A160" s="106" t="s">
        <v>6</v>
      </c>
      <c r="B160" s="106"/>
      <c r="C160" s="1032" t="s">
        <v>1349</v>
      </c>
      <c r="D160" s="1033"/>
      <c r="E160" s="1033"/>
      <c r="F160" s="1033"/>
      <c r="G160" s="1033"/>
      <c r="H160" s="1033"/>
      <c r="I160" s="1033"/>
      <c r="J160" s="1033"/>
      <c r="K160" s="1033"/>
      <c r="L160" s="1033"/>
      <c r="M160" s="1033"/>
      <c r="N160" s="1033"/>
      <c r="O160" s="1033"/>
    </row>
    <row r="161" spans="1:15" s="554" customFormat="1" x14ac:dyDescent="0.3">
      <c r="A161" s="1030" t="s">
        <v>171</v>
      </c>
      <c r="B161" s="1030"/>
      <c r="C161" s="1030" t="s">
        <v>172</v>
      </c>
      <c r="D161" s="1030"/>
      <c r="E161" s="1030" t="s">
        <v>173</v>
      </c>
      <c r="F161" s="1030"/>
      <c r="G161" s="1030"/>
      <c r="H161" s="1030"/>
      <c r="I161" s="1030"/>
      <c r="J161" s="1030" t="s">
        <v>174</v>
      </c>
      <c r="K161" s="1030"/>
      <c r="L161" s="1030"/>
      <c r="M161" s="1030" t="s">
        <v>249</v>
      </c>
      <c r="N161" s="1030" t="s">
        <v>250</v>
      </c>
      <c r="O161" s="1030" t="s">
        <v>197</v>
      </c>
    </row>
    <row r="162" spans="1:15" ht="51.4" x14ac:dyDescent="0.35">
      <c r="A162" s="363" t="s">
        <v>7</v>
      </c>
      <c r="B162" s="363" t="s">
        <v>145</v>
      </c>
      <c r="C162" s="364" t="s">
        <v>175</v>
      </c>
      <c r="D162" s="364" t="s">
        <v>176</v>
      </c>
      <c r="E162" s="364" t="s">
        <v>177</v>
      </c>
      <c r="F162" s="364" t="s">
        <v>178</v>
      </c>
      <c r="G162" s="365" t="s">
        <v>179</v>
      </c>
      <c r="H162" s="365" t="s">
        <v>180</v>
      </c>
      <c r="I162" s="365" t="s">
        <v>181</v>
      </c>
      <c r="J162" s="364" t="s">
        <v>182</v>
      </c>
      <c r="K162" s="364" t="s">
        <v>183</v>
      </c>
      <c r="L162" s="364" t="s">
        <v>184</v>
      </c>
      <c r="M162" s="1031"/>
      <c r="N162" s="1031"/>
      <c r="O162" s="1030"/>
    </row>
    <row r="163" spans="1:15" x14ac:dyDescent="0.35">
      <c r="A163" s="551">
        <v>1</v>
      </c>
      <c r="B163" s="554" t="s">
        <v>1382</v>
      </c>
      <c r="C163" s="484" t="s">
        <v>4921</v>
      </c>
      <c r="D163" s="753" t="s">
        <v>5145</v>
      </c>
      <c r="E163" s="483" t="s">
        <v>1294</v>
      </c>
      <c r="F163" s="483"/>
      <c r="G163" s="483">
        <v>380.9</v>
      </c>
      <c r="H163" s="483" t="s">
        <v>1095</v>
      </c>
      <c r="I163" s="483"/>
      <c r="J163" s="483" t="s">
        <v>3961</v>
      </c>
      <c r="K163" s="754">
        <v>2000</v>
      </c>
      <c r="L163" s="483" t="s">
        <v>1296</v>
      </c>
      <c r="M163" s="483">
        <v>24000</v>
      </c>
      <c r="N163" s="483">
        <v>12000</v>
      </c>
      <c r="O163" s="553">
        <v>24000</v>
      </c>
    </row>
    <row r="164" spans="1:15" x14ac:dyDescent="0.35">
      <c r="A164" s="551">
        <v>2</v>
      </c>
      <c r="B164" s="554" t="s">
        <v>1382</v>
      </c>
      <c r="C164" s="483" t="s">
        <v>4917</v>
      </c>
      <c r="D164" s="487" t="s">
        <v>5146</v>
      </c>
      <c r="E164" s="483" t="s">
        <v>1294</v>
      </c>
      <c r="F164" s="483"/>
      <c r="G164" s="483"/>
      <c r="H164" s="483" t="s">
        <v>1095</v>
      </c>
      <c r="I164" s="483"/>
      <c r="J164" s="483" t="s">
        <v>3961</v>
      </c>
      <c r="K164" s="755">
        <v>3500</v>
      </c>
      <c r="L164" s="483" t="s">
        <v>1296</v>
      </c>
      <c r="M164" s="483">
        <v>42000</v>
      </c>
      <c r="N164" s="483">
        <v>21000</v>
      </c>
      <c r="O164" s="483">
        <v>42000</v>
      </c>
    </row>
    <row r="165" spans="1:15" x14ac:dyDescent="0.35">
      <c r="A165" s="551">
        <v>3</v>
      </c>
      <c r="B165" s="554" t="s">
        <v>1382</v>
      </c>
      <c r="C165" s="483" t="s">
        <v>5147</v>
      </c>
      <c r="D165" s="487" t="s">
        <v>5148</v>
      </c>
      <c r="E165" s="483" t="s">
        <v>1294</v>
      </c>
      <c r="F165" s="483"/>
      <c r="G165" s="483">
        <v>160</v>
      </c>
      <c r="H165" s="483" t="s">
        <v>1095</v>
      </c>
      <c r="I165" s="483"/>
      <c r="J165" s="483" t="s">
        <v>3961</v>
      </c>
      <c r="K165" s="755">
        <v>1300</v>
      </c>
      <c r="L165" s="483" t="s">
        <v>1296</v>
      </c>
      <c r="M165" s="483">
        <v>15600</v>
      </c>
      <c r="N165" s="483">
        <v>7800</v>
      </c>
      <c r="O165" s="483">
        <v>15600</v>
      </c>
    </row>
    <row r="166" spans="1:15" x14ac:dyDescent="0.35">
      <c r="A166" s="551">
        <v>4</v>
      </c>
      <c r="B166" s="554" t="s">
        <v>1382</v>
      </c>
      <c r="C166" s="483" t="s">
        <v>4925</v>
      </c>
      <c r="D166" s="487" t="s">
        <v>5149</v>
      </c>
      <c r="E166" s="483" t="s">
        <v>1294</v>
      </c>
      <c r="F166" s="483"/>
      <c r="G166" s="483">
        <v>315.5</v>
      </c>
      <c r="H166" s="483" t="s">
        <v>1095</v>
      </c>
      <c r="I166" s="483"/>
      <c r="J166" s="483" t="s">
        <v>3961</v>
      </c>
      <c r="K166" s="755">
        <v>1800</v>
      </c>
      <c r="L166" s="483" t="s">
        <v>1296</v>
      </c>
      <c r="M166" s="483">
        <v>21600</v>
      </c>
      <c r="N166" s="483">
        <v>10800</v>
      </c>
      <c r="O166" s="483">
        <v>21600</v>
      </c>
    </row>
    <row r="167" spans="1:15" x14ac:dyDescent="0.35">
      <c r="A167" s="551">
        <v>5</v>
      </c>
      <c r="B167" s="554" t="s">
        <v>1382</v>
      </c>
      <c r="C167" s="483" t="s">
        <v>4937</v>
      </c>
      <c r="D167" s="487" t="s">
        <v>5150</v>
      </c>
      <c r="E167" s="483" t="s">
        <v>1294</v>
      </c>
      <c r="F167" s="483"/>
      <c r="G167" s="483"/>
      <c r="H167" s="483" t="s">
        <v>1095</v>
      </c>
      <c r="I167" s="483"/>
      <c r="J167" s="483" t="s">
        <v>3961</v>
      </c>
      <c r="K167" s="755">
        <v>6000</v>
      </c>
      <c r="L167" s="483" t="s">
        <v>1296</v>
      </c>
      <c r="M167" s="483">
        <v>72000</v>
      </c>
      <c r="N167" s="483">
        <v>36000</v>
      </c>
      <c r="O167" s="483">
        <v>72000</v>
      </c>
    </row>
    <row r="168" spans="1:15" x14ac:dyDescent="0.35">
      <c r="A168" s="551">
        <v>6</v>
      </c>
      <c r="B168" s="554" t="s">
        <v>1382</v>
      </c>
      <c r="C168" s="483" t="s">
        <v>4933</v>
      </c>
      <c r="D168" s="487" t="s">
        <v>5150</v>
      </c>
      <c r="E168" s="483" t="s">
        <v>1294</v>
      </c>
      <c r="F168" s="483"/>
      <c r="G168" s="483">
        <v>280</v>
      </c>
      <c r="H168" s="483" t="s">
        <v>1095</v>
      </c>
      <c r="I168" s="483"/>
      <c r="J168" s="483" t="s">
        <v>3961</v>
      </c>
      <c r="K168" s="755">
        <v>3300</v>
      </c>
      <c r="L168" s="483" t="s">
        <v>1296</v>
      </c>
      <c r="M168" s="483">
        <v>39600</v>
      </c>
      <c r="N168" s="483">
        <v>19800</v>
      </c>
      <c r="O168" s="483">
        <v>39600</v>
      </c>
    </row>
    <row r="169" spans="1:15" x14ac:dyDescent="0.35">
      <c r="A169" s="551">
        <v>7</v>
      </c>
      <c r="B169" s="554" t="s">
        <v>1382</v>
      </c>
      <c r="C169" s="483" t="s">
        <v>5151</v>
      </c>
      <c r="D169" s="487" t="s">
        <v>5152</v>
      </c>
      <c r="E169" s="483" t="s">
        <v>1294</v>
      </c>
      <c r="F169" s="483"/>
      <c r="G169" s="483">
        <v>300</v>
      </c>
      <c r="H169" s="483" t="s">
        <v>1095</v>
      </c>
      <c r="I169" s="483"/>
      <c r="J169" s="483" t="s">
        <v>5153</v>
      </c>
      <c r="K169" s="755">
        <v>1920</v>
      </c>
      <c r="L169" s="483" t="s">
        <v>1296</v>
      </c>
      <c r="M169" s="483">
        <v>9600</v>
      </c>
      <c r="N169" s="483">
        <v>0</v>
      </c>
      <c r="O169" s="483">
        <v>0</v>
      </c>
    </row>
    <row r="170" spans="1:15" x14ac:dyDescent="0.35">
      <c r="A170" s="551">
        <v>8</v>
      </c>
      <c r="B170" s="554" t="s">
        <v>1382</v>
      </c>
      <c r="C170" s="483" t="s">
        <v>5124</v>
      </c>
      <c r="D170" s="487" t="s">
        <v>5150</v>
      </c>
      <c r="E170" s="483" t="s">
        <v>1294</v>
      </c>
      <c r="F170" s="483"/>
      <c r="G170" s="483">
        <v>95</v>
      </c>
      <c r="H170" s="483" t="s">
        <v>1095</v>
      </c>
      <c r="I170" s="483"/>
      <c r="J170" s="483" t="s">
        <v>3966</v>
      </c>
      <c r="K170" s="755">
        <v>3500</v>
      </c>
      <c r="L170" s="483" t="s">
        <v>1296</v>
      </c>
      <c r="M170" s="483">
        <v>0</v>
      </c>
      <c r="N170" s="483">
        <v>3500</v>
      </c>
      <c r="O170" s="483">
        <v>42000</v>
      </c>
    </row>
    <row r="171" spans="1:15" x14ac:dyDescent="0.35">
      <c r="A171" s="366"/>
      <c r="B171" s="110"/>
      <c r="C171" s="108"/>
      <c r="D171" s="108"/>
      <c r="E171" s="108"/>
      <c r="F171" s="108"/>
      <c r="G171" s="108"/>
      <c r="H171" s="108"/>
      <c r="I171" s="108"/>
      <c r="J171" s="108"/>
      <c r="K171" s="108"/>
      <c r="L171" s="108"/>
      <c r="M171" s="108"/>
      <c r="N171" s="108"/>
      <c r="O171" s="108"/>
    </row>
    <row r="172" spans="1:15" x14ac:dyDescent="0.35">
      <c r="A172" s="367" t="s">
        <v>41</v>
      </c>
      <c r="B172" s="367"/>
      <c r="C172" s="368"/>
      <c r="D172" s="368"/>
      <c r="E172" s="368"/>
      <c r="F172" s="368"/>
      <c r="G172" s="368"/>
      <c r="H172" s="368"/>
      <c r="I172" s="368"/>
      <c r="J172" s="368"/>
      <c r="K172" s="368"/>
      <c r="L172" s="368"/>
      <c r="M172" s="368"/>
      <c r="N172" s="368"/>
      <c r="O172" s="369"/>
    </row>
    <row r="173" spans="1:15" x14ac:dyDescent="0.35">
      <c r="A173" s="110"/>
      <c r="B173" s="110"/>
      <c r="C173" s="110"/>
      <c r="D173" s="110"/>
      <c r="E173" s="110"/>
      <c r="F173" s="110"/>
      <c r="G173" s="370"/>
      <c r="H173" s="370"/>
      <c r="I173" s="110"/>
      <c r="J173" s="110"/>
      <c r="K173" s="110"/>
      <c r="L173" s="110"/>
      <c r="M173" s="110"/>
      <c r="N173" s="110"/>
      <c r="O173" s="110"/>
    </row>
    <row r="174" spans="1:15" x14ac:dyDescent="0.35">
      <c r="A174" s="1026" t="s">
        <v>261</v>
      </c>
      <c r="B174" s="1027"/>
      <c r="C174" s="1027"/>
      <c r="D174" s="1027"/>
      <c r="E174" s="1027"/>
      <c r="F174" s="1027"/>
      <c r="G174" s="1027"/>
      <c r="H174" s="1027"/>
      <c r="I174" s="1027"/>
      <c r="J174" s="1027"/>
      <c r="K174" s="1027"/>
      <c r="L174" s="1027"/>
      <c r="M174" s="1027"/>
      <c r="N174" s="1027"/>
      <c r="O174" s="1027"/>
    </row>
    <row r="175" spans="1:15" x14ac:dyDescent="0.35">
      <c r="A175" s="106" t="s">
        <v>6</v>
      </c>
      <c r="B175" s="106"/>
      <c r="C175" s="1032" t="s">
        <v>1396</v>
      </c>
      <c r="D175" s="1033"/>
      <c r="E175" s="1033"/>
      <c r="F175" s="1033"/>
      <c r="G175" s="1033"/>
      <c r="H175" s="1033"/>
      <c r="I175" s="1033"/>
      <c r="J175" s="1033"/>
      <c r="K175" s="1033"/>
      <c r="L175" s="1033"/>
      <c r="M175" s="1033"/>
      <c r="N175" s="1033"/>
      <c r="O175" s="1033"/>
    </row>
    <row r="176" spans="1:15" x14ac:dyDescent="0.35">
      <c r="A176" s="1030" t="s">
        <v>171</v>
      </c>
      <c r="B176" s="1030"/>
      <c r="C176" s="1030" t="s">
        <v>172</v>
      </c>
      <c r="D176" s="1030"/>
      <c r="E176" s="1030" t="s">
        <v>173</v>
      </c>
      <c r="F176" s="1030"/>
      <c r="G176" s="1030"/>
      <c r="H176" s="1030"/>
      <c r="I176" s="1030"/>
      <c r="J176" s="1030" t="s">
        <v>174</v>
      </c>
      <c r="K176" s="1030"/>
      <c r="L176" s="1030"/>
      <c r="M176" s="1030" t="s">
        <v>249</v>
      </c>
      <c r="N176" s="1030" t="s">
        <v>250</v>
      </c>
      <c r="O176" s="1030" t="s">
        <v>197</v>
      </c>
    </row>
    <row r="177" spans="1:15" ht="51.4" x14ac:dyDescent="0.35">
      <c r="A177" s="363" t="s">
        <v>7</v>
      </c>
      <c r="B177" s="363" t="s">
        <v>145</v>
      </c>
      <c r="C177" s="364" t="s">
        <v>175</v>
      </c>
      <c r="D177" s="364" t="s">
        <v>176</v>
      </c>
      <c r="E177" s="364" t="s">
        <v>177</v>
      </c>
      <c r="F177" s="364" t="s">
        <v>178</v>
      </c>
      <c r="G177" s="365" t="s">
        <v>179</v>
      </c>
      <c r="H177" s="365" t="s">
        <v>180</v>
      </c>
      <c r="I177" s="365" t="s">
        <v>181</v>
      </c>
      <c r="J177" s="364" t="s">
        <v>182</v>
      </c>
      <c r="K177" s="364" t="s">
        <v>183</v>
      </c>
      <c r="L177" s="364" t="s">
        <v>184</v>
      </c>
      <c r="M177" s="1031"/>
      <c r="N177" s="1031"/>
      <c r="O177" s="1030"/>
    </row>
    <row r="178" spans="1:15" x14ac:dyDescent="0.35">
      <c r="A178" s="366"/>
      <c r="B178" s="110"/>
      <c r="C178" s="231"/>
      <c r="D178" s="231"/>
      <c r="E178" s="108"/>
      <c r="F178" s="108"/>
      <c r="G178" s="108"/>
      <c r="H178" s="108"/>
      <c r="I178" s="108"/>
      <c r="J178" s="108"/>
      <c r="K178" s="231"/>
      <c r="L178" s="108"/>
      <c r="M178" s="108"/>
      <c r="N178" s="108"/>
      <c r="O178" s="107"/>
    </row>
    <row r="179" spans="1:15" x14ac:dyDescent="0.35">
      <c r="A179" s="366"/>
      <c r="B179" s="110"/>
      <c r="C179" s="108"/>
      <c r="D179" s="108"/>
      <c r="E179" s="108"/>
      <c r="F179" s="108"/>
      <c r="G179" s="108"/>
      <c r="H179" s="108"/>
      <c r="I179" s="108"/>
      <c r="J179" s="108"/>
      <c r="K179" s="108"/>
      <c r="L179" s="108"/>
      <c r="M179" s="108"/>
      <c r="N179" s="108"/>
      <c r="O179" s="108"/>
    </row>
    <row r="180" spans="1:15" x14ac:dyDescent="0.35">
      <c r="A180" s="366"/>
      <c r="B180" s="110"/>
      <c r="C180" s="108"/>
      <c r="D180" s="108"/>
      <c r="E180" s="108"/>
      <c r="F180" s="108"/>
      <c r="G180" s="108"/>
      <c r="H180" s="108"/>
      <c r="I180" s="108"/>
      <c r="J180" s="108"/>
      <c r="K180" s="108"/>
      <c r="L180" s="108"/>
      <c r="M180" s="108"/>
      <c r="N180" s="108"/>
      <c r="O180" s="108"/>
    </row>
    <row r="181" spans="1:15" x14ac:dyDescent="0.35">
      <c r="A181" s="366"/>
      <c r="B181" s="110"/>
      <c r="C181" s="108"/>
      <c r="D181" s="108"/>
      <c r="E181" s="108"/>
      <c r="F181" s="108"/>
      <c r="G181" s="108"/>
      <c r="H181" s="108"/>
      <c r="I181" s="108"/>
      <c r="J181" s="108"/>
      <c r="K181" s="108"/>
      <c r="L181" s="108"/>
      <c r="M181" s="108"/>
      <c r="N181" s="108"/>
      <c r="O181" s="108"/>
    </row>
    <row r="182" spans="1:15" x14ac:dyDescent="0.35">
      <c r="A182" s="366"/>
      <c r="B182" s="110"/>
      <c r="C182" s="108"/>
      <c r="D182" s="108"/>
      <c r="E182" s="108"/>
      <c r="F182" s="108"/>
      <c r="G182" s="108"/>
      <c r="H182" s="108"/>
      <c r="I182" s="108"/>
      <c r="J182" s="108"/>
      <c r="K182" s="108"/>
      <c r="L182" s="108"/>
      <c r="M182" s="108"/>
      <c r="N182" s="108"/>
      <c r="O182" s="108"/>
    </row>
    <row r="183" spans="1:15" x14ac:dyDescent="0.35">
      <c r="A183" s="366"/>
      <c r="B183" s="110"/>
      <c r="C183" s="108"/>
      <c r="D183" s="108"/>
      <c r="E183" s="108"/>
      <c r="F183" s="108"/>
      <c r="G183" s="108"/>
      <c r="H183" s="108"/>
      <c r="I183" s="108"/>
      <c r="J183" s="108"/>
      <c r="K183" s="108"/>
      <c r="L183" s="108"/>
      <c r="M183" s="108"/>
      <c r="N183" s="108"/>
      <c r="O183" s="108"/>
    </row>
    <row r="184" spans="1:15" x14ac:dyDescent="0.35">
      <c r="A184" s="366"/>
      <c r="B184" s="110"/>
      <c r="C184" s="108"/>
      <c r="D184" s="108"/>
      <c r="E184" s="108"/>
      <c r="F184" s="108"/>
      <c r="G184" s="108"/>
      <c r="H184" s="108"/>
      <c r="I184" s="108"/>
      <c r="J184" s="108"/>
      <c r="K184" s="108"/>
      <c r="L184" s="108"/>
      <c r="M184" s="108"/>
      <c r="N184" s="108"/>
      <c r="O184" s="108"/>
    </row>
    <row r="185" spans="1:15" x14ac:dyDescent="0.35">
      <c r="A185" s="366"/>
      <c r="B185" s="110"/>
      <c r="C185" s="108"/>
      <c r="D185" s="108"/>
      <c r="E185" s="108"/>
      <c r="F185" s="108"/>
      <c r="G185" s="108"/>
      <c r="H185" s="108"/>
      <c r="I185" s="108"/>
      <c r="J185" s="108"/>
      <c r="K185" s="108"/>
      <c r="L185" s="108"/>
      <c r="M185" s="108"/>
      <c r="N185" s="108"/>
      <c r="O185" s="108"/>
    </row>
    <row r="186" spans="1:15" x14ac:dyDescent="0.35">
      <c r="A186" s="366"/>
      <c r="B186" s="110"/>
      <c r="C186" s="108"/>
      <c r="D186" s="108"/>
      <c r="E186" s="108"/>
      <c r="F186" s="108"/>
      <c r="G186" s="108"/>
      <c r="H186" s="108"/>
      <c r="I186" s="108"/>
      <c r="J186" s="108"/>
      <c r="K186" s="108"/>
      <c r="L186" s="108"/>
      <c r="M186" s="108"/>
      <c r="N186" s="108"/>
      <c r="O186" s="108"/>
    </row>
    <row r="187" spans="1:15" x14ac:dyDescent="0.35">
      <c r="A187" s="366"/>
      <c r="B187" s="110"/>
      <c r="C187" s="108"/>
      <c r="D187" s="108"/>
      <c r="E187" s="108"/>
      <c r="F187" s="108"/>
      <c r="G187" s="108"/>
      <c r="H187" s="108"/>
      <c r="I187" s="108"/>
      <c r="J187" s="108"/>
      <c r="K187" s="108"/>
      <c r="L187" s="108"/>
      <c r="M187" s="108"/>
      <c r="N187" s="108"/>
      <c r="O187" s="108"/>
    </row>
    <row r="188" spans="1:15" x14ac:dyDescent="0.35">
      <c r="A188" s="366"/>
      <c r="B188" s="110"/>
      <c r="C188" s="108"/>
      <c r="D188" s="108"/>
      <c r="E188" s="108"/>
      <c r="F188" s="108"/>
      <c r="G188" s="108"/>
      <c r="H188" s="108"/>
      <c r="I188" s="108"/>
      <c r="J188" s="108"/>
      <c r="K188" s="108"/>
      <c r="L188" s="108"/>
      <c r="M188" s="108"/>
      <c r="N188" s="108"/>
      <c r="O188" s="108"/>
    </row>
    <row r="189" spans="1:15" x14ac:dyDescent="0.35">
      <c r="A189" s="366"/>
      <c r="B189" s="110"/>
      <c r="C189" s="108"/>
      <c r="D189" s="108"/>
      <c r="E189" s="108"/>
      <c r="F189" s="108"/>
      <c r="G189" s="108"/>
      <c r="H189" s="108"/>
      <c r="I189" s="108"/>
      <c r="J189" s="108"/>
      <c r="K189" s="108"/>
      <c r="L189" s="108"/>
      <c r="M189" s="108"/>
      <c r="N189" s="108"/>
      <c r="O189" s="108"/>
    </row>
    <row r="190" spans="1:15" x14ac:dyDescent="0.35">
      <c r="A190" s="367" t="s">
        <v>41</v>
      </c>
      <c r="B190" s="367"/>
      <c r="C190" s="368"/>
      <c r="D190" s="368"/>
      <c r="E190" s="368"/>
      <c r="F190" s="368"/>
      <c r="G190" s="368"/>
      <c r="H190" s="368"/>
      <c r="I190" s="368"/>
      <c r="J190" s="368"/>
      <c r="K190" s="368"/>
      <c r="L190" s="368"/>
      <c r="M190" s="368"/>
      <c r="N190" s="368"/>
      <c r="O190" s="369"/>
    </row>
    <row r="191" spans="1:15" x14ac:dyDescent="0.35">
      <c r="A191" s="110"/>
      <c r="B191" s="110"/>
      <c r="C191" s="110"/>
      <c r="D191" s="110"/>
      <c r="E191" s="110"/>
      <c r="F191" s="110"/>
      <c r="G191" s="370"/>
      <c r="H191" s="370"/>
      <c r="I191" s="110"/>
      <c r="J191" s="110"/>
      <c r="K191" s="110"/>
      <c r="L191" s="110"/>
      <c r="M191" s="110"/>
      <c r="N191" s="110"/>
      <c r="O191" s="110"/>
    </row>
    <row r="192" spans="1:15" x14ac:dyDescent="0.35">
      <c r="A192" s="1026" t="s">
        <v>261</v>
      </c>
      <c r="B192" s="1027"/>
      <c r="C192" s="1027"/>
      <c r="D192" s="1027"/>
      <c r="E192" s="1027"/>
      <c r="F192" s="1027"/>
      <c r="G192" s="1027"/>
      <c r="H192" s="1027"/>
      <c r="I192" s="1027"/>
      <c r="J192" s="1027"/>
      <c r="K192" s="1027"/>
      <c r="L192" s="1027"/>
      <c r="M192" s="1027"/>
      <c r="N192" s="1027"/>
      <c r="O192" s="1027"/>
    </row>
    <row r="193" spans="1:15" x14ac:dyDescent="0.35">
      <c r="A193" s="106" t="s">
        <v>6</v>
      </c>
      <c r="B193" s="106"/>
      <c r="C193" s="1032" t="s">
        <v>1418</v>
      </c>
      <c r="D193" s="1033"/>
      <c r="E193" s="1033"/>
      <c r="F193" s="1033"/>
      <c r="G193" s="1033"/>
      <c r="H193" s="1033"/>
      <c r="I193" s="1033"/>
      <c r="J193" s="1033"/>
      <c r="K193" s="1033"/>
      <c r="L193" s="1033"/>
      <c r="M193" s="1033"/>
      <c r="N193" s="1033"/>
      <c r="O193" s="1033"/>
    </row>
    <row r="194" spans="1:15" x14ac:dyDescent="0.35">
      <c r="A194" s="1030" t="s">
        <v>171</v>
      </c>
      <c r="B194" s="1030"/>
      <c r="C194" s="1030" t="s">
        <v>172</v>
      </c>
      <c r="D194" s="1030"/>
      <c r="E194" s="1030" t="s">
        <v>173</v>
      </c>
      <c r="F194" s="1030"/>
      <c r="G194" s="1030"/>
      <c r="H194" s="1030"/>
      <c r="I194" s="1030"/>
      <c r="J194" s="1030" t="s">
        <v>174</v>
      </c>
      <c r="K194" s="1030"/>
      <c r="L194" s="1030"/>
      <c r="M194" s="1030" t="s">
        <v>249</v>
      </c>
      <c r="N194" s="1030" t="s">
        <v>250</v>
      </c>
      <c r="O194" s="1030" t="s">
        <v>197</v>
      </c>
    </row>
    <row r="195" spans="1:15" ht="51.4" x14ac:dyDescent="0.35">
      <c r="A195" s="363" t="s">
        <v>7</v>
      </c>
      <c r="B195" s="363" t="s">
        <v>145</v>
      </c>
      <c r="C195" s="364" t="s">
        <v>175</v>
      </c>
      <c r="D195" s="364" t="s">
        <v>176</v>
      </c>
      <c r="E195" s="364" t="s">
        <v>177</v>
      </c>
      <c r="F195" s="364" t="s">
        <v>178</v>
      </c>
      <c r="G195" s="365" t="s">
        <v>179</v>
      </c>
      <c r="H195" s="365" t="s">
        <v>180</v>
      </c>
      <c r="I195" s="365" t="s">
        <v>181</v>
      </c>
      <c r="J195" s="364" t="s">
        <v>182</v>
      </c>
      <c r="K195" s="364" t="s">
        <v>183</v>
      </c>
      <c r="L195" s="364" t="s">
        <v>184</v>
      </c>
      <c r="M195" s="1031"/>
      <c r="N195" s="1031"/>
      <c r="O195" s="1030"/>
    </row>
    <row r="196" spans="1:15" x14ac:dyDescent="0.35">
      <c r="A196" s="366"/>
      <c r="B196" s="110"/>
      <c r="C196" s="231"/>
      <c r="D196" s="231"/>
      <c r="E196" s="108"/>
      <c r="F196" s="108"/>
      <c r="G196" s="108"/>
      <c r="H196" s="108"/>
      <c r="I196" s="108"/>
      <c r="J196" s="108"/>
      <c r="K196" s="231"/>
      <c r="L196" s="108"/>
      <c r="M196" s="108"/>
      <c r="N196" s="108"/>
      <c r="O196" s="107"/>
    </row>
    <row r="197" spans="1:15" x14ac:dyDescent="0.35">
      <c r="A197" s="366"/>
      <c r="B197" s="110"/>
      <c r="C197" s="108"/>
      <c r="D197" s="108"/>
      <c r="E197" s="108"/>
      <c r="F197" s="108"/>
      <c r="G197" s="108"/>
      <c r="H197" s="108"/>
      <c r="I197" s="108"/>
      <c r="J197" s="108"/>
      <c r="K197" s="108"/>
      <c r="L197" s="108"/>
      <c r="M197" s="108"/>
      <c r="N197" s="108"/>
      <c r="O197" s="108"/>
    </row>
    <row r="198" spans="1:15" x14ac:dyDescent="0.35">
      <c r="A198" s="366"/>
      <c r="B198" s="110"/>
      <c r="C198" s="108"/>
      <c r="D198" s="108"/>
      <c r="E198" s="108"/>
      <c r="F198" s="108"/>
      <c r="G198" s="108"/>
      <c r="H198" s="108"/>
      <c r="I198" s="108"/>
      <c r="J198" s="108"/>
      <c r="K198" s="108"/>
      <c r="L198" s="108"/>
      <c r="M198" s="108"/>
      <c r="N198" s="108"/>
      <c r="O198" s="108"/>
    </row>
    <row r="199" spans="1:15" x14ac:dyDescent="0.35">
      <c r="A199" s="366"/>
      <c r="B199" s="110"/>
      <c r="C199" s="108"/>
      <c r="D199" s="108"/>
      <c r="E199" s="108"/>
      <c r="F199" s="108"/>
      <c r="G199" s="108"/>
      <c r="H199" s="108"/>
      <c r="I199" s="108"/>
      <c r="J199" s="108"/>
      <c r="K199" s="108"/>
      <c r="L199" s="108"/>
      <c r="M199" s="108"/>
      <c r="N199" s="108"/>
      <c r="O199" s="108"/>
    </row>
    <row r="200" spans="1:15" x14ac:dyDescent="0.35">
      <c r="A200" s="366"/>
      <c r="B200" s="110"/>
      <c r="C200" s="108"/>
      <c r="D200" s="108"/>
      <c r="E200" s="108"/>
      <c r="F200" s="108"/>
      <c r="G200" s="108"/>
      <c r="H200" s="108"/>
      <c r="I200" s="108"/>
      <c r="J200" s="108"/>
      <c r="K200" s="108"/>
      <c r="L200" s="108"/>
      <c r="M200" s="108"/>
      <c r="N200" s="108"/>
      <c r="O200" s="108"/>
    </row>
    <row r="201" spans="1:15" x14ac:dyDescent="0.35">
      <c r="A201" s="366"/>
      <c r="B201" s="110"/>
      <c r="C201" s="108"/>
      <c r="D201" s="108"/>
      <c r="E201" s="108"/>
      <c r="F201" s="108"/>
      <c r="G201" s="108"/>
      <c r="H201" s="108"/>
      <c r="I201" s="108"/>
      <c r="J201" s="108"/>
      <c r="K201" s="108"/>
      <c r="L201" s="108"/>
      <c r="M201" s="108"/>
      <c r="N201" s="108"/>
      <c r="O201" s="108"/>
    </row>
    <row r="202" spans="1:15" x14ac:dyDescent="0.35">
      <c r="A202" s="366"/>
      <c r="B202" s="110"/>
      <c r="C202" s="108"/>
      <c r="D202" s="108"/>
      <c r="E202" s="108"/>
      <c r="F202" s="108"/>
      <c r="G202" s="108"/>
      <c r="H202" s="108"/>
      <c r="I202" s="108"/>
      <c r="J202" s="108"/>
      <c r="K202" s="108"/>
      <c r="L202" s="108"/>
      <c r="M202" s="108"/>
      <c r="N202" s="108"/>
      <c r="O202" s="108"/>
    </row>
    <row r="203" spans="1:15" x14ac:dyDescent="0.35">
      <c r="A203" s="366"/>
      <c r="B203" s="110"/>
      <c r="C203" s="108"/>
      <c r="D203" s="108"/>
      <c r="E203" s="108"/>
      <c r="F203" s="108"/>
      <c r="G203" s="108"/>
      <c r="H203" s="108"/>
      <c r="I203" s="108"/>
      <c r="J203" s="108"/>
      <c r="K203" s="108"/>
      <c r="L203" s="108"/>
      <c r="M203" s="108"/>
      <c r="N203" s="108"/>
      <c r="O203" s="108"/>
    </row>
    <row r="204" spans="1:15" x14ac:dyDescent="0.35">
      <c r="A204" s="366"/>
      <c r="B204" s="110"/>
      <c r="C204" s="108"/>
      <c r="D204" s="108"/>
      <c r="E204" s="108"/>
      <c r="F204" s="108"/>
      <c r="G204" s="108"/>
      <c r="H204" s="108"/>
      <c r="I204" s="108"/>
      <c r="J204" s="108"/>
      <c r="K204" s="108"/>
      <c r="L204" s="108"/>
      <c r="M204" s="108"/>
      <c r="N204" s="108"/>
      <c r="O204" s="108"/>
    </row>
    <row r="205" spans="1:15" x14ac:dyDescent="0.35">
      <c r="A205" s="366"/>
      <c r="B205" s="110"/>
      <c r="C205" s="108"/>
      <c r="D205" s="108"/>
      <c r="E205" s="108"/>
      <c r="F205" s="108"/>
      <c r="G205" s="108"/>
      <c r="H205" s="108"/>
      <c r="I205" s="108"/>
      <c r="J205" s="108"/>
      <c r="K205" s="108"/>
      <c r="L205" s="108"/>
      <c r="M205" s="108"/>
      <c r="N205" s="108"/>
      <c r="O205" s="108"/>
    </row>
    <row r="206" spans="1:15" x14ac:dyDescent="0.35">
      <c r="A206" s="366"/>
      <c r="B206" s="110"/>
      <c r="C206" s="108"/>
      <c r="D206" s="108"/>
      <c r="E206" s="108"/>
      <c r="F206" s="108"/>
      <c r="G206" s="108"/>
      <c r="H206" s="108"/>
      <c r="I206" s="108"/>
      <c r="J206" s="108"/>
      <c r="K206" s="108"/>
      <c r="L206" s="108"/>
      <c r="M206" s="108"/>
      <c r="N206" s="108"/>
      <c r="O206" s="108"/>
    </row>
    <row r="207" spans="1:15" x14ac:dyDescent="0.35">
      <c r="A207" s="366"/>
      <c r="B207" s="110"/>
      <c r="C207" s="108"/>
      <c r="D207" s="108"/>
      <c r="E207" s="108"/>
      <c r="F207" s="108"/>
      <c r="G207" s="108"/>
      <c r="H207" s="108"/>
      <c r="I207" s="108"/>
      <c r="J207" s="108"/>
      <c r="K207" s="108"/>
      <c r="L207" s="108"/>
      <c r="M207" s="108"/>
      <c r="N207" s="108"/>
      <c r="O207" s="108"/>
    </row>
    <row r="208" spans="1:15" x14ac:dyDescent="0.35">
      <c r="A208" s="367" t="s">
        <v>41</v>
      </c>
      <c r="B208" s="367"/>
      <c r="C208" s="368"/>
      <c r="D208" s="368"/>
      <c r="E208" s="368"/>
      <c r="F208" s="368"/>
      <c r="G208" s="368"/>
      <c r="H208" s="368"/>
      <c r="I208" s="368"/>
      <c r="J208" s="368"/>
      <c r="K208" s="368"/>
      <c r="L208" s="368"/>
      <c r="M208" s="368"/>
      <c r="N208" s="368"/>
      <c r="O208" s="369"/>
    </row>
    <row r="209" spans="1:15" x14ac:dyDescent="0.35">
      <c r="A209" s="110"/>
      <c r="B209" s="110"/>
      <c r="C209" s="110"/>
      <c r="D209" s="110"/>
      <c r="E209" s="110"/>
      <c r="F209" s="110"/>
      <c r="G209" s="370"/>
      <c r="H209" s="370"/>
      <c r="I209" s="110"/>
      <c r="J209" s="110"/>
      <c r="K209" s="110"/>
      <c r="L209" s="110"/>
      <c r="M209" s="110"/>
      <c r="N209" s="110"/>
      <c r="O209" s="110"/>
    </row>
    <row r="210" spans="1:15" x14ac:dyDescent="0.35">
      <c r="A210" s="1026" t="s">
        <v>261</v>
      </c>
      <c r="B210" s="1027"/>
      <c r="C210" s="1027"/>
      <c r="D210" s="1027"/>
      <c r="E210" s="1027"/>
      <c r="F210" s="1027"/>
      <c r="G210" s="1027"/>
      <c r="H210" s="1027"/>
      <c r="I210" s="1027"/>
      <c r="J210" s="1027"/>
      <c r="K210" s="1027"/>
      <c r="L210" s="1027"/>
      <c r="M210" s="1027"/>
      <c r="N210" s="1027"/>
      <c r="O210" s="1027"/>
    </row>
    <row r="211" spans="1:15" x14ac:dyDescent="0.35">
      <c r="A211" s="106" t="s">
        <v>6</v>
      </c>
      <c r="B211" s="106"/>
      <c r="C211" s="1032" t="s">
        <v>1719</v>
      </c>
      <c r="D211" s="1033"/>
      <c r="E211" s="1033"/>
      <c r="F211" s="1033"/>
      <c r="G211" s="1033"/>
      <c r="H211" s="1033"/>
      <c r="I211" s="1033"/>
      <c r="J211" s="1033"/>
      <c r="K211" s="1033"/>
      <c r="L211" s="1033"/>
      <c r="M211" s="1033"/>
      <c r="N211" s="1033"/>
      <c r="O211" s="1033"/>
    </row>
    <row r="212" spans="1:15" x14ac:dyDescent="0.35">
      <c r="A212" s="1030" t="s">
        <v>171</v>
      </c>
      <c r="B212" s="1030"/>
      <c r="C212" s="1030" t="s">
        <v>172</v>
      </c>
      <c r="D212" s="1030"/>
      <c r="E212" s="1030" t="s">
        <v>173</v>
      </c>
      <c r="F212" s="1030"/>
      <c r="G212" s="1030"/>
      <c r="H212" s="1030"/>
      <c r="I212" s="1030"/>
      <c r="J212" s="1030" t="s">
        <v>174</v>
      </c>
      <c r="K212" s="1030"/>
      <c r="L212" s="1030"/>
      <c r="M212" s="1030" t="s">
        <v>249</v>
      </c>
      <c r="N212" s="1030" t="s">
        <v>250</v>
      </c>
      <c r="O212" s="1030" t="s">
        <v>197</v>
      </c>
    </row>
    <row r="213" spans="1:15" ht="51.4" x14ac:dyDescent="0.35">
      <c r="A213" s="363" t="s">
        <v>7</v>
      </c>
      <c r="B213" s="363" t="s">
        <v>145</v>
      </c>
      <c r="C213" s="364" t="s">
        <v>175</v>
      </c>
      <c r="D213" s="364" t="s">
        <v>176</v>
      </c>
      <c r="E213" s="364" t="s">
        <v>177</v>
      </c>
      <c r="F213" s="364" t="s">
        <v>178</v>
      </c>
      <c r="G213" s="365" t="s">
        <v>179</v>
      </c>
      <c r="H213" s="365" t="s">
        <v>180</v>
      </c>
      <c r="I213" s="365" t="s">
        <v>181</v>
      </c>
      <c r="J213" s="364" t="s">
        <v>182</v>
      </c>
      <c r="K213" s="364" t="s">
        <v>183</v>
      </c>
      <c r="L213" s="364" t="s">
        <v>184</v>
      </c>
      <c r="M213" s="1031"/>
      <c r="N213" s="1031"/>
      <c r="O213" s="1030"/>
    </row>
    <row r="214" spans="1:15" x14ac:dyDescent="0.35">
      <c r="A214" s="366" t="s">
        <v>3317</v>
      </c>
      <c r="B214" s="110" t="s">
        <v>3318</v>
      </c>
      <c r="C214" s="231" t="s">
        <v>3319</v>
      </c>
      <c r="D214" s="373" t="s">
        <v>3320</v>
      </c>
      <c r="E214" s="108" t="s">
        <v>1294</v>
      </c>
      <c r="F214" s="108" t="s">
        <v>3321</v>
      </c>
      <c r="G214" s="108">
        <v>800</v>
      </c>
      <c r="H214" s="108"/>
      <c r="I214" s="108"/>
      <c r="J214" s="108" t="s">
        <v>3322</v>
      </c>
      <c r="K214" s="374">
        <v>6000</v>
      </c>
      <c r="L214" s="108" t="s">
        <v>3323</v>
      </c>
      <c r="M214" s="108">
        <v>49060</v>
      </c>
      <c r="N214" s="108">
        <v>36000</v>
      </c>
      <c r="O214" s="107">
        <v>78000</v>
      </c>
    </row>
    <row r="215" spans="1:15" x14ac:dyDescent="0.35">
      <c r="A215" s="366" t="s">
        <v>3317</v>
      </c>
      <c r="B215" s="110" t="s">
        <v>3318</v>
      </c>
      <c r="C215" s="108" t="s">
        <v>3324</v>
      </c>
      <c r="D215" s="108">
        <v>43336170</v>
      </c>
      <c r="E215" s="108" t="s">
        <v>1294</v>
      </c>
      <c r="F215" s="108" t="s">
        <v>3321</v>
      </c>
      <c r="G215" s="108">
        <v>200</v>
      </c>
      <c r="H215" s="108"/>
      <c r="I215" s="108"/>
      <c r="J215" s="108" t="s">
        <v>3322</v>
      </c>
      <c r="K215" s="108">
        <v>3800</v>
      </c>
      <c r="L215" s="108" t="s">
        <v>3323</v>
      </c>
      <c r="M215" s="108">
        <v>45600</v>
      </c>
      <c r="N215" s="108">
        <v>22800</v>
      </c>
      <c r="O215" s="108">
        <v>50400</v>
      </c>
    </row>
    <row r="216" spans="1:15" x14ac:dyDescent="0.35">
      <c r="A216" s="366" t="s">
        <v>3317</v>
      </c>
      <c r="B216" s="110" t="s">
        <v>3318</v>
      </c>
      <c r="C216" s="108" t="s">
        <v>3325</v>
      </c>
      <c r="D216" s="108">
        <v>41600326</v>
      </c>
      <c r="E216" s="108" t="s">
        <v>1294</v>
      </c>
      <c r="F216" s="108" t="s">
        <v>3321</v>
      </c>
      <c r="G216" s="108">
        <v>500</v>
      </c>
      <c r="H216" s="108"/>
      <c r="I216" s="108"/>
      <c r="J216" s="108" t="s">
        <v>3326</v>
      </c>
      <c r="K216" s="108">
        <v>5000</v>
      </c>
      <c r="L216" s="108" t="s">
        <v>3323</v>
      </c>
      <c r="M216" s="108"/>
      <c r="N216" s="108">
        <v>10000</v>
      </c>
      <c r="O216" s="108">
        <v>66000</v>
      </c>
    </row>
    <row r="217" spans="1:15" x14ac:dyDescent="0.35">
      <c r="A217" s="108"/>
      <c r="B217" s="108"/>
      <c r="C217" s="108"/>
      <c r="D217" s="108"/>
      <c r="E217" s="108"/>
      <c r="F217" s="108"/>
      <c r="G217" s="108"/>
      <c r="H217" s="108"/>
      <c r="I217" s="108"/>
      <c r="J217" s="108"/>
      <c r="K217" s="108"/>
      <c r="L217" s="108"/>
      <c r="M217" s="108"/>
      <c r="N217" s="108"/>
      <c r="O217" s="108"/>
    </row>
    <row r="218" spans="1:15" x14ac:dyDescent="0.35">
      <c r="A218" s="108"/>
      <c r="B218" s="108"/>
      <c r="C218" s="108"/>
      <c r="D218" s="108"/>
      <c r="E218" s="108"/>
      <c r="F218" s="108"/>
      <c r="G218" s="108"/>
      <c r="H218" s="108"/>
      <c r="I218" s="108"/>
      <c r="J218" s="108"/>
      <c r="K218" s="108"/>
      <c r="L218" s="108"/>
      <c r="M218" s="108"/>
      <c r="N218" s="108"/>
      <c r="O218" s="108"/>
    </row>
    <row r="219" spans="1:15" x14ac:dyDescent="0.35">
      <c r="A219" s="108"/>
      <c r="B219" s="108"/>
      <c r="C219" s="108"/>
      <c r="D219" s="108"/>
      <c r="E219" s="108"/>
      <c r="F219" s="108"/>
      <c r="G219" s="108"/>
      <c r="H219" s="108"/>
      <c r="I219" s="108"/>
      <c r="J219" s="108"/>
      <c r="K219" s="108"/>
      <c r="L219" s="108"/>
      <c r="M219" s="108"/>
      <c r="N219" s="108"/>
      <c r="O219" s="108"/>
    </row>
    <row r="220" spans="1:15" x14ac:dyDescent="0.35">
      <c r="A220" s="108"/>
      <c r="B220" s="108"/>
      <c r="C220" s="108"/>
      <c r="D220" s="108"/>
      <c r="E220" s="108"/>
      <c r="F220" s="108"/>
      <c r="G220" s="108"/>
      <c r="H220" s="108"/>
      <c r="I220" s="108"/>
      <c r="J220" s="108"/>
      <c r="K220" s="108"/>
      <c r="L220" s="108"/>
      <c r="M220" s="108"/>
      <c r="N220" s="108"/>
      <c r="O220" s="108"/>
    </row>
    <row r="221" spans="1:15" x14ac:dyDescent="0.35">
      <c r="A221" s="108"/>
      <c r="B221" s="108"/>
      <c r="C221" s="108"/>
      <c r="D221" s="108"/>
      <c r="E221" s="108"/>
      <c r="F221" s="108"/>
      <c r="G221" s="108"/>
      <c r="H221" s="108"/>
      <c r="I221" s="108"/>
      <c r="J221" s="108"/>
      <c r="K221" s="108"/>
      <c r="L221" s="108"/>
      <c r="M221" s="108"/>
      <c r="N221" s="108"/>
      <c r="O221" s="108"/>
    </row>
    <row r="222" spans="1:15" x14ac:dyDescent="0.35">
      <c r="A222" s="108"/>
      <c r="B222" s="108"/>
      <c r="C222" s="108"/>
      <c r="D222" s="108"/>
      <c r="E222" s="108"/>
      <c r="F222" s="108"/>
      <c r="G222" s="108"/>
      <c r="H222" s="108"/>
      <c r="I222" s="108"/>
      <c r="J222" s="108"/>
      <c r="K222" s="108"/>
      <c r="L222" s="108"/>
      <c r="M222" s="108"/>
      <c r="N222" s="108"/>
      <c r="O222" s="108"/>
    </row>
    <row r="223" spans="1:15" x14ac:dyDescent="0.35">
      <c r="A223" s="108"/>
      <c r="B223" s="108"/>
      <c r="C223" s="108"/>
      <c r="D223" s="108"/>
      <c r="E223" s="108"/>
      <c r="F223" s="108"/>
      <c r="G223" s="108"/>
      <c r="H223" s="108"/>
      <c r="I223" s="108"/>
      <c r="J223" s="108"/>
      <c r="K223" s="108"/>
      <c r="L223" s="108"/>
      <c r="M223" s="108"/>
      <c r="N223" s="108"/>
      <c r="O223" s="108"/>
    </row>
    <row r="224" spans="1:15" x14ac:dyDescent="0.35">
      <c r="A224" s="108"/>
      <c r="B224" s="108"/>
      <c r="C224" s="108"/>
      <c r="D224" s="108"/>
      <c r="E224" s="108"/>
      <c r="F224" s="108"/>
      <c r="G224" s="108"/>
      <c r="H224" s="108"/>
      <c r="I224" s="108"/>
      <c r="J224" s="108"/>
      <c r="K224" s="108"/>
      <c r="L224" s="108"/>
      <c r="M224" s="108"/>
      <c r="N224" s="108"/>
      <c r="O224" s="108"/>
    </row>
    <row r="225" spans="1:15" x14ac:dyDescent="0.35">
      <c r="A225" s="108"/>
      <c r="B225" s="108"/>
      <c r="C225" s="108"/>
      <c r="D225" s="108"/>
      <c r="E225" s="108"/>
      <c r="F225" s="108"/>
      <c r="G225" s="108"/>
      <c r="H225" s="108"/>
      <c r="I225" s="108"/>
      <c r="J225" s="108"/>
      <c r="K225" s="108"/>
      <c r="L225" s="108"/>
      <c r="M225" s="108"/>
      <c r="N225" s="108"/>
      <c r="O225" s="108"/>
    </row>
    <row r="226" spans="1:15" x14ac:dyDescent="0.35">
      <c r="A226" s="375" t="s">
        <v>41</v>
      </c>
      <c r="B226" s="375"/>
      <c r="C226" s="376"/>
      <c r="D226" s="376"/>
      <c r="E226" s="376"/>
      <c r="F226" s="376"/>
      <c r="G226" s="376"/>
      <c r="H226" s="376"/>
      <c r="I226" s="376"/>
      <c r="J226" s="376"/>
      <c r="K226" s="376">
        <f>SUM(K214:K225)</f>
        <v>14800</v>
      </c>
      <c r="L226" s="376"/>
      <c r="M226" s="376">
        <f>SUM(M214:M225)</f>
        <v>94660</v>
      </c>
      <c r="N226" s="376">
        <f>SUM(N214:N225)</f>
        <v>68800</v>
      </c>
      <c r="O226" s="377">
        <f>SUM(O214:O225)</f>
        <v>194400</v>
      </c>
    </row>
  </sheetData>
  <mergeCells count="117">
    <mergeCell ref="A210:O210"/>
    <mergeCell ref="C211:O211"/>
    <mergeCell ref="A212:B212"/>
    <mergeCell ref="C212:D212"/>
    <mergeCell ref="E212:I212"/>
    <mergeCell ref="J212:L212"/>
    <mergeCell ref="M212:M213"/>
    <mergeCell ref="N212:N213"/>
    <mergeCell ref="O212:O213"/>
    <mergeCell ref="A192:O192"/>
    <mergeCell ref="C193:O193"/>
    <mergeCell ref="A194:B194"/>
    <mergeCell ref="C194:D194"/>
    <mergeCell ref="E194:I194"/>
    <mergeCell ref="J194:L194"/>
    <mergeCell ref="M194:M195"/>
    <mergeCell ref="N194:N195"/>
    <mergeCell ref="O194:O195"/>
    <mergeCell ref="A174:O174"/>
    <mergeCell ref="C175:O175"/>
    <mergeCell ref="A176:B176"/>
    <mergeCell ref="C176:D176"/>
    <mergeCell ref="E176:I176"/>
    <mergeCell ref="J176:L176"/>
    <mergeCell ref="M176:M177"/>
    <mergeCell ref="N176:N177"/>
    <mergeCell ref="O176:O177"/>
    <mergeCell ref="A159:O159"/>
    <mergeCell ref="C160:O160"/>
    <mergeCell ref="A161:B161"/>
    <mergeCell ref="C161:D161"/>
    <mergeCell ref="E161:I161"/>
    <mergeCell ref="J161:L161"/>
    <mergeCell ref="M161:M162"/>
    <mergeCell ref="N161:N162"/>
    <mergeCell ref="O161:O162"/>
    <mergeCell ref="A141:O141"/>
    <mergeCell ref="C142:O142"/>
    <mergeCell ref="A143:B143"/>
    <mergeCell ref="C143:D143"/>
    <mergeCell ref="E143:I143"/>
    <mergeCell ref="J143:L143"/>
    <mergeCell ref="M143:M144"/>
    <mergeCell ref="N143:N144"/>
    <mergeCell ref="O143:O144"/>
    <mergeCell ref="A124:O124"/>
    <mergeCell ref="C125:O125"/>
    <mergeCell ref="A126:B126"/>
    <mergeCell ref="C126:D126"/>
    <mergeCell ref="E126:I126"/>
    <mergeCell ref="J126:L126"/>
    <mergeCell ref="M126:M127"/>
    <mergeCell ref="N126:N127"/>
    <mergeCell ref="O126:O127"/>
    <mergeCell ref="A106:O106"/>
    <mergeCell ref="C107:O107"/>
    <mergeCell ref="A108:B108"/>
    <mergeCell ref="C108:D108"/>
    <mergeCell ref="E108:I108"/>
    <mergeCell ref="J108:L108"/>
    <mergeCell ref="M108:M109"/>
    <mergeCell ref="N108:N109"/>
    <mergeCell ref="O108:O109"/>
    <mergeCell ref="A88:O88"/>
    <mergeCell ref="C89:O89"/>
    <mergeCell ref="A90:B90"/>
    <mergeCell ref="C90:D90"/>
    <mergeCell ref="E90:I90"/>
    <mergeCell ref="J90:L90"/>
    <mergeCell ref="M90:M91"/>
    <mergeCell ref="N90:N91"/>
    <mergeCell ref="O90:O91"/>
    <mergeCell ref="A70:O70"/>
    <mergeCell ref="C71:O71"/>
    <mergeCell ref="A72:B72"/>
    <mergeCell ref="C72:D72"/>
    <mergeCell ref="E72:I72"/>
    <mergeCell ref="J72:L72"/>
    <mergeCell ref="M72:M73"/>
    <mergeCell ref="N72:N73"/>
    <mergeCell ref="O72:O73"/>
    <mergeCell ref="A52:O52"/>
    <mergeCell ref="C53:O53"/>
    <mergeCell ref="A54:B54"/>
    <mergeCell ref="C54:D54"/>
    <mergeCell ref="E54:I54"/>
    <mergeCell ref="J54:L54"/>
    <mergeCell ref="M54:M55"/>
    <mergeCell ref="N54:N55"/>
    <mergeCell ref="O54:O55"/>
    <mergeCell ref="A34:O34"/>
    <mergeCell ref="C35:O35"/>
    <mergeCell ref="A36:B36"/>
    <mergeCell ref="C36:D36"/>
    <mergeCell ref="E36:I36"/>
    <mergeCell ref="J36:L36"/>
    <mergeCell ref="M36:M37"/>
    <mergeCell ref="N36:N37"/>
    <mergeCell ref="O36:O37"/>
    <mergeCell ref="A16:O16"/>
    <mergeCell ref="C17:O17"/>
    <mergeCell ref="A18:B18"/>
    <mergeCell ref="C18:D18"/>
    <mergeCell ref="E18:I18"/>
    <mergeCell ref="J18:L18"/>
    <mergeCell ref="M18:M19"/>
    <mergeCell ref="N18:N19"/>
    <mergeCell ref="O18:O19"/>
    <mergeCell ref="A1:O1"/>
    <mergeCell ref="C2:O2"/>
    <mergeCell ref="O3:O4"/>
    <mergeCell ref="N3:N4"/>
    <mergeCell ref="A3:B3"/>
    <mergeCell ref="C3:D3"/>
    <mergeCell ref="E3:I3"/>
    <mergeCell ref="J3:L3"/>
    <mergeCell ref="M3:M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FMTO 01</vt:lpstr>
      <vt:lpstr>FMTO 02</vt:lpstr>
      <vt:lpstr>FMTO 03</vt:lpstr>
      <vt:lpstr>FMTO 04</vt:lpstr>
      <vt:lpstr>FMTO 05</vt:lpstr>
      <vt:lpstr>FMTO 06</vt:lpstr>
      <vt:lpstr>FMTO 07</vt:lpstr>
      <vt:lpstr>FMTO 08</vt:lpstr>
      <vt:lpstr>FMTO 09</vt:lpstr>
      <vt:lpstr>FMTO 10 </vt:lpstr>
      <vt:lpstr>FMTO 11</vt:lpstr>
      <vt:lpstr>FMTO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Ursula De Cordova Lopez Del Solar</dc:creator>
  <cp:lastModifiedBy>lpine</cp:lastModifiedBy>
  <cp:lastPrinted>2022-09-02T16:36:10Z</cp:lastPrinted>
  <dcterms:created xsi:type="dcterms:W3CDTF">2022-08-23T21:13:02Z</dcterms:created>
  <dcterms:modified xsi:type="dcterms:W3CDTF">2022-10-15T20:57:33Z</dcterms:modified>
</cp:coreProperties>
</file>