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5a6b54e724fd0f3b/Documentos/LUNA GÁLVEZ/Exposiciones de Sec. y Gores/Arequipa/"/>
    </mc:Choice>
  </mc:AlternateContent>
  <xr:revisionPtr revIDLastSave="0" documentId="8_{14001E74-ECCC-49BD-97FD-1F4844E7A78C}" xr6:coauthVersionLast="47" xr6:coauthVersionMax="47" xr10:uidLastSave="{00000000-0000-0000-0000-000000000000}"/>
  <bookViews>
    <workbookView xWindow="-98" yWindow="-98" windowWidth="19396" windowHeight="11475" activeTab="11" xr2:uid="{00000000-000D-0000-FFFF-FFFF00000000}"/>
  </bookViews>
  <sheets>
    <sheet name="FMTO 01" sheetId="1" r:id="rId1"/>
    <sheet name="FMTO 02" sheetId="2" r:id="rId2"/>
    <sheet name="FMTO 03" sheetId="4" r:id="rId3"/>
    <sheet name="FMTO 04" sheetId="5" r:id="rId4"/>
    <sheet name="FMTO 05" sheetId="3" r:id="rId5"/>
    <sheet name="FMTO 06" sheetId="6" r:id="rId6"/>
    <sheet name="FMTO 07" sheetId="8" r:id="rId7"/>
    <sheet name="FMTO 08" sheetId="9" r:id="rId8"/>
    <sheet name="FMTO 09" sheetId="12" r:id="rId9"/>
    <sheet name="FMTO 10 " sheetId="7" r:id="rId10"/>
    <sheet name="FMTO 11" sheetId="11" r:id="rId11"/>
    <sheet name="FMTO 12" sheetId="1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75" i="11" l="1"/>
  <c r="P775" i="11"/>
  <c r="M775" i="11"/>
  <c r="S39" i="7"/>
  <c r="R39" i="7"/>
  <c r="O11" i="12"/>
  <c r="N5" i="12"/>
  <c r="N11" i="12" s="1"/>
  <c r="M5" i="12"/>
  <c r="M11" i="12" s="1"/>
  <c r="E8" i="9"/>
  <c r="E537" i="8"/>
  <c r="E834" i="8" s="1"/>
  <c r="E7" i="8"/>
  <c r="J55" i="6" l="1"/>
  <c r="J52" i="6"/>
  <c r="J49" i="6"/>
  <c r="J47" i="6"/>
  <c r="J44" i="6"/>
  <c r="J42" i="6"/>
  <c r="J39" i="6"/>
  <c r="J38" i="6"/>
  <c r="J37" i="6"/>
  <c r="J36" i="6"/>
  <c r="J34" i="6"/>
  <c r="J31" i="6"/>
  <c r="J28" i="6"/>
  <c r="J27" i="6"/>
  <c r="J26" i="6"/>
  <c r="J25" i="6"/>
  <c r="J22" i="6"/>
  <c r="J21" i="6"/>
  <c r="J12" i="6"/>
  <c r="J9" i="6"/>
  <c r="H55" i="6"/>
  <c r="H54" i="6"/>
  <c r="H52" i="6"/>
  <c r="H51" i="6"/>
  <c r="H50" i="6"/>
  <c r="H49" i="6"/>
  <c r="H46" i="6"/>
  <c r="H45" i="6"/>
  <c r="H44" i="6"/>
  <c r="H43" i="6"/>
  <c r="H42" i="6"/>
  <c r="H40" i="6"/>
  <c r="H39" i="6"/>
  <c r="H38" i="6"/>
  <c r="H37" i="6"/>
  <c r="H36" i="6"/>
  <c r="H35" i="6"/>
  <c r="H34" i="6"/>
  <c r="H33" i="6"/>
  <c r="H30" i="6"/>
  <c r="H29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I55" i="6"/>
  <c r="I53" i="6"/>
  <c r="I52" i="6"/>
  <c r="I49" i="6"/>
  <c r="I48" i="6"/>
  <c r="I47" i="6"/>
  <c r="I44" i="6"/>
  <c r="I42" i="6"/>
  <c r="I39" i="6"/>
  <c r="I38" i="6"/>
  <c r="I37" i="6"/>
  <c r="I36" i="6"/>
  <c r="I34" i="6"/>
  <c r="I32" i="6"/>
  <c r="I31" i="6"/>
  <c r="I28" i="6"/>
  <c r="I27" i="6"/>
  <c r="I26" i="6"/>
  <c r="I25" i="6"/>
  <c r="I22" i="6"/>
  <c r="I21" i="6"/>
  <c r="I12" i="6"/>
  <c r="I9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F54" i="6"/>
  <c r="J54" i="6" s="1"/>
  <c r="F17" i="6"/>
  <c r="I17" i="6" s="1"/>
  <c r="F11" i="6"/>
  <c r="J11" i="6" s="1"/>
  <c r="F8" i="6"/>
  <c r="I8" i="6" s="1"/>
  <c r="F10" i="6"/>
  <c r="J10" i="6" s="1"/>
  <c r="F13" i="6"/>
  <c r="I13" i="6" s="1"/>
  <c r="F7" i="6"/>
  <c r="I7" i="6" s="1"/>
  <c r="F46" i="6"/>
  <c r="I46" i="6" s="1"/>
  <c r="F43" i="6"/>
  <c r="J43" i="6" s="1"/>
  <c r="F18" i="6"/>
  <c r="J18" i="6" s="1"/>
  <c r="F23" i="6"/>
  <c r="I23" i="6" s="1"/>
  <c r="F35" i="6"/>
  <c r="J35" i="6" s="1"/>
  <c r="F20" i="6"/>
  <c r="J20" i="6" s="1"/>
  <c r="F19" i="6"/>
  <c r="J19" i="6" s="1"/>
  <c r="F51" i="6"/>
  <c r="J51" i="6" s="1"/>
  <c r="F6" i="6"/>
  <c r="I6" i="6" s="1"/>
  <c r="F29" i="6"/>
  <c r="I29" i="6" s="1"/>
  <c r="F33" i="6"/>
  <c r="I33" i="6" s="1"/>
  <c r="F50" i="6"/>
  <c r="J50" i="6" s="1"/>
  <c r="F24" i="6"/>
  <c r="I24" i="6" s="1"/>
  <c r="F16" i="6"/>
  <c r="I16" i="6" s="1"/>
  <c r="F45" i="6"/>
  <c r="J45" i="6" s="1"/>
  <c r="F40" i="6"/>
  <c r="I40" i="6" s="1"/>
  <c r="F14" i="6"/>
  <c r="I14" i="6" s="1"/>
  <c r="F41" i="6"/>
  <c r="I41" i="6" s="1"/>
  <c r="F15" i="6"/>
  <c r="I15" i="6" s="1"/>
  <c r="F30" i="6"/>
  <c r="I30" i="6" s="1"/>
  <c r="C57" i="6"/>
  <c r="D57" i="6"/>
  <c r="E57" i="6"/>
  <c r="B57" i="6"/>
  <c r="M49" i="3"/>
  <c r="J49" i="3"/>
  <c r="I49" i="3"/>
  <c r="H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D49" i="3"/>
  <c r="K9" i="3"/>
  <c r="K8" i="3"/>
  <c r="K7" i="3"/>
  <c r="K6" i="3"/>
  <c r="K5" i="3"/>
  <c r="E49" i="3"/>
  <c r="C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2" i="3"/>
  <c r="F11" i="3"/>
  <c r="F10" i="3"/>
  <c r="F9" i="3"/>
  <c r="F8" i="3"/>
  <c r="F7" i="3"/>
  <c r="F6" i="3"/>
  <c r="F5" i="3"/>
  <c r="O104" i="5"/>
  <c r="E100" i="5"/>
  <c r="L96" i="5"/>
  <c r="H96" i="5"/>
  <c r="F96" i="5"/>
  <c r="D96" i="5"/>
  <c r="L92" i="5"/>
  <c r="F92" i="5"/>
  <c r="E92" i="5"/>
  <c r="D92" i="5"/>
  <c r="L88" i="5"/>
  <c r="F88" i="5"/>
  <c r="L84" i="5"/>
  <c r="H84" i="5"/>
  <c r="F84" i="5"/>
  <c r="E84" i="5"/>
  <c r="D84" i="5"/>
  <c r="L80" i="5"/>
  <c r="F80" i="5"/>
  <c r="L76" i="5"/>
  <c r="F76" i="5"/>
  <c r="D80" i="5"/>
  <c r="D76" i="5"/>
  <c r="L72" i="5"/>
  <c r="F72" i="5"/>
  <c r="L64" i="5"/>
  <c r="H64" i="5"/>
  <c r="F64" i="5"/>
  <c r="F60" i="5"/>
  <c r="D64" i="5"/>
  <c r="D60" i="5"/>
  <c r="L52" i="5"/>
  <c r="F52" i="5"/>
  <c r="F48" i="5"/>
  <c r="D52" i="5"/>
  <c r="D48" i="5"/>
  <c r="L44" i="5"/>
  <c r="F44" i="5"/>
  <c r="D44" i="5"/>
  <c r="L40" i="5"/>
  <c r="F40" i="5"/>
  <c r="L36" i="5"/>
  <c r="F36" i="5"/>
  <c r="D40" i="5"/>
  <c r="D36" i="5"/>
  <c r="F32" i="5"/>
  <c r="E32" i="5"/>
  <c r="D32" i="5"/>
  <c r="L24" i="5"/>
  <c r="F24" i="5"/>
  <c r="E24" i="5"/>
  <c r="L16" i="5"/>
  <c r="H16" i="5"/>
  <c r="E16" i="5"/>
  <c r="F16" i="5"/>
  <c r="D16" i="5"/>
  <c r="E105" i="5"/>
  <c r="F105" i="5"/>
  <c r="G105" i="5"/>
  <c r="H105" i="5"/>
  <c r="J105" i="5"/>
  <c r="K105" i="5"/>
  <c r="L105" i="5"/>
  <c r="M105" i="5"/>
  <c r="O105" i="5"/>
  <c r="D105" i="5"/>
  <c r="E106" i="5"/>
  <c r="E108" i="5" s="1"/>
  <c r="F106" i="5"/>
  <c r="F108" i="5" s="1"/>
  <c r="G106" i="5"/>
  <c r="H106" i="5"/>
  <c r="H108" i="5" s="1"/>
  <c r="J106" i="5"/>
  <c r="K106" i="5"/>
  <c r="L106" i="5"/>
  <c r="L108" i="5" s="1"/>
  <c r="M106" i="5"/>
  <c r="O106" i="5"/>
  <c r="O108" i="5" s="1"/>
  <c r="D106" i="5"/>
  <c r="D108" i="5" s="1"/>
  <c r="P103" i="5"/>
  <c r="P102" i="5"/>
  <c r="P101" i="5"/>
  <c r="P99" i="5"/>
  <c r="P98" i="5"/>
  <c r="P97" i="5"/>
  <c r="P95" i="5"/>
  <c r="P94" i="5"/>
  <c r="P93" i="5"/>
  <c r="P91" i="5"/>
  <c r="P90" i="5"/>
  <c r="P89" i="5"/>
  <c r="P87" i="5"/>
  <c r="P86" i="5"/>
  <c r="P85" i="5"/>
  <c r="P83" i="5"/>
  <c r="P82" i="5"/>
  <c r="P81" i="5"/>
  <c r="P79" i="5"/>
  <c r="P78" i="5"/>
  <c r="P77" i="5"/>
  <c r="P75" i="5"/>
  <c r="P74" i="5"/>
  <c r="P73" i="5"/>
  <c r="P71" i="5"/>
  <c r="P70" i="5"/>
  <c r="P69" i="5"/>
  <c r="P67" i="5"/>
  <c r="P66" i="5"/>
  <c r="P65" i="5"/>
  <c r="P63" i="5"/>
  <c r="P62" i="5"/>
  <c r="P61" i="5"/>
  <c r="P59" i="5"/>
  <c r="P58" i="5"/>
  <c r="P57" i="5"/>
  <c r="P55" i="5"/>
  <c r="P54" i="5"/>
  <c r="P53" i="5"/>
  <c r="P51" i="5"/>
  <c r="P50" i="5"/>
  <c r="P49" i="5"/>
  <c r="P47" i="5"/>
  <c r="P46" i="5"/>
  <c r="P45" i="5"/>
  <c r="P43" i="5"/>
  <c r="P42" i="5"/>
  <c r="P41" i="5"/>
  <c r="P39" i="5"/>
  <c r="P38" i="5"/>
  <c r="P37" i="5"/>
  <c r="P35" i="5"/>
  <c r="P34" i="5"/>
  <c r="P33" i="5"/>
  <c r="P31" i="5"/>
  <c r="P30" i="5"/>
  <c r="P29" i="5"/>
  <c r="P27" i="5"/>
  <c r="P26" i="5"/>
  <c r="P25" i="5"/>
  <c r="P23" i="5"/>
  <c r="P22" i="5"/>
  <c r="P21" i="5"/>
  <c r="P19" i="5"/>
  <c r="P18" i="5"/>
  <c r="P17" i="5"/>
  <c r="N103" i="5"/>
  <c r="N102" i="5"/>
  <c r="N101" i="5"/>
  <c r="N99" i="5"/>
  <c r="N98" i="5"/>
  <c r="N97" i="5"/>
  <c r="N95" i="5"/>
  <c r="N96" i="5" s="1"/>
  <c r="N94" i="5"/>
  <c r="N93" i="5"/>
  <c r="N91" i="5"/>
  <c r="N92" i="5" s="1"/>
  <c r="N90" i="5"/>
  <c r="N89" i="5"/>
  <c r="N87" i="5"/>
  <c r="N88" i="5" s="1"/>
  <c r="N86" i="5"/>
  <c r="N85" i="5"/>
  <c r="N83" i="5"/>
  <c r="N84" i="5" s="1"/>
  <c r="N82" i="5"/>
  <c r="N81" i="5"/>
  <c r="N79" i="5"/>
  <c r="N80" i="5" s="1"/>
  <c r="N78" i="5"/>
  <c r="N77" i="5"/>
  <c r="N75" i="5"/>
  <c r="N76" i="5" s="1"/>
  <c r="N74" i="5"/>
  <c r="N73" i="5"/>
  <c r="N71" i="5"/>
  <c r="N72" i="5" s="1"/>
  <c r="N70" i="5"/>
  <c r="N69" i="5"/>
  <c r="N67" i="5"/>
  <c r="N66" i="5"/>
  <c r="N65" i="5"/>
  <c r="N63" i="5"/>
  <c r="N64" i="5" s="1"/>
  <c r="N62" i="5"/>
  <c r="N61" i="5"/>
  <c r="N59" i="5"/>
  <c r="N58" i="5"/>
  <c r="N57" i="5"/>
  <c r="N55" i="5"/>
  <c r="N54" i="5"/>
  <c r="N53" i="5"/>
  <c r="N51" i="5"/>
  <c r="N52" i="5" s="1"/>
  <c r="N50" i="5"/>
  <c r="N49" i="5"/>
  <c r="N47" i="5"/>
  <c r="N46" i="5"/>
  <c r="N45" i="5"/>
  <c r="N43" i="5"/>
  <c r="N44" i="5" s="1"/>
  <c r="N42" i="5"/>
  <c r="N41" i="5"/>
  <c r="N39" i="5"/>
  <c r="N40" i="5" s="1"/>
  <c r="N38" i="5"/>
  <c r="N37" i="5"/>
  <c r="N35" i="5"/>
  <c r="N36" i="5" s="1"/>
  <c r="N34" i="5"/>
  <c r="N33" i="5"/>
  <c r="N31" i="5"/>
  <c r="N30" i="5"/>
  <c r="N29" i="5"/>
  <c r="N27" i="5"/>
  <c r="N26" i="5"/>
  <c r="N25" i="5"/>
  <c r="N23" i="5"/>
  <c r="N24" i="5" s="1"/>
  <c r="N22" i="5"/>
  <c r="N21" i="5"/>
  <c r="N19" i="5"/>
  <c r="N18" i="5"/>
  <c r="N17" i="5"/>
  <c r="N105" i="5" s="1"/>
  <c r="I103" i="5"/>
  <c r="I102" i="5"/>
  <c r="I101" i="5"/>
  <c r="I99" i="5"/>
  <c r="I100" i="5" s="1"/>
  <c r="I98" i="5"/>
  <c r="I97" i="5"/>
  <c r="I95" i="5"/>
  <c r="I94" i="5"/>
  <c r="I96" i="5" s="1"/>
  <c r="I93" i="5"/>
  <c r="I91" i="5"/>
  <c r="I92" i="5" s="1"/>
  <c r="I90" i="5"/>
  <c r="I89" i="5"/>
  <c r="I87" i="5"/>
  <c r="I88" i="5" s="1"/>
  <c r="I86" i="5"/>
  <c r="I85" i="5"/>
  <c r="I83" i="5"/>
  <c r="I84" i="5" s="1"/>
  <c r="I82" i="5"/>
  <c r="I81" i="5"/>
  <c r="I79" i="5"/>
  <c r="I80" i="5" s="1"/>
  <c r="I78" i="5"/>
  <c r="I77" i="5"/>
  <c r="I75" i="5"/>
  <c r="I76" i="5" s="1"/>
  <c r="I74" i="5"/>
  <c r="I73" i="5"/>
  <c r="I71" i="5"/>
  <c r="I72" i="5" s="1"/>
  <c r="I70" i="5"/>
  <c r="I69" i="5"/>
  <c r="I67" i="5"/>
  <c r="I66" i="5"/>
  <c r="I65" i="5"/>
  <c r="I63" i="5"/>
  <c r="I64" i="5" s="1"/>
  <c r="I62" i="5"/>
  <c r="I61" i="5"/>
  <c r="I59" i="5"/>
  <c r="I60" i="5" s="1"/>
  <c r="I58" i="5"/>
  <c r="I57" i="5"/>
  <c r="Q57" i="5" s="1"/>
  <c r="I55" i="5"/>
  <c r="I54" i="5"/>
  <c r="I53" i="5"/>
  <c r="I51" i="5"/>
  <c r="I52" i="5" s="1"/>
  <c r="I50" i="5"/>
  <c r="I49" i="5"/>
  <c r="I47" i="5"/>
  <c r="Q47" i="5" s="1"/>
  <c r="I46" i="5"/>
  <c r="I45" i="5"/>
  <c r="I43" i="5"/>
  <c r="I44" i="5" s="1"/>
  <c r="I42" i="5"/>
  <c r="I41" i="5"/>
  <c r="I39" i="5"/>
  <c r="I40" i="5" s="1"/>
  <c r="I38" i="5"/>
  <c r="I37" i="5"/>
  <c r="I35" i="5"/>
  <c r="I36" i="5" s="1"/>
  <c r="I34" i="5"/>
  <c r="I33" i="5"/>
  <c r="I31" i="5"/>
  <c r="I32" i="5" s="1"/>
  <c r="I30" i="5"/>
  <c r="I29" i="5"/>
  <c r="I27" i="5"/>
  <c r="I26" i="5"/>
  <c r="I25" i="5"/>
  <c r="I23" i="5"/>
  <c r="Q23" i="5" s="1"/>
  <c r="I22" i="5"/>
  <c r="I21" i="5"/>
  <c r="I19" i="5"/>
  <c r="I18" i="5"/>
  <c r="I17" i="5"/>
  <c r="I105" i="5" s="1"/>
  <c r="E107" i="5"/>
  <c r="F107" i="5"/>
  <c r="G107" i="5"/>
  <c r="H107" i="5"/>
  <c r="J107" i="5"/>
  <c r="K107" i="5"/>
  <c r="L107" i="5"/>
  <c r="M107" i="5"/>
  <c r="O107" i="5"/>
  <c r="D107" i="5"/>
  <c r="P14" i="5"/>
  <c r="P15" i="5"/>
  <c r="P13" i="5"/>
  <c r="N14" i="5"/>
  <c r="N15" i="5"/>
  <c r="N16" i="5" s="1"/>
  <c r="N13" i="5"/>
  <c r="I14" i="5"/>
  <c r="I15" i="5"/>
  <c r="I16" i="5" s="1"/>
  <c r="I13" i="5"/>
  <c r="O6" i="4"/>
  <c r="M15" i="4"/>
  <c r="O15" i="4" s="1"/>
  <c r="M13" i="4"/>
  <c r="M8" i="4"/>
  <c r="O8" i="4" s="1"/>
  <c r="M7" i="4"/>
  <c r="M6" i="4"/>
  <c r="H13" i="4"/>
  <c r="O13" i="4" s="1"/>
  <c r="H11" i="4"/>
  <c r="H7" i="4"/>
  <c r="O7" i="4" s="1"/>
  <c r="H6" i="4"/>
  <c r="N11" i="4"/>
  <c r="N19" i="4" s="1"/>
  <c r="K11" i="4"/>
  <c r="K19" i="4" s="1"/>
  <c r="E11" i="4"/>
  <c r="E19" i="4"/>
  <c r="D19" i="4"/>
  <c r="F19" i="4"/>
  <c r="G19" i="4"/>
  <c r="I19" i="4"/>
  <c r="J19" i="4"/>
  <c r="L19" i="4"/>
  <c r="C19" i="4"/>
  <c r="Q17" i="5" l="1"/>
  <c r="Q26" i="5"/>
  <c r="Q37" i="5"/>
  <c r="Q101" i="5"/>
  <c r="F57" i="6"/>
  <c r="I10" i="6"/>
  <c r="I57" i="6" s="1"/>
  <c r="I18" i="6"/>
  <c r="I50" i="6"/>
  <c r="J13" i="6"/>
  <c r="J29" i="6"/>
  <c r="J46" i="6"/>
  <c r="M11" i="4"/>
  <c r="O11" i="4" s="1"/>
  <c r="Q15" i="5"/>
  <c r="Q18" i="5"/>
  <c r="Q27" i="5"/>
  <c r="Q91" i="5"/>
  <c r="Q102" i="5"/>
  <c r="I11" i="6"/>
  <c r="I19" i="6"/>
  <c r="I35" i="6"/>
  <c r="I43" i="6"/>
  <c r="I51" i="6"/>
  <c r="J6" i="6"/>
  <c r="J14" i="6"/>
  <c r="J30" i="6"/>
  <c r="H19" i="4"/>
  <c r="Q19" i="5"/>
  <c r="Q71" i="5"/>
  <c r="Q103" i="5"/>
  <c r="Q104" i="5" s="1"/>
  <c r="I20" i="6"/>
  <c r="J7" i="6"/>
  <c r="J15" i="6"/>
  <c r="J23" i="6"/>
  <c r="J40" i="6"/>
  <c r="Q83" i="5"/>
  <c r="I48" i="5"/>
  <c r="P104" i="5"/>
  <c r="I45" i="6"/>
  <c r="J8" i="6"/>
  <c r="J16" i="6"/>
  <c r="J24" i="6"/>
  <c r="J33" i="6"/>
  <c r="J41" i="6"/>
  <c r="Q53" i="5"/>
  <c r="Q63" i="5"/>
  <c r="Q64" i="5" s="1"/>
  <c r="Q85" i="5"/>
  <c r="Q95" i="5"/>
  <c r="G57" i="6"/>
  <c r="I54" i="6"/>
  <c r="J17" i="6"/>
  <c r="Q43" i="5"/>
  <c r="Q54" i="5"/>
  <c r="Q65" i="5"/>
  <c r="I24" i="5"/>
  <c r="Q55" i="5"/>
  <c r="Q66" i="5"/>
  <c r="Q98" i="5"/>
  <c r="P105" i="5"/>
  <c r="Q25" i="5"/>
  <c r="Q35" i="5"/>
  <c r="Q67" i="5"/>
  <c r="Q99" i="5"/>
  <c r="Q100" i="5" s="1"/>
  <c r="P106" i="5"/>
  <c r="Q97" i="5"/>
  <c r="Q93" i="5"/>
  <c r="Q87" i="5"/>
  <c r="Q89" i="5"/>
  <c r="Q81" i="5"/>
  <c r="N106" i="5"/>
  <c r="N108" i="5" s="1"/>
  <c r="Q79" i="5"/>
  <c r="Q77" i="5"/>
  <c r="Q75" i="5"/>
  <c r="Q73" i="5"/>
  <c r="Q69" i="5"/>
  <c r="Q62" i="5"/>
  <c r="Q61" i="5"/>
  <c r="Q59" i="5"/>
  <c r="Q60" i="5" s="1"/>
  <c r="Q51" i="5"/>
  <c r="Q49" i="5"/>
  <c r="I106" i="5"/>
  <c r="I108" i="5" s="1"/>
  <c r="Q45" i="5"/>
  <c r="Q41" i="5"/>
  <c r="Q39" i="5"/>
  <c r="Q33" i="5"/>
  <c r="Q29" i="5"/>
  <c r="Q21" i="5"/>
  <c r="Q13" i="5"/>
  <c r="Q94" i="5"/>
  <c r="Q90" i="5"/>
  <c r="Q86" i="5"/>
  <c r="Q82" i="5"/>
  <c r="Q78" i="5"/>
  <c r="Q74" i="5"/>
  <c r="Q70" i="5"/>
  <c r="Q58" i="5"/>
  <c r="Q50" i="5"/>
  <c r="Q46" i="5"/>
  <c r="Q48" i="5" s="1"/>
  <c r="Q42" i="5"/>
  <c r="Q38" i="5"/>
  <c r="Q34" i="5"/>
  <c r="Q30" i="5"/>
  <c r="Q22" i="5"/>
  <c r="Q24" i="5" s="1"/>
  <c r="Q14" i="5"/>
  <c r="P107" i="5"/>
  <c r="Q31" i="5"/>
  <c r="N107" i="5"/>
  <c r="I107" i="5"/>
  <c r="M19" i="4"/>
  <c r="O19" i="4" l="1"/>
  <c r="Q52" i="5"/>
  <c r="Q80" i="5"/>
  <c r="Q16" i="5"/>
  <c r="Q36" i="5"/>
  <c r="Q72" i="5"/>
  <c r="Q40" i="5"/>
  <c r="Q44" i="5"/>
  <c r="Q84" i="5"/>
  <c r="Q88" i="5"/>
  <c r="Q32" i="5"/>
  <c r="Q105" i="5"/>
  <c r="R61" i="5" s="1"/>
  <c r="Q76" i="5"/>
  <c r="Q92" i="5"/>
  <c r="P108" i="5"/>
  <c r="Q96" i="5"/>
  <c r="Q106" i="5"/>
  <c r="Q108" i="5" s="1"/>
  <c r="Q107" i="5"/>
  <c r="R71" i="5" s="1"/>
  <c r="R97" i="5" l="1"/>
  <c r="R85" i="5"/>
  <c r="R101" i="5"/>
  <c r="R41" i="5"/>
  <c r="R17" i="5"/>
  <c r="R53" i="5"/>
  <c r="R65" i="5"/>
  <c r="R93" i="5"/>
  <c r="R77" i="5"/>
  <c r="R49" i="5"/>
  <c r="R81" i="5"/>
  <c r="R21" i="5"/>
  <c r="R69" i="5"/>
  <c r="R13" i="5"/>
  <c r="R73" i="5"/>
  <c r="R29" i="5"/>
  <c r="R45" i="5"/>
  <c r="R25" i="5"/>
  <c r="P6" i="4"/>
  <c r="P15" i="4"/>
  <c r="P7" i="4"/>
  <c r="P13" i="4"/>
  <c r="P8" i="4"/>
  <c r="R105" i="5"/>
  <c r="R57" i="5"/>
  <c r="R37" i="5"/>
  <c r="R89" i="5"/>
  <c r="R33" i="5"/>
  <c r="P11" i="4"/>
  <c r="R54" i="5"/>
  <c r="R86" i="5"/>
  <c r="R82" i="5"/>
  <c r="R50" i="5"/>
  <c r="R18" i="5"/>
  <c r="R78" i="5"/>
  <c r="R46" i="5"/>
  <c r="R14" i="5"/>
  <c r="R106" i="5"/>
  <c r="R74" i="5"/>
  <c r="R42" i="5"/>
  <c r="R102" i="5"/>
  <c r="R70" i="5"/>
  <c r="R38" i="5"/>
  <c r="R98" i="5"/>
  <c r="R66" i="5"/>
  <c r="R34" i="5"/>
  <c r="R62" i="5"/>
  <c r="R30" i="5"/>
  <c r="R90" i="5"/>
  <c r="R58" i="5"/>
  <c r="R26" i="5"/>
  <c r="R22" i="5"/>
  <c r="R94" i="5"/>
  <c r="R99" i="5"/>
  <c r="R63" i="5"/>
  <c r="R67" i="5"/>
  <c r="R35" i="5"/>
  <c r="R103" i="5"/>
  <c r="R27" i="5"/>
  <c r="R79" i="5"/>
  <c r="R95" i="5"/>
  <c r="R51" i="5"/>
  <c r="R83" i="5"/>
  <c r="R23" i="5"/>
  <c r="R55" i="5"/>
  <c r="R43" i="5"/>
  <c r="R59" i="5"/>
  <c r="R75" i="5"/>
  <c r="R91" i="5"/>
  <c r="R47" i="5"/>
  <c r="R87" i="5"/>
  <c r="R39" i="5"/>
  <c r="R15" i="5"/>
  <c r="R31" i="5"/>
  <c r="P19" i="4" l="1"/>
  <c r="R107" i="5"/>
  <c r="Q24" i="2" l="1"/>
  <c r="Q16" i="2"/>
  <c r="Q8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32" i="2" s="1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32" i="2" s="1"/>
  <c r="N5" i="2"/>
  <c r="I30" i="2"/>
  <c r="Q30" i="2" s="1"/>
  <c r="I29" i="2"/>
  <c r="Q29" i="2" s="1"/>
  <c r="I28" i="2"/>
  <c r="Q28" i="2" s="1"/>
  <c r="I27" i="2"/>
  <c r="Q27" i="2" s="1"/>
  <c r="I26" i="2"/>
  <c r="Q26" i="2" s="1"/>
  <c r="I25" i="2"/>
  <c r="Q25" i="2" s="1"/>
  <c r="I24" i="2"/>
  <c r="I23" i="2"/>
  <c r="Q23" i="2" s="1"/>
  <c r="I22" i="2"/>
  <c r="Q22" i="2" s="1"/>
  <c r="I21" i="2"/>
  <c r="Q21" i="2" s="1"/>
  <c r="I20" i="2"/>
  <c r="Q20" i="2" s="1"/>
  <c r="I19" i="2"/>
  <c r="Q19" i="2" s="1"/>
  <c r="I18" i="2"/>
  <c r="Q18" i="2" s="1"/>
  <c r="I17" i="2"/>
  <c r="Q17" i="2" s="1"/>
  <c r="I16" i="2"/>
  <c r="I15" i="2"/>
  <c r="Q15" i="2" s="1"/>
  <c r="I14" i="2"/>
  <c r="Q14" i="2" s="1"/>
  <c r="I13" i="2"/>
  <c r="Q13" i="2" s="1"/>
  <c r="I12" i="2"/>
  <c r="Q12" i="2" s="1"/>
  <c r="I11" i="2"/>
  <c r="Q11" i="2" s="1"/>
  <c r="I10" i="2"/>
  <c r="Q10" i="2" s="1"/>
  <c r="I9" i="2"/>
  <c r="Q9" i="2" s="1"/>
  <c r="I8" i="2"/>
  <c r="I7" i="2"/>
  <c r="Q7" i="2" s="1"/>
  <c r="I6" i="2"/>
  <c r="Q6" i="2" s="1"/>
  <c r="I5" i="2"/>
  <c r="I32" i="2" s="1"/>
  <c r="O32" i="2"/>
  <c r="M32" i="2"/>
  <c r="G32" i="2"/>
  <c r="H32" i="2"/>
  <c r="F32" i="2"/>
  <c r="E32" i="2"/>
  <c r="D32" i="2"/>
  <c r="Q5" i="2" l="1"/>
  <c r="Q32" i="2" l="1"/>
  <c r="R7" i="2" l="1"/>
  <c r="R25" i="2"/>
  <c r="R28" i="2"/>
  <c r="R10" i="2"/>
  <c r="R12" i="2"/>
  <c r="R20" i="2"/>
  <c r="R17" i="2"/>
  <c r="R11" i="2"/>
  <c r="R30" i="2"/>
  <c r="R16" i="2"/>
  <c r="R14" i="2"/>
  <c r="R18" i="2"/>
  <c r="R6" i="2"/>
  <c r="R22" i="2"/>
  <c r="R19" i="2"/>
  <c r="R9" i="2"/>
  <c r="R13" i="2"/>
  <c r="R21" i="2"/>
  <c r="R15" i="2"/>
  <c r="R8" i="2"/>
  <c r="R23" i="2"/>
  <c r="R27" i="2"/>
  <c r="R26" i="2"/>
  <c r="R29" i="2"/>
  <c r="R24" i="2"/>
  <c r="R5" i="2"/>
  <c r="R3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pcuba</author>
  </authors>
  <commentList>
    <comment ref="D4" authorId="0" shapeId="0" xr:uid="{6B685067-2983-412B-B825-DDFB1B97142D}">
      <text>
        <r>
          <rPr>
            <sz val="8"/>
            <color indexed="81"/>
            <rFont val="Tahoma"/>
            <family val="2"/>
          </rPr>
          <t xml:space="preserve">
Nombre del Indicador</t>
        </r>
      </text>
    </comment>
  </commentList>
</comments>
</file>

<file path=xl/sharedStrings.xml><?xml version="1.0" encoding="utf-8"?>
<sst xmlns="http://schemas.openxmlformats.org/spreadsheetml/2006/main" count="7157" uniqueCount="2874">
  <si>
    <t>PLIEGO O ENTIDAD DEL SECTOR</t>
  </si>
  <si>
    <t>Objetivo Estrategico Sectorial
(Código)</t>
  </si>
  <si>
    <t>Objetivo Estrategico Institucional
(Código y Enunciado)</t>
  </si>
  <si>
    <t>Nombre del Indicador</t>
  </si>
  <si>
    <t>Linea Base</t>
  </si>
  <si>
    <t>SECTOR o GOB. REGIONAL:</t>
  </si>
  <si>
    <t>PLIEGOS DEL SECTOR O GOBIERNO REGIONAL</t>
  </si>
  <si>
    <t>GASTOS CORRIENTES</t>
  </si>
  <si>
    <t>GASTOS DE CAPITAL</t>
  </si>
  <si>
    <t>SERVICIO DE DEUDA</t>
  </si>
  <si>
    <t>TOTAL</t>
  </si>
  <si>
    <t>1: Reserva de Contingencia</t>
  </si>
  <si>
    <t>2: Personal y Obligaciones Sociales</t>
  </si>
  <si>
    <t>3: Pensiones y Prestaciones Sociales</t>
  </si>
  <si>
    <t>4: Bienes y Servicios</t>
  </si>
  <si>
    <t>5: Donaciones y Transferencias</t>
  </si>
  <si>
    <t>6: Otros Gastos</t>
  </si>
  <si>
    <t>SUB TOTAL GASTOS CORRIENTES</t>
  </si>
  <si>
    <t>7: Donaciones y Transferencias</t>
  </si>
  <si>
    <t>8: Otros Gastos</t>
  </si>
  <si>
    <t>9: Adquisiciones de Activos No Financieros</t>
  </si>
  <si>
    <t>10: Adquisiciones de Activos Financieros</t>
  </si>
  <si>
    <t>SUB TOTAL GASTOS DE CAPITAL</t>
  </si>
  <si>
    <t>11: Servicio de la Deuda</t>
  </si>
  <si>
    <t>SUB TOTAL SERVICIO DE DEUDA</t>
  </si>
  <si>
    <t>TOTAL GASTOS UNIDAD EJECUTORA / ENTIDAD PÚBLICA</t>
  </si>
  <si>
    <t>PART. %</t>
  </si>
  <si>
    <t>UNIDADES EJECUTORAS DEL PLIEGO</t>
  </si>
  <si>
    <t>%</t>
  </si>
  <si>
    <t>TOTALES</t>
  </si>
  <si>
    <t>AÑOS</t>
  </si>
  <si>
    <t>2022 (*)</t>
  </si>
  <si>
    <t>2023 (**)</t>
  </si>
  <si>
    <t>PROGRAMAS PRESUPESTALES</t>
  </si>
  <si>
    <t>PIA</t>
  </si>
  <si>
    <t>PIM</t>
  </si>
  <si>
    <t>EJEC</t>
  </si>
  <si>
    <t>(*) Proyección al 31/12/2022</t>
  </si>
  <si>
    <t>(**) Proyecto 2023</t>
  </si>
  <si>
    <t>TOTAL S/</t>
  </si>
  <si>
    <t>RECURSOS PUBLICOS</t>
  </si>
  <si>
    <t>RESERVA DE CONTINGENCIA</t>
  </si>
  <si>
    <t>PERSONAL Y OBLIGAC. SOC.</t>
  </si>
  <si>
    <t>PENSIONES Y PREST. SOC.</t>
  </si>
  <si>
    <t>BIENES Y SERVICIOS</t>
  </si>
  <si>
    <t>DONACIONES TRANSFER.</t>
  </si>
  <si>
    <t>OTROS GASTOS</t>
  </si>
  <si>
    <t>SUB TOTAL GASTO CTE</t>
  </si>
  <si>
    <t>DONACIONES Y TRANSFER,</t>
  </si>
  <si>
    <t>ADQUIS. ACT. NO FINANC.</t>
  </si>
  <si>
    <t>ADQUIS. ACT. FINANC.</t>
  </si>
  <si>
    <t>SUB TOTAL GASTOS CAP.</t>
  </si>
  <si>
    <t>SUB TOTAL SER. DEUDA</t>
  </si>
  <si>
    <t>S/.</t>
  </si>
  <si>
    <t>EST. %</t>
  </si>
  <si>
    <t>1. RECURSOS ORDINARIOS</t>
  </si>
  <si>
    <t>2. RECURSOS DIRECTAM. RECAUD.</t>
  </si>
  <si>
    <t>3.- RECURSOS OPERACIONES</t>
  </si>
  <si>
    <t xml:space="preserve">       OFICIALES DE CREDITO</t>
  </si>
  <si>
    <t>4. DONACIONES Y TRANSFERENCIAS</t>
  </si>
  <si>
    <t>5. RECURSOS DETERMINADOS</t>
  </si>
  <si>
    <t xml:space="preserve">    - OTROS (ESPECIFICAR)</t>
  </si>
  <si>
    <t>FUNCIONES</t>
  </si>
  <si>
    <t>PPTO (PIA)</t>
  </si>
  <si>
    <t>GASTOS CORRIENTES */</t>
  </si>
  <si>
    <t>0: Reserva de Contingencia</t>
  </si>
  <si>
    <t>1: Personal y Obligaciones Sociales</t>
  </si>
  <si>
    <t>2: Pensiones y Prestaciones Sociales</t>
  </si>
  <si>
    <t>3: Bienes y Servicios</t>
  </si>
  <si>
    <t>4: Donaciones y Transferencias</t>
  </si>
  <si>
    <t>5: Otros Gastos</t>
  </si>
  <si>
    <t>6: Adquisiciones de Activos No Financieros</t>
  </si>
  <si>
    <t>7: Adquisiciones de Activos Financieros</t>
  </si>
  <si>
    <t>8: Servicio de la Deuda</t>
  </si>
  <si>
    <t>NUEVOS SOLES</t>
  </si>
  <si>
    <t>1 Legislativa</t>
  </si>
  <si>
    <t>2 Relaciones Exteriores</t>
  </si>
  <si>
    <t xml:space="preserve"> </t>
  </si>
  <si>
    <t>3 Planeam. Gestión y Reserva</t>
  </si>
  <si>
    <t>4 Defensa y Seg. Nacional</t>
  </si>
  <si>
    <t>5 Orden Púb. y Seguridad</t>
  </si>
  <si>
    <t>6 Justicia</t>
  </si>
  <si>
    <t>7 Trabajo</t>
  </si>
  <si>
    <t>8 Comercio</t>
  </si>
  <si>
    <t>9 Turismo</t>
  </si>
  <si>
    <t>10 Agropecuaria</t>
  </si>
  <si>
    <t>11 Pesca</t>
  </si>
  <si>
    <t>12 Energía</t>
  </si>
  <si>
    <t>13 Mineria</t>
  </si>
  <si>
    <t>14 Industria</t>
  </si>
  <si>
    <t>15 Transporte</t>
  </si>
  <si>
    <t>16 Comunicaciones</t>
  </si>
  <si>
    <t>17 Ambiente</t>
  </si>
  <si>
    <t>19 Vivienda y Des. Urbano</t>
  </si>
  <si>
    <t>20 Salud</t>
  </si>
  <si>
    <t>21 Cultura y Deporte</t>
  </si>
  <si>
    <t>22 Educación</t>
  </si>
  <si>
    <t>23 Protección Social</t>
  </si>
  <si>
    <t>24 Previsión Social</t>
  </si>
  <si>
    <t>25 Deuda Pública</t>
  </si>
  <si>
    <t>PPTO 2021 (PIM)</t>
  </si>
  <si>
    <t>CONTRATO ADMINISTRATIVO DE SERVICIOS</t>
  </si>
  <si>
    <t>REPUESTOS Y ACCESORIOS</t>
  </si>
  <si>
    <t>SEGUROS</t>
  </si>
  <si>
    <t>(PIA) = Presupuesto Institucional de Apertura</t>
  </si>
  <si>
    <t>(**) Recursos Públicos / Recursos Ordinarios / Recursos Directamente Recaudados / Donaciones  y  Transferencias / Operaciones Oficiales de Crédito/ Recursos Determinados</t>
  </si>
  <si>
    <t>ADQUISICIONES/CONTRATACIONES/OBRAS</t>
  </si>
  <si>
    <t>MODALIDAD</t>
  </si>
  <si>
    <t>FECHA DE SUSCRIPCION DEL CONTRATO</t>
  </si>
  <si>
    <t>AMPLIACION DE PLAZO</t>
  </si>
  <si>
    <t>FECHA DE ENTREGA</t>
  </si>
  <si>
    <t>…</t>
  </si>
  <si>
    <t>FECHA PROG. CONV.</t>
  </si>
  <si>
    <t>MONTO</t>
  </si>
  <si>
    <t>OBSERVACIONES</t>
  </si>
  <si>
    <t>CONSULTORIAS</t>
  </si>
  <si>
    <t>PERSONA NATURAL (DNI)</t>
  </si>
  <si>
    <t>EJECUCIÓN S/</t>
  </si>
  <si>
    <t xml:space="preserve">TOTAL </t>
  </si>
  <si>
    <t>UNIDAD EJECUTORA</t>
  </si>
  <si>
    <t>BANCO / INSTITUCIÓN FINANCIERA</t>
  </si>
  <si>
    <t>FECHA DE APERTURA</t>
  </si>
  <si>
    <t>MONEDA</t>
  </si>
  <si>
    <t>SALDO 2021 (*)</t>
  </si>
  <si>
    <t xml:space="preserve">       OFICIALES DE CRED. EXTERNO</t>
  </si>
  <si>
    <t>(*) Saldo al 31 de Diciembre de 2021</t>
  </si>
  <si>
    <t>CONTRATANTE</t>
  </si>
  <si>
    <t>CONTRATADO</t>
  </si>
  <si>
    <t>FUENTE DE FINANCIAMIENTO</t>
  </si>
  <si>
    <t>TIPO DE CONTRATO</t>
  </si>
  <si>
    <t>FUNCIÓN DESEMPEÑADA</t>
  </si>
  <si>
    <t xml:space="preserve">CONTRAPRESTACIÓN MENSUAL </t>
  </si>
  <si>
    <t>DNI</t>
  </si>
  <si>
    <t>Apellidos y Nombres</t>
  </si>
  <si>
    <t>Profesión</t>
  </si>
  <si>
    <t>Grado Academico</t>
  </si>
  <si>
    <t>Titulo Profesióonal, Técncio o Capacitación Ocupacional</t>
  </si>
  <si>
    <t>Numero de contratos o renovaciones</t>
  </si>
  <si>
    <t>Meses Ejecutados</t>
  </si>
  <si>
    <t>Monto Ejecutado</t>
  </si>
  <si>
    <t>ARRENDATARIO</t>
  </si>
  <si>
    <t>ARRENDADOR</t>
  </si>
  <si>
    <t>INMUEBLE</t>
  </si>
  <si>
    <t>CONTRATO</t>
  </si>
  <si>
    <t>Apellidos y Nombres o Denominación</t>
  </si>
  <si>
    <t>DNI O PARTIDA REGISTRAL</t>
  </si>
  <si>
    <t>BIEN PROPIO DE TERCEROS O AJENO</t>
  </si>
  <si>
    <t>PARTIDA REGISTRAL DE INCRIPCION DE PROPIEDAD</t>
  </si>
  <si>
    <t>METROS CUADRADOS</t>
  </si>
  <si>
    <t>COCHERAS</t>
  </si>
  <si>
    <t>OTROS</t>
  </si>
  <si>
    <t>VIGENCIA DEL CONTRATO</t>
  </si>
  <si>
    <t>MONTO MENSUAL</t>
  </si>
  <si>
    <t xml:space="preserve">FORMA DE PAGO (MENSUAL O ANUAL) Y FECHA DE PAGO </t>
  </si>
  <si>
    <t>RESULTADOS (Poblacion beneficiaria directa, Etc.)</t>
  </si>
  <si>
    <t>5.1 Contribuciones a Fondos</t>
  </si>
  <si>
    <t>5.2 Canon y Sobrecanon, Regalías, Renta de Aduanas y Participaciones</t>
  </si>
  <si>
    <t>5.3 Fondo de Compensación Municipal</t>
  </si>
  <si>
    <t>5.4 FONCOR</t>
  </si>
  <si>
    <t xml:space="preserve">5.5 Impuestos Municipales </t>
  </si>
  <si>
    <t>GASTO CAPITAL 2023</t>
  </si>
  <si>
    <t>GASTO CORRIENTE 2023</t>
  </si>
  <si>
    <t>SERVICIO DE DEUDA 2023</t>
  </si>
  <si>
    <t>Var. % (2022-2023)</t>
  </si>
  <si>
    <t>Var. %         (2021-2022)</t>
  </si>
  <si>
    <t>2022*</t>
  </si>
  <si>
    <t>2023**</t>
  </si>
  <si>
    <t>FORMATO 05: EJECUCION Y RESULTADOS DE PROGRAMAS PRESUPUESTALES 2021, 2022 Y PROYECCION  2023</t>
  </si>
  <si>
    <t>PPTO 2021
(PIA)</t>
  </si>
  <si>
    <t>PPTO 2022 
(PIA)</t>
  </si>
  <si>
    <t>PPTO 2023 (PROYECTO)</t>
  </si>
  <si>
    <t>PPTO 2022
(PIM 31 AGTO)</t>
  </si>
  <si>
    <t>Monto Diferencial PIA (2022-2021)</t>
  </si>
  <si>
    <t>Diferencia PIA (2023-2022)</t>
  </si>
  <si>
    <t>Variación % (2022-2021)/ 100</t>
  </si>
  <si>
    <t>Variación % (2023-2022)/ 100</t>
  </si>
  <si>
    <t>MONTO DE LA INVERSION Y/O CONTRATO (*)</t>
  </si>
  <si>
    <t>NOMBRE DE LA INVERSION      (Proyecto o IOAAR, Etc. )</t>
  </si>
  <si>
    <t>SALDO DE LA INVERSION O DEL  CONTRATO                 AL 31.12.2022</t>
  </si>
  <si>
    <t>(Solo montos mayores a S/ 1 Millon de Soles)</t>
  </si>
  <si>
    <t>EJECUCION  PROYECTADA DE LA INVERSION O DEL CONTRATO</t>
  </si>
  <si>
    <t>.</t>
  </si>
  <si>
    <t>TIPO DE PROCEDIMIENTO DE SELECCIÓN</t>
  </si>
  <si>
    <t>NUMERO DEL PROCEDIMIENTO</t>
  </si>
  <si>
    <t>CONTRATISTA* (RUC y Denominacion)</t>
  </si>
  <si>
    <t>(*) Si es Consorcio consignar nombre y RUC de los integrantes</t>
  </si>
  <si>
    <t>(**) Proyección al 31/12/2022</t>
  </si>
  <si>
    <t>(***) Proyecto 2023</t>
  </si>
  <si>
    <t>EJECUCION DE LA INVERSION Y/O CONTRATO</t>
  </si>
  <si>
    <t xml:space="preserve">PLAZO DE EJECUCION </t>
  </si>
  <si>
    <t>INICIO DEL PROYECTO</t>
  </si>
  <si>
    <t>TERMINO DEL PROYECTO</t>
  </si>
  <si>
    <t>ADICIONALES Y DEDUCTIVOS</t>
  </si>
  <si>
    <t>INICIO</t>
  </si>
  <si>
    <t>TERMINO</t>
  </si>
  <si>
    <t>MONTO NETO</t>
  </si>
  <si>
    <t>CULMINACION DE OBRA</t>
  </si>
  <si>
    <t>ACTA DE RECEPCION DE OBRA</t>
  </si>
  <si>
    <t>LIQUIDACION DE OBRA</t>
  </si>
  <si>
    <t>SALDO DE LA INVERSION O CONTRATO AL 31.12.2023</t>
  </si>
  <si>
    <t>Años siguientes</t>
  </si>
  <si>
    <t xml:space="preserve">FECHA DE </t>
  </si>
  <si>
    <t>Codigo Unico de Inversion (CUI)</t>
  </si>
  <si>
    <t>Sub total 2022</t>
  </si>
  <si>
    <t>Sub total 2021</t>
  </si>
  <si>
    <t>Sub total 2023</t>
  </si>
  <si>
    <t>PLIEGOS DEL SECTOR o GOB. REGIONAL:</t>
  </si>
  <si>
    <t>PERSONA JURIDICA* (RUC)</t>
  </si>
  <si>
    <t>PPTO 2021 (AL 31/12)</t>
  </si>
  <si>
    <t>PPTO 2022 (AL 30/06)</t>
  </si>
  <si>
    <t>PPTO 2023 (PROYECCI{ON 31/12)</t>
  </si>
  <si>
    <t>MONTO DE LA CONSULTORIA</t>
  </si>
  <si>
    <t>ESPECIALIDAD (***)</t>
  </si>
  <si>
    <t>ENTREGABLES DE LA CONSULTORIA(**)</t>
  </si>
  <si>
    <t>(**) Producto final o entregable de la Consultoria</t>
  </si>
  <si>
    <t>(***) Para registrar la Especialidad se toma en cuenta una o mas de las 25 Funciones del Clasificador Funcional Programatico.</t>
  </si>
  <si>
    <t>POR PLIEGOS DEL SECTOR o GOB. REGIONAL:</t>
  </si>
  <si>
    <t>CUENTA N°</t>
  </si>
  <si>
    <t>DATOS DE LAS CUENTAS</t>
  </si>
  <si>
    <t>FUENTES DE FINANCIAMIENTO</t>
  </si>
  <si>
    <t>SALDO 2022 (**)</t>
  </si>
  <si>
    <t>(**) Saldo al 30 de Junio de 2022</t>
  </si>
  <si>
    <t>AÑO FISCAL 2021</t>
  </si>
  <si>
    <t>AÑO FISCAL 2022 (*)</t>
  </si>
  <si>
    <t>(*) = Al 30 de junio de 2022</t>
  </si>
  <si>
    <t>EJECUCIÓN 2021</t>
  </si>
  <si>
    <t>EJECUCIÓN 2022 (*)</t>
  </si>
  <si>
    <t>(Montos mayores de S/ 18,000 Soles)</t>
  </si>
  <si>
    <t>ADQUISICIÓNES</t>
  </si>
  <si>
    <t>MONTO S/</t>
  </si>
  <si>
    <t>ESTADO DEL PROCECEDIMIENTO</t>
  </si>
  <si>
    <t>FORMATO 02: DISTRIBUCIÓN DEL GASTO POR PLIEGOS Y SUS UNIDADES EJECUTORAS POR TODA FUENTES DE FINANCIAMIENTO - PROYECTO 2023</t>
  </si>
  <si>
    <t>FORMATO 03: RESUMEN POR GRUPO GENÉRICO Y FUENTES DE FINANCIAMIENTO PROYECTO 2023</t>
  </si>
  <si>
    <t>FORMATO 04: RESUMEN DE PRESUPUESTO POR FUNCIONES PIA 2021, 2022 Y  2023 (Proyectado)</t>
  </si>
  <si>
    <t>FORMATO 06: ASIGNACIÓN DE BIENES Y SERVICIOS - COMPARATIVO PRESUPUESTO 2021, 2022 Y PROYECTO 2023</t>
  </si>
  <si>
    <t>FORMATO 07: ADQUISICIONES DE BIENES Y CONTRATACIONES DE SERVICIOS - PRESUPUESTO 2021, 2022 Y PROYECTO 2023</t>
  </si>
  <si>
    <t>FORMATO 08: DETALLE DE CONSULTORIAS PERSONAS JURÍDICAS (Mayores a S/ 100, 000) Y NATURALES (Mayores a 50, 000) - PRESUPUESTO 2021, 2022 y 2023</t>
  </si>
  <si>
    <t>FORMATO 09: ALQUILER DE INMUEBLES EN LOS AÑOS FISCALES 2021 Y 2022</t>
  </si>
  <si>
    <t>FORMATO 10: CONTRATOS DE OBRAS SUSCRITOS EN LOS AÑOS 2021, 2022 Y 2023</t>
  </si>
  <si>
    <t>FORMATO 11: NOMBRES E INGRESOS MENSUALES DEL PERSONAL CONTRATADO FUERA DEL PAP EN LOS AÑOS FISCALES 2021 Y 2022</t>
  </si>
  <si>
    <t>FORMATO 12: RESUMEN DE TESORERIA POR UNIDAD EJECUTORA Y FUENTES DE FINANCIAMIENTO 2021 Y 2022</t>
  </si>
  <si>
    <t>RUBROS*</t>
  </si>
  <si>
    <t>(*) Las cifras deben coicidir con los montos asignados en la GENERICA 3. BIENES Y SERVICIOS consideradas en el Presupuesto de los años Fiscales 2021 - 2022 - 2023</t>
  </si>
  <si>
    <t>DATOS DEL PRESUPUESTO*: (1) CONSOLIDADO Y (2) POR TODA FUENTE DE FINANCIAMIENTO**</t>
  </si>
  <si>
    <t>(**) = Proyectado</t>
  </si>
  <si>
    <t>AÑO FISCAL 2023(**)</t>
  </si>
  <si>
    <t>Meses Estimado</t>
  </si>
  <si>
    <t>SERVICIO DE CAPACITACION Y PERFECCIONAMIENTO</t>
  </si>
  <si>
    <t>001. SEDE AREQUIPA</t>
  </si>
  <si>
    <t>002. TRABAJO AREQUIPA</t>
  </si>
  <si>
    <t>004. PROYECTO ESPECIAL COPASA</t>
  </si>
  <si>
    <t>005. PROYECTO ESPECIAL MAJES - SIGUAS</t>
  </si>
  <si>
    <t>100. AGRICULTURA AREQUIPA</t>
  </si>
  <si>
    <t>200. TRANSPORTES AREQUIPA</t>
  </si>
  <si>
    <t>300. EDUCACION AREQUIPA</t>
  </si>
  <si>
    <t>301. COLEGIO MILITAR FRANCISCO BOLOGNESI</t>
  </si>
  <si>
    <t>302. EDUCACION AREQUIPA NORTE</t>
  </si>
  <si>
    <t>303. EDUCACION AREQUIPA SUR</t>
  </si>
  <si>
    <t>304. UGEL CAMANÁ</t>
  </si>
  <si>
    <t>305. UGEL CARAVELÍ</t>
  </si>
  <si>
    <t>306. UGEL CASTILLA</t>
  </si>
  <si>
    <t>307. UGEL CONDESUYOS</t>
  </si>
  <si>
    <t>308. UGEL ISLAY</t>
  </si>
  <si>
    <t>309. UGEL LA UNIÓN</t>
  </si>
  <si>
    <t>310. UGEL CAYLLOMA</t>
  </si>
  <si>
    <t>311. UGEL LA JOYA</t>
  </si>
  <si>
    <t>400. SALUD AREQUIPA</t>
  </si>
  <si>
    <t>401. HOSPITAL GOYENECHE</t>
  </si>
  <si>
    <t>402. HOSPITAL REGIONAL HONORIO DELGADO</t>
  </si>
  <si>
    <t>403. SALUD CAMANA</t>
  </si>
  <si>
    <t>404. SALUD APLAO</t>
  </si>
  <si>
    <t>405. SALUD RED PERIFERICA AREQUIPA</t>
  </si>
  <si>
    <t>406. INSTITUTO REGIONAL DE ENFERMEDADES NEOPLÁSICAS DEL SUR (IREN SUR)</t>
  </si>
  <si>
    <t>409. HOSPITAL CENTRAL DE MAJES ING. ANGEL GABRIEL CHURA GALLEGOS</t>
  </si>
  <si>
    <t>443 GOBIERNO REGIONAL DE AREQUIPA</t>
  </si>
  <si>
    <t>18 Saneamiento</t>
  </si>
  <si>
    <t>0001</t>
  </si>
  <si>
    <t>PROGRAMA ARTICULADO NUTRICIONAL</t>
  </si>
  <si>
    <t>0002</t>
  </si>
  <si>
    <t>SALUD MATERNO NEONATAL</t>
  </si>
  <si>
    <t>0016</t>
  </si>
  <si>
    <t>TBC-VIH/SIDA</t>
  </si>
  <si>
    <t>0017</t>
  </si>
  <si>
    <t>ENFERMEDADES METAXENICAS Y ZOONOSIS</t>
  </si>
  <si>
    <t>0018</t>
  </si>
  <si>
    <t>ENFERMEDADES NO TRANSMISIBLES</t>
  </si>
  <si>
    <t>0024</t>
  </si>
  <si>
    <t>PREVENCION Y CONTROL DEL CANCER</t>
  </si>
  <si>
    <t>0039</t>
  </si>
  <si>
    <t>MEJORA DE LA SANIDAD ANIMAL</t>
  </si>
  <si>
    <t>0040</t>
  </si>
  <si>
    <t>MEJORA Y MANTENIMIENTO DE LA SANIDAD VEGETAL</t>
  </si>
  <si>
    <t>0042</t>
  </si>
  <si>
    <t>APROVECHAMIENTO DE LOS RECURSOS HIDRICOS PARA USO AGRARIO</t>
  </si>
  <si>
    <t>0046</t>
  </si>
  <si>
    <t>ACCESO Y USO DE LA ELECTRIFICACION RURAL</t>
  </si>
  <si>
    <t>0051</t>
  </si>
  <si>
    <t>PREVENCION Y TRATAMIENTO DEL CONSUMO DE DROGAS</t>
  </si>
  <si>
    <t>0057</t>
  </si>
  <si>
    <t>CONSERVACION DE LA DIVERSIDAD BIOLOGICA Y APROVECHAMIENTO SOSTENIBLE DE LOS RECURSOS NATURALES EN AREA NATURAL PROTEGIDA</t>
  </si>
  <si>
    <t>0068</t>
  </si>
  <si>
    <t>REDUCCION DE VULNERABILIDAD Y ATENCION DE EMERGENCIAS POR DESASTRES</t>
  </si>
  <si>
    <t>0082</t>
  </si>
  <si>
    <t>PROGRAMA NACIONAL DE SANEAMIENTO URBANO</t>
  </si>
  <si>
    <t>0083</t>
  </si>
  <si>
    <t>PROGRAMA NACIONAL DE SANEAMIENTO RURAL</t>
  </si>
  <si>
    <t>0090</t>
  </si>
  <si>
    <t>LOGROS DE APRENDIZAJE DE ESTUDIANTES DE LA EDUCACION BASICA REGULAR</t>
  </si>
  <si>
    <t>0093</t>
  </si>
  <si>
    <t>DESARROLLO PRODUCTIVO DE LAS EMPRESAS</t>
  </si>
  <si>
    <t>0094</t>
  </si>
  <si>
    <t>ORDENAMIENTO Y DESARROLLO DE LA ACUICULTURA</t>
  </si>
  <si>
    <t>0095</t>
  </si>
  <si>
    <t>FORTALECIMIENTO DE LA PESCA ARTESANAL</t>
  </si>
  <si>
    <t>0101</t>
  </si>
  <si>
    <t>INCREMENTO DE LA PRACTICA DE ACTIVIDADES FISICAS, DEPORTIVAS Y RECREATIVAS EN LA POBLACION PERUANA</t>
  </si>
  <si>
    <t>0103</t>
  </si>
  <si>
    <t>FORTALECIMIENTO DE LAS CONDICIONES LABORALES</t>
  </si>
  <si>
    <t>0104</t>
  </si>
  <si>
    <t>REDUCCION DE LA MORTALIDAD POR EMERGENCIAS Y URGENCIAS MEDICAS</t>
  </si>
  <si>
    <t>0106</t>
  </si>
  <si>
    <t>INCLUSION DE NIÑOS, NIÑAS Y JOVENES CON DISCAPACIDAD EN LA EDUCACION BASICA Y TECNICO PRODUCTIVA</t>
  </si>
  <si>
    <t>0107</t>
  </si>
  <si>
    <t>MEJORA DE  LA FORMACION EN CARRERAS DOCENTES EN INSTITUTOS DE EDUCACION SUPERIOR NO UNIVERSITARIA</t>
  </si>
  <si>
    <t>0109</t>
  </si>
  <si>
    <t>NUESTRAS CIUDADES</t>
  </si>
  <si>
    <t>0117</t>
  </si>
  <si>
    <t>ATENCION OPORTUNA DE NIÑAS, NIÑOS Y ADOLESCENTES EN PRESUNTO ESTADO DE ABANDONO</t>
  </si>
  <si>
    <t>0121</t>
  </si>
  <si>
    <t>MEJORA DE LA ARTICULACION DE PEQUEÑOS PRODUCTORES AL MERCADO</t>
  </si>
  <si>
    <t>0126</t>
  </si>
  <si>
    <t>FORMALIZACION MINERA DE LA PEQUEÑA MINERIA Y MINERIA ARTESANAL</t>
  </si>
  <si>
    <t>0127</t>
  </si>
  <si>
    <t>MEJORA DE LA COMPETITIVIDAD DE LOS DESTINOS TURISTICOS</t>
  </si>
  <si>
    <t>0129</t>
  </si>
  <si>
    <t>PREVENCION Y MANEJO DE CONDICIONES SECUNDARIAS DE SALUD EN PERSONAS CON DISCAPACIDAD</t>
  </si>
  <si>
    <t>0131</t>
  </si>
  <si>
    <t>CONTROL Y PREVENCION EN SALUD MENTAL</t>
  </si>
  <si>
    <t>0138</t>
  </si>
  <si>
    <t>REDUCCION DEL COSTO, TIEMPO E INSEGURIDAD EN EL SISTEMA DE TRANSPORTE</t>
  </si>
  <si>
    <t>0140</t>
  </si>
  <si>
    <t>DESARROLLO Y PROMOCION DE LAS ARTES E INDUSTRIAS CULTURALES</t>
  </si>
  <si>
    <t>0144</t>
  </si>
  <si>
    <t>CONSERVACION Y USO SOSTENIBLE DE ECOSISTEMAS PARA LA PROVISION DE SERVICIOS ECOSISTEMICOS</t>
  </si>
  <si>
    <t>0146</t>
  </si>
  <si>
    <t>ACCESO DE LAS FAMILIAS A VIVIENDA Y ENTORNO URBANO ADECUADO</t>
  </si>
  <si>
    <t>0147</t>
  </si>
  <si>
    <t>FORTALECIMIENTO DE LA EDUCACION SUPERIOR TECNOLOGICA</t>
  </si>
  <si>
    <t>0148</t>
  </si>
  <si>
    <t>REDUCCION DEL TIEMPO, INSEGURIDAD Y COSTO AMBIENTAL EN EL TRANSPORTE URBANO</t>
  </si>
  <si>
    <t>0150</t>
  </si>
  <si>
    <t>INCREMENTO EN EL ACCESO DE LA POBLACION A LOS SERVICIOS EDUCATIVOS PUBLICOS DE LA EDUCACION BASICA</t>
  </si>
  <si>
    <t>1002</t>
  </si>
  <si>
    <t>PRODUCTOS ESPECIFICOS PARA REDUCCION DE LA VIOLENCIA CONTRA LA MUJER</t>
  </si>
  <si>
    <t>9001</t>
  </si>
  <si>
    <t>ACCIONES CENTRALES</t>
  </si>
  <si>
    <t>9002</t>
  </si>
  <si>
    <t>ASIGNACIONES PRESUPUESTARIAS QUE NO RESULTAN EN PRODUCTOS</t>
  </si>
  <si>
    <t>0041</t>
  </si>
  <si>
    <t>MEJORA DE LA INOCUIDAD AGROALIMENTARIA</t>
  </si>
  <si>
    <t>PLIEGOS DEL SECTOR  o GOB. REGIONAL: (EJEMPLO SECTOR VIVIENDA)</t>
  </si>
  <si>
    <t>1001</t>
  </si>
  <si>
    <t>PRODUCTOS ESPECIFICOS PARA DESARROLLO INFANTIL TEMPRANO</t>
  </si>
  <si>
    <t>MEJORAMIENTO DE LA EMPLEABILIDAD E INSERCION LABORAL-PROEMPLEO</t>
  </si>
  <si>
    <t>ALIMENTOS Y BEBIDAS</t>
  </si>
  <si>
    <t>VESTUARIO, ZAPATERIA Y ACCESORIOS, TALABARTERIA Y MATERIALES TEXTILES</t>
  </si>
  <si>
    <t>COMBUSTIBLES, CARBURANTES, LUBRICANTES Y AFINES</t>
  </si>
  <si>
    <t>DE OFICINA</t>
  </si>
  <si>
    <t>AGROPECUARIO, GANADERO Y DE JARDINERIA</t>
  </si>
  <si>
    <t>ASEO, LIMPIEZA Y COCINA</t>
  </si>
  <si>
    <t>ELECTRICIDAD, ILUMINACION Y ELECTRONICA</t>
  </si>
  <si>
    <t>ENSERES</t>
  </si>
  <si>
    <t>PRODUCTOS FARMACEUTICOS</t>
  </si>
  <si>
    <t>MATERIAL,INSUMOS,INSTRUMENTAL Y ACCESORIOS MEDICOS,QUIRURGICOS, ODONTOLOGICOS Y DE LABORATORIO</t>
  </si>
  <si>
    <t>MATERIALES Y UTILES DE ENSEÑANZA</t>
  </si>
  <si>
    <t>SUMINISTROS PARA USO AGROPECUARIO, FORESTAL Y VETERINARIO</t>
  </si>
  <si>
    <t>SUMINISTROS PARA MANTENIMIENTO Y REPARACION</t>
  </si>
  <si>
    <t>COMPRA DE OTROS BIENES</t>
  </si>
  <si>
    <t>VIAJES INTERNACIONALES</t>
  </si>
  <si>
    <t>VIAJES DOMESTICOS</t>
  </si>
  <si>
    <t>SERVICIOS DE ENERGIA ELECTRICA, AGUA Y GAS</t>
  </si>
  <si>
    <t>SERVICIOS DE TELEFONIA E INTERNET</t>
  </si>
  <si>
    <t>SERVICIOS DE MENSAJERIA, TELECOMUNICACIONES Y OTROS AFINES</t>
  </si>
  <si>
    <t>SERVICIO DE PUBLICIDAD, IMPRESIONES, DIFUSION E IMAGEN INSTITUCIONAL</t>
  </si>
  <si>
    <t>SERVICIOS DE DIFUSION EN EL DIARIO OFICIAL</t>
  </si>
  <si>
    <t>SERVICIOS DE LIMPIEZA, SEGURIDAD Y VIGILANCIA</t>
  </si>
  <si>
    <t>DE EDIFICACIONES, OFICINAS Y ESTRUCTURAS</t>
  </si>
  <si>
    <t>DE CARRETERAS, CAMINOS Y PUENTES  NO CONCESIONADOS</t>
  </si>
  <si>
    <t>DE CARRETERAS, CAMINOS Y PUENTES  CONCESIONADOS</t>
  </si>
  <si>
    <t>DE VEHICULOS</t>
  </si>
  <si>
    <t>DE MOBILIARIO Y SIMILARES</t>
  </si>
  <si>
    <t>DE MAQUINARIAS Y EQUIPOS</t>
  </si>
  <si>
    <t>DE OTROS BIENES Y ACTIVOS</t>
  </si>
  <si>
    <t>ALQUILERES DE MUEBLES E INMUEBLES</t>
  </si>
  <si>
    <t>SERVICIOS ADMINISTRATIVOS</t>
  </si>
  <si>
    <t>SERVICIOS FINANCIEROS</t>
  </si>
  <si>
    <t>SERVICIOS DE SALUD</t>
  </si>
  <si>
    <t>SERVICIOS DE CONSULTORIAS Y SIMILARES DESARROLLADOS POR PERSONAS JURIDICAS</t>
  </si>
  <si>
    <t>SERVICIOS DE CONSULTORIAS Y SIMILARES DESARROLLADOS POR PERSONAS NATURALES</t>
  </si>
  <si>
    <t>SERVICIOS DE PROCESAMIENTO DE DATOS E INFORMATICA</t>
  </si>
  <si>
    <t>PRACTICANTES, SECIGRISTAS Y SIMILARES</t>
  </si>
  <si>
    <t>SERVICIOS RELACIONADOS CON EL MEDIO AMBIENTE REALIZADO POR PERSONAS JURIDICAS</t>
  </si>
  <si>
    <t>SERVICIOS RELACIONADOS CON SANEAMIENTO REALIZADO POR PERSONAS JURIDICAS</t>
  </si>
  <si>
    <t>SERVICIOS DE ORGANIZACION DE EVENTOS</t>
  </si>
  <si>
    <t>SERVICIO POR ATENCIONES Y CELEBRACIONES</t>
  </si>
  <si>
    <t>OTROS SERVICIOS</t>
  </si>
  <si>
    <t>SERVICIOS TÉCNICOS Y PROFESIONALES DESARROLLADOS POR PERSONAS JURIDICAS</t>
  </si>
  <si>
    <t>SERVICIOS TÉCNICOS Y PROFESIONALES DESARROLLADOS POR PERSONAS NATURALES</t>
  </si>
  <si>
    <t>LOCACION DE SERVICIOS RELACIONADAS AL ROL DE LA ENTIDAD</t>
  </si>
  <si>
    <t>OEI.08</t>
  </si>
  <si>
    <t>Meta 2021</t>
  </si>
  <si>
    <t>Fuente de Información</t>
  </si>
  <si>
    <t>Responsable</t>
  </si>
  <si>
    <t>Meta</t>
  </si>
  <si>
    <t>Resultado</t>
  </si>
  <si>
    <t>Proyectado</t>
  </si>
  <si>
    <t>PLIEGO 443 - GOBIERNO REGIONAL DEL DEPARTAMENTO DE AREQUIPA</t>
  </si>
  <si>
    <t>OEI.01</t>
  </si>
  <si>
    <t>OEI.01 Mejorar la calidad de vida de la población.</t>
  </si>
  <si>
    <t>Porcentaje promedio de incidencia de pobreza</t>
  </si>
  <si>
    <t>INEI - SIRTOD</t>
  </si>
  <si>
    <t>Gerencia Regional de Desarrollo e Inclusión Social</t>
  </si>
  <si>
    <t>OEI.02</t>
  </si>
  <si>
    <t>OEI.02 Mejorar la calidad educativa de los estudiantes en sus diferentes niveles</t>
  </si>
  <si>
    <t>Porcentaje de estudiantes de segundo grado de primaria con nivel satisfactorio en comprensión lectora.</t>
  </si>
  <si>
    <t>GRE - Prueba ECE Comprensión Lectora</t>
  </si>
  <si>
    <t>Gerencia Regional de Educación</t>
  </si>
  <si>
    <t xml:space="preserve">Porcentaje de estudiantes de segundo grado
de primaria con nivel satisfactorio en
matemática. </t>
  </si>
  <si>
    <t>GRE - Prueba ECE Matemática</t>
  </si>
  <si>
    <t>OEI.03</t>
  </si>
  <si>
    <t>OEI.03 Promover la producción artística, cultural e intelectual y el deporte en la región Arequipa</t>
  </si>
  <si>
    <t>Tasa de variación de visitantes al Complejo Cultural Regional Mario Vargas Llosa</t>
  </si>
  <si>
    <t>AFNE Promoción de la Cultura y Casa Mario Vargas Llosa - Registro de visitantes</t>
  </si>
  <si>
    <t>OEI.04</t>
  </si>
  <si>
    <t>OEI.04 Mejorar la calidad de servicios de salud para la población</t>
  </si>
  <si>
    <t>Porcentaje del fortalecimiento de la autoevaluación del desempeño de las IPRESS para el cumplimiento de los estándares de calidad en la atención de salud</t>
  </si>
  <si>
    <t>GERESA - DESP - Calidad</t>
  </si>
  <si>
    <t>Gerencia Regional de Salud</t>
  </si>
  <si>
    <t>OEI.05</t>
  </si>
  <si>
    <t>OEI.05 Mejorar las condiciones de habitabilidad de la población</t>
  </si>
  <si>
    <t>Porcentaje de la población con al menos una necesidad básica insatisfecha</t>
  </si>
  <si>
    <t>Gerencia Regional de Vivienda, Construcción y Saneamiento</t>
  </si>
  <si>
    <t>OEI.06</t>
  </si>
  <si>
    <t>OEI.06 Fortalecer la gestión institucional del Gobierno Regional de Arequipa</t>
  </si>
  <si>
    <t>Porcentaje de la población que se siente satisfecha con su última experiencia de los servicios públicos brindados por el GRA</t>
  </si>
  <si>
    <t>INEI - Sistema de Monitoreo y Seguimiento de los Indicadores de los Objetivos de Desarrollo Sostenible</t>
  </si>
  <si>
    <t>Oficina de Planeamiento y Desarrollo Institucional</t>
  </si>
  <si>
    <t>OEI.07</t>
  </si>
  <si>
    <t>OEI.07 Promover la implementación de los procesos de la gestión de riesgo de desastres en los gobiernos locales</t>
  </si>
  <si>
    <t>Porcentaje de la población que aplica medidas de gestión del riesgo de desastres sobre la base de información de acceso público</t>
  </si>
  <si>
    <t>Oficina Regional de Defensa Nacional y Defensa Civil del GRA - Aplicativo SINPAD</t>
  </si>
  <si>
    <t>Oficina Regional de Defensa Nacional y Defensa Civil</t>
  </si>
  <si>
    <t>OEI.08 Mejorar los niveles de competitividad de los agentes económicos de la región Arequipa</t>
  </si>
  <si>
    <t>Índice de competitividad Regional</t>
  </si>
  <si>
    <t>IPE - INCORE</t>
  </si>
  <si>
    <t>Gerencia Regional de la Producción</t>
  </si>
  <si>
    <t>OEI.09</t>
  </si>
  <si>
    <t>OEI.09 Mejorar la infraestructura de servicios de la región de Arequipa</t>
  </si>
  <si>
    <t>Porcentaje de la Red Vial departamental con superficie de rodadura pavimentada</t>
  </si>
  <si>
    <t>Sub Gerencia de Infraestructura de la GRTC - Inventario de la Red Vial Departamental de Arequipa</t>
  </si>
  <si>
    <t>Gerencia Regional de Transportes y Comunicaciones</t>
  </si>
  <si>
    <t>OEI.10</t>
  </si>
  <si>
    <t>OEI.10 Promover el aprovechamiento sostenible de los recursos naturales en la región</t>
  </si>
  <si>
    <t>Porcentaje de hectáreas conservadas y/o protegidas</t>
  </si>
  <si>
    <t>ARMA - Registro e Inventario de Áreas de Conservación Regional - Proyecto de Conservación Lomas de Atiquipa y Pichu</t>
  </si>
  <si>
    <t>Autoridad Regional Ambiental</t>
  </si>
  <si>
    <t>FORMATO 01: INDICADORES DE GESTIÓN SEGÚN OBJETIVOS ESTRATÉGICOS INSTITUCIONALES AL 2023</t>
  </si>
  <si>
    <t>SECTOR O GOB. REGIONAL: 443 GOBIERNO REGIONAL DEL DEPARTAMENTO DE AREQUIPA</t>
  </si>
  <si>
    <t>O/S 0000003</t>
  </si>
  <si>
    <t>20100188628 SOCIEDAD ELECTRICA DEL SUR OESTE S A</t>
  </si>
  <si>
    <t>-</t>
  </si>
  <si>
    <t>CONT. 158-2017-GRA</t>
  </si>
  <si>
    <t>20100913225 JNR CONSULTORES SOCIEDAD ANONIMA</t>
  </si>
  <si>
    <t>CONT. 158 - 2017 -GRA</t>
  </si>
  <si>
    <t>CONT. 126-2019-GRA</t>
  </si>
  <si>
    <t>20605388117 CONSORCIO SUPERVISOR MARITZA CAMPOS DIAZ</t>
  </si>
  <si>
    <t>CONT. 159-2019-GRA</t>
  </si>
  <si>
    <t>20524399491 DIALL S.A.C</t>
  </si>
  <si>
    <t>CONT. 158-2017/GRA</t>
  </si>
  <si>
    <t>DISP.LEGAL  48-2021-GRA-ORA</t>
  </si>
  <si>
    <t>20137114705 SERVICIO DE CONSULTORES ANDINOS SOCIEDAD ANONIMA</t>
  </si>
  <si>
    <t>O/C 0000032</t>
  </si>
  <si>
    <t>20542394324 INGENIERIA CULTURA Y ECOLOGIA PERU S.A.C.</t>
  </si>
  <si>
    <t>O/C 0000046</t>
  </si>
  <si>
    <t>O/C 0000045</t>
  </si>
  <si>
    <t>10094506889 CHAMBI ESENARRO LEONARDA FLORA</t>
  </si>
  <si>
    <t>O/C 0000044</t>
  </si>
  <si>
    <t>20601683041 ALBERCA GROUP E.I.R.L.</t>
  </si>
  <si>
    <t>O/C 0000055</t>
  </si>
  <si>
    <t>O/C 0000069</t>
  </si>
  <si>
    <t>20454311346 SERVICENTRO EL CONDESUYANO E.I.R.L.</t>
  </si>
  <si>
    <t>O/S 0000468</t>
  </si>
  <si>
    <t>20600358627 SERVICIOS GENERALES GUTIERREZ Y ASOCIADOS S.A.C.</t>
  </si>
  <si>
    <t>O/C 0000068</t>
  </si>
  <si>
    <t>20228372651 SERVICENTRO EL MAJEÑO S.R.L.</t>
  </si>
  <si>
    <t>O/C 0000040</t>
  </si>
  <si>
    <t xml:space="preserve">10296403046 </t>
  </si>
  <si>
    <t>O/C 0000077</t>
  </si>
  <si>
    <t>20511037001 GRUPO SANTA FE SOCIEDAD ANONIMA CERRADA - GRUPO SANTA FE S.A.C.</t>
  </si>
  <si>
    <t>O/C 0000014</t>
  </si>
  <si>
    <t>O/C 3191-2020</t>
  </si>
  <si>
    <t>20448481809 MASTER CON GS EMPRESA INDIVIDUAL DE RESPONSABILIDAD LIMITADA</t>
  </si>
  <si>
    <t>O/C 0000150</t>
  </si>
  <si>
    <t>20100226732 GRIFO LAS PEñAS S.R.L</t>
  </si>
  <si>
    <t>O/C 0000149</t>
  </si>
  <si>
    <t>20370508659 GRIFO J.H.P. E.I.R.LTDA.</t>
  </si>
  <si>
    <t>O/C 2620-2020</t>
  </si>
  <si>
    <t>O/C 00000160</t>
  </si>
  <si>
    <t>O/S 6464-2019</t>
  </si>
  <si>
    <t>20456326103 SERVICIOS Y CONSTRUCCIONES AURISUR E.I.R.L.</t>
  </si>
  <si>
    <t>O/C 0000162</t>
  </si>
  <si>
    <t>10022784051 DEL CARPIO ANTEZANA PERCY</t>
  </si>
  <si>
    <t>O/S 0000816</t>
  </si>
  <si>
    <t>20604533563 CONSTRUCTORA E INMOBILIARIA ENKASA EMPRESA INDIVIDUAL DE RESPONSABILIDAD LIMITADA</t>
  </si>
  <si>
    <t>O/C 427-2020</t>
  </si>
  <si>
    <t>20448294448 CORPORACION VIMAC EMPRESA INDIVIDUAL DE RESPONSABILIDAD LIMITADA</t>
  </si>
  <si>
    <t>O/S 4270-2020</t>
  </si>
  <si>
    <t>20602415768 TRACTOKAR SOCIEDAD ANONIMA CERRADA - TRACTOKAR S.A.C.</t>
  </si>
  <si>
    <t>O/C 0000148</t>
  </si>
  <si>
    <t>10022887977 CHALLCO POLO LEANDRO</t>
  </si>
  <si>
    <t>O/C 3533-2020</t>
  </si>
  <si>
    <t>20601165385 DEFORSA S.R.L.</t>
  </si>
  <si>
    <t>CONT. 96-2020-GRA</t>
  </si>
  <si>
    <t>10020343112 TICONA VARGAS TOMAS</t>
  </si>
  <si>
    <t>O/C 3652-2020</t>
  </si>
  <si>
    <t>20602464262 MIRAVI S.A.C.</t>
  </si>
  <si>
    <t>CONT. 118-2020-GRA</t>
  </si>
  <si>
    <t>20606922583 CONSORCIO SUPERVISOR ALTO SELVA ALEGRE</t>
  </si>
  <si>
    <t>CONT. 193-2018</t>
  </si>
  <si>
    <t>CONT. 193-2018-GRA</t>
  </si>
  <si>
    <t>CONT. 193-2018-GRA|</t>
  </si>
  <si>
    <t>O/C 3640-2020</t>
  </si>
  <si>
    <t>20486255171 CORPORACION RIO BRANCO S A</t>
  </si>
  <si>
    <t>O/S 0000903</t>
  </si>
  <si>
    <t>O/S 0000905</t>
  </si>
  <si>
    <t>20100017491 TELEFONICA DEL PERU SAA</t>
  </si>
  <si>
    <t>O/C 3303-2020</t>
  </si>
  <si>
    <t>20498100831 DISTRIBUIDORA FERRETERA MARICEL E.I.R.L.</t>
  </si>
  <si>
    <t>O/C 3335-2020</t>
  </si>
  <si>
    <t>20603887370 XM INVERSIONES &amp; CONTRATISTAS GENERALES S.A.C.</t>
  </si>
  <si>
    <t>O/C 0000227</t>
  </si>
  <si>
    <t>20393841835 COMPU CHAMBI S.A.C.</t>
  </si>
  <si>
    <t>O/C 2765-2020</t>
  </si>
  <si>
    <t>20602063888 IMPORT SUMIN PERU S.A.C.</t>
  </si>
  <si>
    <t>O/S 0000971</t>
  </si>
  <si>
    <t>20100211034 SEDAPAR S.A.</t>
  </si>
  <si>
    <t>O/C 0000271</t>
  </si>
  <si>
    <t>20603000596 REPRESENTACIONES ANLUC E.I.R.L.</t>
  </si>
  <si>
    <t>O/C 0000277</t>
  </si>
  <si>
    <t>O/C 0000254</t>
  </si>
  <si>
    <t>20504644074 EECOL ELECTRIC PERU S.A.C.</t>
  </si>
  <si>
    <t>O/C 0000233</t>
  </si>
  <si>
    <t>20538186687 GRUPO TRANSCONTINENTAL &amp; MONTENEGRO S.A.C.</t>
  </si>
  <si>
    <t>O/S 0001023</t>
  </si>
  <si>
    <t>20490355431 INVERSIONES NEPTALY SOCIEDAD COMERCIAL DE RESPONSABILIDAD LIMITADA-"INVERSIONES NEPTALY S.</t>
  </si>
  <si>
    <t>O/C 0000292</t>
  </si>
  <si>
    <t>20544074165 GRUPO CORPORATIVO UNIMAC S.A.C</t>
  </si>
  <si>
    <t xml:space="preserve">O/C </t>
  </si>
  <si>
    <t>20120877055 LADRILLERA EL DIAMANTE S.A.C.</t>
  </si>
  <si>
    <t>O/C 0000442</t>
  </si>
  <si>
    <t>20455316601 GRUPO FANNY SOCIEDAD COMERCIAL DE RESPONSABILIDAD LIMITADA</t>
  </si>
  <si>
    <t>O/C 0000433</t>
  </si>
  <si>
    <t>20412214618 COMERCIAL RIFUMA E.I.R.L.</t>
  </si>
  <si>
    <t>O/C 0000269</t>
  </si>
  <si>
    <t>O/C 0000503</t>
  </si>
  <si>
    <t>20454508484 MADERERA SANTA FE DE JJ LA ISLA S.R.L.</t>
  </si>
  <si>
    <t>O/C 1055-2020</t>
  </si>
  <si>
    <t>CONT. 119-2020-GRA</t>
  </si>
  <si>
    <t>10239125412 ROZAS LATORRE JOSE LUIS</t>
  </si>
  <si>
    <t>O/C 0000508</t>
  </si>
  <si>
    <t>20605551590 PROTECNOLOGIA E.I.R.L.</t>
  </si>
  <si>
    <t>CONT. 121-2020-GRA</t>
  </si>
  <si>
    <t>O/S 3429-2020</t>
  </si>
  <si>
    <t>20600035232 CLINICA FE Y SALUD S.A.C.</t>
  </si>
  <si>
    <t>O/C 0000560</t>
  </si>
  <si>
    <t>20492730701 HUANCOR PERU SOCIEDAD ANONIMA CERRADA</t>
  </si>
  <si>
    <t>O/C 0000568</t>
  </si>
  <si>
    <t>O/C 3547 -2020</t>
  </si>
  <si>
    <t>20454533080 MALLAS Y ALAMBRES FABRIMAC S.A.C.</t>
  </si>
  <si>
    <t>O/C 0000573</t>
  </si>
  <si>
    <t>20527868271 FERRETERIA Y PRESTACION DE SERVICIOS MULTIPLES S.R.L-FERREPRES SRL</t>
  </si>
  <si>
    <t>O/S 0001419</t>
  </si>
  <si>
    <t>20600412656 CORPORACION ECOSIERRA S.A.C.</t>
  </si>
  <si>
    <t>O/S 0001324</t>
  </si>
  <si>
    <t>10294784760 ESPINOZA DE ZAPANA MARIA CONCEPCION</t>
  </si>
  <si>
    <t>O/C 0000641</t>
  </si>
  <si>
    <t>10292949338 RAMOS ALE FELICIANO CLAUDIO</t>
  </si>
  <si>
    <t>O/C 0000659</t>
  </si>
  <si>
    <t>20604234035 MELTZER INTERNATIONAL SOCIEDAD ANONIMA CERRADA</t>
  </si>
  <si>
    <t>O/C 0000658</t>
  </si>
  <si>
    <t>20558599813 LUBEMEBU S.A.C.</t>
  </si>
  <si>
    <t>O/C 0000684</t>
  </si>
  <si>
    <t>20100025915 ALFREDO PIMENTEL SEVILLA S A</t>
  </si>
  <si>
    <t>O/S 5358-2020</t>
  </si>
  <si>
    <t>20539352572 LAJAS Y DETALLES SRL</t>
  </si>
  <si>
    <t>CONT. 119-2020/GRA</t>
  </si>
  <si>
    <t>CONT. 001-2021-GRA</t>
  </si>
  <si>
    <t>20448324291 ARES INGENIEROS CONTRATISTAS GENERALES EMPRESA INDIVIDUAL DE RESPONSABILIDAD LIMITADA</t>
  </si>
  <si>
    <t>O/C 0000743</t>
  </si>
  <si>
    <t>10076369939 LANAO SALVATIERRA MICHEL ALEXIS</t>
  </si>
  <si>
    <t>O/C 0000446</t>
  </si>
  <si>
    <t>20554042598 ABASTECIMIENTOS Y SERVICIOS GENERALES H &amp; P E.I.R.L.</t>
  </si>
  <si>
    <t>O/S 5829-2020</t>
  </si>
  <si>
    <t>20600368452 VORTICE CONSTRUCTORA CONSULTORA S.A.C.</t>
  </si>
  <si>
    <t>CONT. RORA N° 492-2021</t>
  </si>
  <si>
    <t>CONT. RORA N°  491-2021</t>
  </si>
  <si>
    <t>CONT. 121-2020</t>
  </si>
  <si>
    <t>CONT. 127-2019</t>
  </si>
  <si>
    <t>20605362401 CONSORCIO SUPERVISOR COCACHACRA</t>
  </si>
  <si>
    <t>CONT. RORA N° 494-2021</t>
  </si>
  <si>
    <t>CONT. 126-2019</t>
  </si>
  <si>
    <t>O/C 2838-2019</t>
  </si>
  <si>
    <t>10211211437 LEYVA HUANCAYA MILAGRO DEL ROCIO</t>
  </si>
  <si>
    <t>DISP.LEGAL  RORA N° 504-2021-GRA</t>
  </si>
  <si>
    <t>DISP.LEGAL  RORA N° 503-2021-GRA</t>
  </si>
  <si>
    <t>O/C 0000789</t>
  </si>
  <si>
    <t>DISP.LEGAL  RORA N°606</t>
  </si>
  <si>
    <t>O/S 0002004</t>
  </si>
  <si>
    <t>O/C 0000915</t>
  </si>
  <si>
    <t>O/C 0000921</t>
  </si>
  <si>
    <t>O/C 0001004</t>
  </si>
  <si>
    <t>20392965191 CONCRETOS SUPERMIX SOCIEDAD ANONIMA - CONCRETOS SUPERMIX S.A.</t>
  </si>
  <si>
    <t>O/C 0000899</t>
  </si>
  <si>
    <t>20454405243 PERUANA DE MADERAS S.R.L.</t>
  </si>
  <si>
    <t>O/C 0000979</t>
  </si>
  <si>
    <t>20538053377 FIREMED SOCIEDAD ANONIMA CERRADA</t>
  </si>
  <si>
    <t>O/C 0000736</t>
  </si>
  <si>
    <t>20412507984 CONCRETOS Y AGREGADOS DEL SUR E.I.R.L.</t>
  </si>
  <si>
    <t>O/C 0000773</t>
  </si>
  <si>
    <t>O/C 0000967</t>
  </si>
  <si>
    <t>20487725286 GINSAC IMPORT S.A.C.</t>
  </si>
  <si>
    <t>CONT. 097-2020-GRA</t>
  </si>
  <si>
    <t>CONT. 097-2020/GRA</t>
  </si>
  <si>
    <t>DISP.LEGAL  INF 602-2021</t>
  </si>
  <si>
    <t>20432747833 FERROCARRIL TRANSANDINO S.A.</t>
  </si>
  <si>
    <t>CONT. 128-2020-GRA</t>
  </si>
  <si>
    <t>20607002747 CONSORCIO NUEVO NORTE SUR</t>
  </si>
  <si>
    <t>O/C 0001126</t>
  </si>
  <si>
    <t>10700018534 PAUCAR CAYO EDWIN RUDY</t>
  </si>
  <si>
    <t>CONT. 01-2021-GRA</t>
  </si>
  <si>
    <t>O/C 0001127</t>
  </si>
  <si>
    <t>O/C 0001128</t>
  </si>
  <si>
    <t>O/S 15-20</t>
  </si>
  <si>
    <t>CONT. 05-2020-GRA</t>
  </si>
  <si>
    <t>CONT. 93-2020-GRA</t>
  </si>
  <si>
    <t>20507201793 JELCH INGENIEROS E.I.R.L.</t>
  </si>
  <si>
    <t>O/C 3641-2020</t>
  </si>
  <si>
    <t>CONT. CONTR. N° 102-2019</t>
  </si>
  <si>
    <t>10201133705 AMES CAMARGO CHRISTIAN ENRIQUE</t>
  </si>
  <si>
    <t>CONT. 102-2019-GRA</t>
  </si>
  <si>
    <t>O/C 0001208</t>
  </si>
  <si>
    <t>20601296544 TECHNICAL IT SUPPORT &amp; SYSTEMS S.A.C.</t>
  </si>
  <si>
    <t>O/C 0001209</t>
  </si>
  <si>
    <t>20454539282 COMERCIALIZADORA REGIONAL DEL SUR SOCIEDAD ANONIMA CERRADA</t>
  </si>
  <si>
    <t>O/C 0001230</t>
  </si>
  <si>
    <t>20100186170 CONSORCIO DE REPRESENTACIONES SA</t>
  </si>
  <si>
    <t>O/C 0001301</t>
  </si>
  <si>
    <t>O/C 0001302</t>
  </si>
  <si>
    <t>20557629883 OBRASCO INGENIEROS S.A.C.</t>
  </si>
  <si>
    <t>O/C 2983-2019</t>
  </si>
  <si>
    <t>20527405760 D.J. DANIEL CONTRATISTAS GENERALES E.I. R.L.</t>
  </si>
  <si>
    <t>DISP.LEGAL  117-2021-GRA/GGR</t>
  </si>
  <si>
    <t>10296581351 CONDEÑA ALBARRASIN VALENTIN PRESBITERO</t>
  </si>
  <si>
    <t>O/C 0001380</t>
  </si>
  <si>
    <t>20454612389 GRUPO OPC S.R.L.</t>
  </si>
  <si>
    <t>O/C 0001403</t>
  </si>
  <si>
    <t>20605370765 COMPAÑIA EL SOL NACIENTE EMPRESA INDIVIDUAL DE RESPONSABILIDAD LIMITADA - COELSOL E.I.R.L.</t>
  </si>
  <si>
    <t>O/C 0001381</t>
  </si>
  <si>
    <t>20539515382 DIBAPRO E.I.R.L.</t>
  </si>
  <si>
    <t>O/C 0001101</t>
  </si>
  <si>
    <t>20448691285 COMPAÑIA MANANTAY S.A.C.</t>
  </si>
  <si>
    <t>DISP.LEGAL  RORA N°930-2021-GRA/</t>
  </si>
  <si>
    <t>20604542180 GLOBAL C &amp; B S.A.C.</t>
  </si>
  <si>
    <t>DISP.LEGAL  RORA N° 928-2021-GRA</t>
  </si>
  <si>
    <t>20539382307 J.H. CONSYSER S.A.C.</t>
  </si>
  <si>
    <t>DISP.LEGAL  RORA N°929-2021</t>
  </si>
  <si>
    <t>10293948068 GARAY SALAS ESTELA BENITA</t>
  </si>
  <si>
    <t>DISP.LEGAL  931-2021-GRA/ORA</t>
  </si>
  <si>
    <t>DISP.LEGAL  RORA N° 927-2021</t>
  </si>
  <si>
    <t>10466101112 ROJAS BARRIENTOS CHRISTIAN PAOLO</t>
  </si>
  <si>
    <t>DISP.LEGAL  RORA N°951-2021</t>
  </si>
  <si>
    <t>10802172899 COTTA DELGADO FREDY ALEXANDER</t>
  </si>
  <si>
    <t>DISP.LEGAL  RORA 952-2021</t>
  </si>
  <si>
    <t>O/C 2859-2020</t>
  </si>
  <si>
    <t>20536903519 SOLDEX SA</t>
  </si>
  <si>
    <t>CONT. 33-2021-GRA</t>
  </si>
  <si>
    <t>20570706170 'RBG INGENIEROS S.A.C'</t>
  </si>
  <si>
    <t>O/S 0002780</t>
  </si>
  <si>
    <t>20605354221 MADARA CONSULTORES Y CONSTRUCTORES S.R.L.</t>
  </si>
  <si>
    <t>DISP.LEGAL  RORA N° 950-2021GRA</t>
  </si>
  <si>
    <t>DISP.LEGAL  RORA 960-2021</t>
  </si>
  <si>
    <t>DISP.LEGAL  RORA N° 1007 - 2021</t>
  </si>
  <si>
    <t>20455609535 INGENIEROS CONTRATISTAS FRANC &amp; LUQUE S.A.C.</t>
  </si>
  <si>
    <t>O/C 0001330</t>
  </si>
  <si>
    <t>O/C 0001531</t>
  </si>
  <si>
    <t>20527693960 SOLUCIONES Y NEGOCIOS MAGDISABEL EMPRESA INDIVIDUAL DE RESPONSABILIDAD LIMITADA</t>
  </si>
  <si>
    <t>DISP.LEGAL  987-2021-GRA/ORA</t>
  </si>
  <si>
    <t>20603343701 GLOBAL SERVICE MINING F &amp; O SOCIEDAD COMERCIAL DE RESPONSABILIDAD LIMITADA</t>
  </si>
  <si>
    <t>DISP.LEGAL  990-2021-GRA/ORA</t>
  </si>
  <si>
    <t>20601910145 EMPIRE ARCHITECTURE ENGINEERING AND CONSTRUCTION S.R.L.</t>
  </si>
  <si>
    <t>DISP.LEGAL  RORA 989-2021</t>
  </si>
  <si>
    <t>20454414404 C.C.C. INVERSIONES E.I.R.L.</t>
  </si>
  <si>
    <t>O/C 0001597</t>
  </si>
  <si>
    <t>O/C 0001598</t>
  </si>
  <si>
    <t>20601577446 C &amp; V GRUPO CORPORATIVO S.A.C.</t>
  </si>
  <si>
    <t>O/C 0001599</t>
  </si>
  <si>
    <t>O/C 0001601</t>
  </si>
  <si>
    <t>CONT. 127-2019-GRA</t>
  </si>
  <si>
    <t>O/C 3624-2020</t>
  </si>
  <si>
    <t>20601424348 USD CORP S.A.C.</t>
  </si>
  <si>
    <t>O/C 1448-2020</t>
  </si>
  <si>
    <t>20556176192 ZEMP FIRE AND RESCUE S.A.C.</t>
  </si>
  <si>
    <t>O/C 0001354</t>
  </si>
  <si>
    <t>20601994543 EMPRESA PROVEEDORA DE SERVICIOS LOGISTICOS EN MINERIA E INDUSTRIA DEL PERU EIRL - PROSELMI</t>
  </si>
  <si>
    <t>O/C 0001440</t>
  </si>
  <si>
    <t>O/C 0001402</t>
  </si>
  <si>
    <t>20602964109 H &amp; M OBRAS Y SERVICIOS GENERALES E.I.R.L.</t>
  </si>
  <si>
    <t>CONT. 001-2021/GRA</t>
  </si>
  <si>
    <t>O/C 0001595</t>
  </si>
  <si>
    <t>20601349885 ROCA ZETA EMPRESA INDIVIDUAL DE RESPONSABILIDAD LIMITADA - ROCA ZETA E.I.R.L.</t>
  </si>
  <si>
    <t>CONT. 093-2020</t>
  </si>
  <si>
    <t>O/S 0003069</t>
  </si>
  <si>
    <t>20558017032 DELTA SUR S.A.C.</t>
  </si>
  <si>
    <t>O/S 0003068</t>
  </si>
  <si>
    <t>10407978892 COAQUIRA CCALLA FREDY FRANCISCO</t>
  </si>
  <si>
    <t>O/C 0001613</t>
  </si>
  <si>
    <t>O/C 0001614</t>
  </si>
  <si>
    <t>10405214721 DELGADO CASTRO JOSE EDUARDO</t>
  </si>
  <si>
    <t>O/C 0001596</t>
  </si>
  <si>
    <t>20125144170 IMPULSO INDUSTRIAS IMPORTACIONES Y EXPORTACIONES S.C.R.LTDA</t>
  </si>
  <si>
    <t>O/C 0001594</t>
  </si>
  <si>
    <t>O/C 0001401</t>
  </si>
  <si>
    <t>20600282639 MADERERA DIADER  E.I.R.L.</t>
  </si>
  <si>
    <t>DISP.LEGAL  190-2021-GRA</t>
  </si>
  <si>
    <t>20603562136 REPRESENTACIONES MAVIB SALINAS S.A.C.</t>
  </si>
  <si>
    <t>O/C 0001722</t>
  </si>
  <si>
    <t>O/C 3238</t>
  </si>
  <si>
    <t>DISP.LEGAL  RORA 1124-2021</t>
  </si>
  <si>
    <t>O/C 0001728</t>
  </si>
  <si>
    <t>20558184796 MERCANTIL PREFABRICADOS E.I.R.L.</t>
  </si>
  <si>
    <t>DISP.LEGAL  1150-2021-GRA</t>
  </si>
  <si>
    <t>O/C 0001662</t>
  </si>
  <si>
    <t>20605042083 PLANTACIONES FORESTAL S.A.C. - PLANFOR S.A.C.</t>
  </si>
  <si>
    <t>O/C 0001796</t>
  </si>
  <si>
    <t>20454938730 DISTRIBUIDORA Y SERVICIOS COMERCIALES M &amp; M E.I.R.L.</t>
  </si>
  <si>
    <t>O/C 0001795</t>
  </si>
  <si>
    <t>O/C 0001844</t>
  </si>
  <si>
    <t>20494879329 GRUPO MEGATEC S.R.L.</t>
  </si>
  <si>
    <t>O/C 0001852</t>
  </si>
  <si>
    <t>O/S 0002764</t>
  </si>
  <si>
    <t>20410572541 SERLIFUM S.R.L.</t>
  </si>
  <si>
    <t>O/C 0001853</t>
  </si>
  <si>
    <t>O/C 0001854</t>
  </si>
  <si>
    <t>O/C 0001378</t>
  </si>
  <si>
    <t>10407119415 MAMANI BARRANTES DELIA NORMA</t>
  </si>
  <si>
    <t>DISP.LEGAL  1149-2021-GRA</t>
  </si>
  <si>
    <t>20604143862 A &amp; E INGENIERIA Y LOGISTICA E.I.R.L.</t>
  </si>
  <si>
    <t>O/C 0001766</t>
  </si>
  <si>
    <t>20101337261 ROCA S.A.C.</t>
  </si>
  <si>
    <t>O/C 0001767</t>
  </si>
  <si>
    <t>CONT. 74-2021-GRA</t>
  </si>
  <si>
    <t>10165700541 FERNANDEZ IDROGO SEGUNDO GRIMANIEL</t>
  </si>
  <si>
    <t>CONT. 67-2021-GRA</t>
  </si>
  <si>
    <t>20601945950 SIGNUS CONTRATISTAS GENERALES E.I.R.L.</t>
  </si>
  <si>
    <t>CONT. 123-2020-GRA</t>
  </si>
  <si>
    <t>10251808967 ALANOCA ARAGON BERNARDO</t>
  </si>
  <si>
    <t>CONT. 67-2021-GEA</t>
  </si>
  <si>
    <t>O/C 0001855</t>
  </si>
  <si>
    <t>20455525781 SERVICIOS Y AGREGADOS CORPUS S.R.L.</t>
  </si>
  <si>
    <t>O/C 0001261</t>
  </si>
  <si>
    <t>10773403240 TONE BURGOS IVAN EDUARDO</t>
  </si>
  <si>
    <t>CONT. 15-2019-GRA</t>
  </si>
  <si>
    <t>CONT. 118-2021-GRA</t>
  </si>
  <si>
    <t>O/C 0001838</t>
  </si>
  <si>
    <t>20100226147 FRANCISCO CARBAJAL BERNAL S.A.</t>
  </si>
  <si>
    <t>O/C 0001857</t>
  </si>
  <si>
    <t>10297042217 MAMANI BARRANTES ANGEL HERNAN</t>
  </si>
  <si>
    <t>O/C 0001856</t>
  </si>
  <si>
    <t>20447948533 ROODSUR SOCIEDAD COMERCIAL DE RESPONSABILIDAD LIMITADA</t>
  </si>
  <si>
    <t>O/S 0002803</t>
  </si>
  <si>
    <t>20606837462 EMP. CONTRATISTAS GENERALES LASTARRIA ECOGL GOD E.I.R.L.</t>
  </si>
  <si>
    <t>O/S 0003383</t>
  </si>
  <si>
    <t>20455900388 MACONSER PERU  S.A.C.</t>
  </si>
  <si>
    <t>O/S 0003601</t>
  </si>
  <si>
    <t>20601943981 GLOBAL GESTION INGENIERIA SERVICIOS Y SUMINISTROS E.I.R.L. - GLOBAL GISS E.I.R.L.</t>
  </si>
  <si>
    <t>O/S 0003461</t>
  </si>
  <si>
    <t>20539548043 METAL MAS E.I.R.L.</t>
  </si>
  <si>
    <t>O/C 0001930</t>
  </si>
  <si>
    <t>20545390966 ZWEI HUNDE INGENIEROS S.A.C.</t>
  </si>
  <si>
    <t>O/C 0001929</t>
  </si>
  <si>
    <t>CONT. 123-2021-GRA</t>
  </si>
  <si>
    <t>CONT. 31-2021</t>
  </si>
  <si>
    <t>O/C 0001928</t>
  </si>
  <si>
    <t>O/C 0002010</t>
  </si>
  <si>
    <t>O/C 0001985</t>
  </si>
  <si>
    <t>O/C 0002041</t>
  </si>
  <si>
    <t>O/C 0002042</t>
  </si>
  <si>
    <t>20421367605 ORBES AGRICOLA S.A.C</t>
  </si>
  <si>
    <t>O/C 0002030</t>
  </si>
  <si>
    <t>O/S 0003908</t>
  </si>
  <si>
    <t>10467034893 PALLY CANAZA JORGE DAVID</t>
  </si>
  <si>
    <t>O/C 0002070</t>
  </si>
  <si>
    <t>O/C 0002069</t>
  </si>
  <si>
    <t>O/C 0002089</t>
  </si>
  <si>
    <t>20159548091 COFERSA E I R L</t>
  </si>
  <si>
    <t>O/C 3238-2020</t>
  </si>
  <si>
    <t>O/S 0003578</t>
  </si>
  <si>
    <t>20601005396 MAQUINARIAS Y CONSTRUCCIONES GROUP S.A.C.</t>
  </si>
  <si>
    <t>O/C 0002090</t>
  </si>
  <si>
    <t>O/C 0002091</t>
  </si>
  <si>
    <t>O/C 0002018</t>
  </si>
  <si>
    <t>O/C 0001984</t>
  </si>
  <si>
    <t>20490093304 MULTISERVICIOS W &amp; C EMPRESA INDIVIDUAL DE RESPONSABILDAD LIMITADA - MULTISERVICIOS W &amp; C</t>
  </si>
  <si>
    <t>O/C 0002094</t>
  </si>
  <si>
    <t>20538597121 DRAEGER  PERU   S.A.C.</t>
  </si>
  <si>
    <t>O/C 0002095</t>
  </si>
  <si>
    <t>O/S 0003916</t>
  </si>
  <si>
    <t>20600744586 SUR PERU INGENIEROS E.I.R.L.</t>
  </si>
  <si>
    <t>O/C 0002158</t>
  </si>
  <si>
    <t>20501645517 VITALTEC S.A.C.</t>
  </si>
  <si>
    <t>O/C 0002157</t>
  </si>
  <si>
    <t>O/C 0002176</t>
  </si>
  <si>
    <t>O/S 0003579</t>
  </si>
  <si>
    <t>20601113105 MACOLMI SOCIEDAD ANONIMA CERRADA - MACOLMI S.A.C.</t>
  </si>
  <si>
    <t>O/S 0003940</t>
  </si>
  <si>
    <t>10441820297 CRUZ CRUZ EDWIN</t>
  </si>
  <si>
    <t>O/C 0002096</t>
  </si>
  <si>
    <t>O/S 0003909</t>
  </si>
  <si>
    <t>CONT. 95-2020-GRA</t>
  </si>
  <si>
    <t>CONT. 33-2021</t>
  </si>
  <si>
    <t>CONT. 159-2019</t>
  </si>
  <si>
    <t>CONT. 31-2021-GRA</t>
  </si>
  <si>
    <t>O/C 0002241</t>
  </si>
  <si>
    <t>O/C 0002240</t>
  </si>
  <si>
    <t>O/C 0002239</t>
  </si>
  <si>
    <t>O/C 0002250</t>
  </si>
  <si>
    <t>20604442975 VENTAS Y SERVICIOS CECY S.R.L.</t>
  </si>
  <si>
    <t>CONT. 01-2021</t>
  </si>
  <si>
    <t>CONT. 47-2021-GRA</t>
  </si>
  <si>
    <t>20100878489 CORPORACION PERUANA DE INGENIERIA SOCIEDAD ANONIMA - CORPEI S.A.</t>
  </si>
  <si>
    <t>DISP.LEGAL  1355-2021-GRA</t>
  </si>
  <si>
    <t>20602629806 INGENIEROS CIVILES AZA SARMIENTO YANQUI ASOCIADOS SOCIEDAD ANONIMA CERRADA  -  ICAZA S.A.C</t>
  </si>
  <si>
    <t>CONT. 067-2021/GRA</t>
  </si>
  <si>
    <t>CONT. 47-2021-GRA-1</t>
  </si>
  <si>
    <t>O/C 1528-2020</t>
  </si>
  <si>
    <t>20550531543 P &amp; E SOLUCIONES INDUSTRIALES S.A.C.</t>
  </si>
  <si>
    <t>O/C 2468-2020</t>
  </si>
  <si>
    <t>20504109195 MASILJO PERU SOCIEDAD ANONIMA CERRADA</t>
  </si>
  <si>
    <t>O/C 0002159</t>
  </si>
  <si>
    <t>20524354803 SERVICIOS Y DECORACIONES INTEGRALES V &amp; V S.R.L. - SERVIDEIN V &amp; V S.R.L.</t>
  </si>
  <si>
    <t>O/C 0002311</t>
  </si>
  <si>
    <t>O/S 0003699</t>
  </si>
  <si>
    <t>20455459894 CONCRETOS Y AGREGADOS CAMANA S.R.L.</t>
  </si>
  <si>
    <t>O/C 0002312</t>
  </si>
  <si>
    <t>O/C 0002322</t>
  </si>
  <si>
    <t>20456145494 SERVICIOS Y TRANSPORTES CAMANA EMPRESA INDIVIDUAL DE RESPONSABILIDAD LTDA. - SETRAN CAMANA</t>
  </si>
  <si>
    <t>O/C 0002072</t>
  </si>
  <si>
    <t>20558326256 R &amp; B SEGURIMAX E.I.R.L.</t>
  </si>
  <si>
    <t>O/C 0002313</t>
  </si>
  <si>
    <t>20601772842 CEDAN SERVICIOS GENERALES E.I.R.L.</t>
  </si>
  <si>
    <t>O/C 1443-2018</t>
  </si>
  <si>
    <t>O/C 1983-2020</t>
  </si>
  <si>
    <t>O/C 0002252</t>
  </si>
  <si>
    <t>20603208499 R &amp; Y CONSTRUCTORA Y SERVICIOS GENERALES E.I.R.L.</t>
  </si>
  <si>
    <t>O/S 0004412</t>
  </si>
  <si>
    <t>20504342817 NOVINSA COMERCIAL S.A. NOVINSA</t>
  </si>
  <si>
    <t>O/C 0002242</t>
  </si>
  <si>
    <t>O/C 0002287</t>
  </si>
  <si>
    <t>O/C 28-2020</t>
  </si>
  <si>
    <t>20539415086 CONSTRUCTORA TITO SOCIEDAD COMERCIAL DE RESPONSABILIDAD LIMITADA</t>
  </si>
  <si>
    <t>O/C 0002423</t>
  </si>
  <si>
    <t>20600648960 REPRESENTACIONES DHANS &amp; SPORT S.A.C.</t>
  </si>
  <si>
    <t>O/C 0002415</t>
  </si>
  <si>
    <t>20600690257 JJB CORPORACION AMERICAN SOCIEDAD ANONIMA CERRADA-JJB CORPORACION AMERICAN S.A.C.</t>
  </si>
  <si>
    <t>O/C 0002251</t>
  </si>
  <si>
    <t>O/C 0002438</t>
  </si>
  <si>
    <t>20516747821 INKA REAL PERU S.A.C.</t>
  </si>
  <si>
    <t>O/C 0002433</t>
  </si>
  <si>
    <t>20600609239 INTERMAX S.A.C.</t>
  </si>
  <si>
    <t>O/C 0002440</t>
  </si>
  <si>
    <t>20263368992 CYMED MEDICAL SAC</t>
  </si>
  <si>
    <t>O/C 0002466</t>
  </si>
  <si>
    <t>20519865476 OK COMPUTER E.I.R.L.</t>
  </si>
  <si>
    <t>O/C 1820-2021</t>
  </si>
  <si>
    <t>O/C 1276-2020</t>
  </si>
  <si>
    <t>20601868173 CORPORACION CRV S.A.C</t>
  </si>
  <si>
    <t>CONT. 193-2018/GRA</t>
  </si>
  <si>
    <t>CONT. 123-2020/GRA</t>
  </si>
  <si>
    <t>CONT. 126-2019/GRA</t>
  </si>
  <si>
    <t>O/C 0002512</t>
  </si>
  <si>
    <t>O/S 0004624</t>
  </si>
  <si>
    <t>20600849922 J Y R ASESORES Y CONSULTORES GENERALES DE CONSTRUCCION E.I.R.L.</t>
  </si>
  <si>
    <t>CONT. 093-2020-GRA</t>
  </si>
  <si>
    <t>CONT. 084-2021/GRA</t>
  </si>
  <si>
    <t>20608028642 CONSORCIO CONSULTOR SANTA RITA</t>
  </si>
  <si>
    <t>O/C 0002551</t>
  </si>
  <si>
    <t>20606533358 IOMAX PERU E.I.R.L.</t>
  </si>
  <si>
    <t>O/C 0002547</t>
  </si>
  <si>
    <t>20603506597 TECNOLOGIA GLOBAL DE INFORMATICA Y SISTEMAS OREDI S.A.C.</t>
  </si>
  <si>
    <t>O/C 0002546</t>
  </si>
  <si>
    <t>O/C 0002545</t>
  </si>
  <si>
    <t>O/C 0002473</t>
  </si>
  <si>
    <t>20456322370 FERREANDES EMPRESA INDIVIDUAL DE RESPONSABILIDAD LIMITADA</t>
  </si>
  <si>
    <t>O/C 0002552</t>
  </si>
  <si>
    <t>20559097501 IMPORTACIONES MIVIANYK S.A.C.</t>
  </si>
  <si>
    <t>DISP.LEGAL  1537-2021-GRA/ORA</t>
  </si>
  <si>
    <t>20100072751 EMPRESA PERUANA DE SERVICIOS EDITORIALES S.A. - EDITORA PERU</t>
  </si>
  <si>
    <t>CONT. 067-2021-GRA</t>
  </si>
  <si>
    <t>O/C 0002601</t>
  </si>
  <si>
    <t>DISP.LEGAL  RES 1554-2021-GRA/OR</t>
  </si>
  <si>
    <t>O/C 0002509</t>
  </si>
  <si>
    <t>20602552242 ZEUS CONSULTING AND GENERAL SERVICE S.R.L.</t>
  </si>
  <si>
    <t>O/C 0002607</t>
  </si>
  <si>
    <t>20160340534 MASTER MEDIC S.A.</t>
  </si>
  <si>
    <t>CONT. 117-2021/GRA</t>
  </si>
  <si>
    <t>10082789371 ROMAN VASQUEZ BENITO URIBE</t>
  </si>
  <si>
    <t>CONT. 27-2020</t>
  </si>
  <si>
    <t>O/C 0002605</t>
  </si>
  <si>
    <t>O/C 0002622</t>
  </si>
  <si>
    <t>O/S 0005182</t>
  </si>
  <si>
    <t>10428311723 PILLCO PAREDES GUIDO</t>
  </si>
  <si>
    <t>O/C 0002633</t>
  </si>
  <si>
    <t>10436408892 MONCA NINA FEDERICO EDWIN</t>
  </si>
  <si>
    <t>O/C 0002635</t>
  </si>
  <si>
    <t>20497973971 CONSULTORA Y CONSTRUCTORA YENKAR EIRL</t>
  </si>
  <si>
    <t>O/C 0002659</t>
  </si>
  <si>
    <t>20455609705 AGUA Y ENERGIA S.R.L.</t>
  </si>
  <si>
    <t>O/C 0002510</t>
  </si>
  <si>
    <t>20490338935 GRUPO MAQUI SOCIEDAD ANONIMA CERRADA  - GRUPO MAQUI S.A.C.</t>
  </si>
  <si>
    <t>CONT. 008-2020/GRA</t>
  </si>
  <si>
    <t>O/C 0002736</t>
  </si>
  <si>
    <t>CONT. 168-2018-GRA</t>
  </si>
  <si>
    <t>20262241441 ACRUTA &amp; TAPIA INGENIEROS S.A.C.</t>
  </si>
  <si>
    <t>O/S 0005501</t>
  </si>
  <si>
    <t>20604296294 JCHR &amp; ASOCIADOS E.I.R.L.</t>
  </si>
  <si>
    <t>O/C 0002738</t>
  </si>
  <si>
    <t>20601941857 VDS INGENIERIA Y PROYECTOS S.A.C.</t>
  </si>
  <si>
    <t>O/C 2738</t>
  </si>
  <si>
    <t>O/S 0005499</t>
  </si>
  <si>
    <t>20455120374 L Q S EMPRESA DE SERVICIOS GENERALES S.C.R.L.</t>
  </si>
  <si>
    <t>O/S 0005498</t>
  </si>
  <si>
    <t>O/C 0002739</t>
  </si>
  <si>
    <t>O/S 0005500</t>
  </si>
  <si>
    <t>20602976387 DISEÑOS PROYECTOS METALMECANICOS Y CONSTRUCCION SOCIEDAD ANONIMA CERRADA - DIMETCO S.A.C.</t>
  </si>
  <si>
    <t>O/S 0005521</t>
  </si>
  <si>
    <t>20455772100 SOLUCIONES FERCON EMPRESA INDIVIDUAL DE RESPONSABILIDAD LIMITADA</t>
  </si>
  <si>
    <t>O/S 0005518</t>
  </si>
  <si>
    <t xml:space="preserve">20608209680 </t>
  </si>
  <si>
    <t>O/S 0005520</t>
  </si>
  <si>
    <t>20456156429 GRUPO LAMITEMP GLASS E.I.R.L.</t>
  </si>
  <si>
    <t>O/C 0002737</t>
  </si>
  <si>
    <t>O/C 0002745</t>
  </si>
  <si>
    <t>CONT. 117-2020-GRA</t>
  </si>
  <si>
    <t>CONT. 031-2021-GRA</t>
  </si>
  <si>
    <t>CONT. 073-2021-GRA</t>
  </si>
  <si>
    <t>10294564662 VALENZUELA SALAS ANTONIO</t>
  </si>
  <si>
    <t>O/S 0005635</t>
  </si>
  <si>
    <t>20563403196 GEXA GROUP SOCIEDAD ANONIMA CERRADA - GEXA GROUP S.A.C.</t>
  </si>
  <si>
    <t>CONT. RORA 1734-2021-GRA/O</t>
  </si>
  <si>
    <t>CONT. 126-209/GRA</t>
  </si>
  <si>
    <t>DISP.LEGAL  RORA N° 1742-2021</t>
  </si>
  <si>
    <t>DISP.LEGAL  RORA 1743-2021</t>
  </si>
  <si>
    <t>O/C 0002823</t>
  </si>
  <si>
    <t>10441432718 SALINAS VERA CINTHYA VERONICA</t>
  </si>
  <si>
    <t>O/S 0004325</t>
  </si>
  <si>
    <t>CONT. 0128-2021-GRA</t>
  </si>
  <si>
    <t>O/C 0002822</t>
  </si>
  <si>
    <t>20559134041 DECOMUEBLES DELUXE S.R.L.</t>
  </si>
  <si>
    <t>CONT. 127-2019/GRA</t>
  </si>
  <si>
    <t>O/C 0002928</t>
  </si>
  <si>
    <t>O/C 0002930</t>
  </si>
  <si>
    <t>O/C 0002938</t>
  </si>
  <si>
    <t>O/C 0002971</t>
  </si>
  <si>
    <t>10608807751 CHAVEZ TOCRE ANGELA FIORELLA</t>
  </si>
  <si>
    <t>O/C 0002956</t>
  </si>
  <si>
    <t>O/C 0002957</t>
  </si>
  <si>
    <t>CONT. 117-2021-GRA</t>
  </si>
  <si>
    <t>CONT. 119-2021-GRA</t>
  </si>
  <si>
    <t>10021511116 ROJAS MAMANI DIONISIO</t>
  </si>
  <si>
    <t>O/S 0006010</t>
  </si>
  <si>
    <t xml:space="preserve">20608231731 </t>
  </si>
  <si>
    <t>O/C 0002997</t>
  </si>
  <si>
    <t>20603811268 EDIFILSUR EMPRESA INDIVIDUAL DE RESPONSABILIDAD LIMITADA</t>
  </si>
  <si>
    <t>O/S 0006008</t>
  </si>
  <si>
    <t>O/C 0002989</t>
  </si>
  <si>
    <t>20102032951 A JAIME ROJAS REPRESENTACIONES GRLES S A</t>
  </si>
  <si>
    <t>O/C 0002988</t>
  </si>
  <si>
    <t>20600616235 PROMAINGSA S.A.C.</t>
  </si>
  <si>
    <t>O/C 0002839</t>
  </si>
  <si>
    <t>20449343027 DETALLE CORPORATIVO E.I.R.L.</t>
  </si>
  <si>
    <t>O/S 0005882</t>
  </si>
  <si>
    <t>20603817312 ESCOMAQ EMPRESA INDIVIDUAL DE RESPONSABILIDAD LIMITADA - ESCOMAQ E.I.R.L.</t>
  </si>
  <si>
    <t>O/C 0002851</t>
  </si>
  <si>
    <t>20454805934 CORPORACION CARBAN S.A.C.</t>
  </si>
  <si>
    <t>O/S 0005756</t>
  </si>
  <si>
    <t>20601264146 SERVICIOS GENERALES JRISKAMIL E.I.R.L.</t>
  </si>
  <si>
    <t>O/S 0005758</t>
  </si>
  <si>
    <t>20601825849 RODRIGO GONZALO NEGOCIOS Y SERVICIOS E.I.R.L. - RODRIGONZA NEGOCIOS Y SERVICIOS E.I.R.L.</t>
  </si>
  <si>
    <t>O/S 0005565</t>
  </si>
  <si>
    <t>O/C 0003028</t>
  </si>
  <si>
    <t>O/S 0006064</t>
  </si>
  <si>
    <t>O/C 0002987</t>
  </si>
  <si>
    <t>20452814936 REPRESENTACIONES E INVERSIONES P &amp; B S.A.C.</t>
  </si>
  <si>
    <t>DISP.LEGAL  RORA 1843-2021</t>
  </si>
  <si>
    <t>20454735383 DRYWALL MAESTRO S.A.C.</t>
  </si>
  <si>
    <t>DISP.LEGAL  RORA1854-2021</t>
  </si>
  <si>
    <t>O/C 0003082</t>
  </si>
  <si>
    <t>O/C 0003098</t>
  </si>
  <si>
    <t>20456343296 JJ BIENES Y SERVICIOS E.I.R.L.</t>
  </si>
  <si>
    <t>O/C 0003094</t>
  </si>
  <si>
    <t>20553746940 ABI'S SERVICE S.A.C.</t>
  </si>
  <si>
    <t>O/C 0003105</t>
  </si>
  <si>
    <t>20605341749 SELVALEVA S.R.L.</t>
  </si>
  <si>
    <t>O/C 0002952</t>
  </si>
  <si>
    <t>O/S 0006095</t>
  </si>
  <si>
    <t>10461355477 SOTO QUILCA PEDRO</t>
  </si>
  <si>
    <t>O/C 0002970</t>
  </si>
  <si>
    <t>20349497191 RINAI REPUESTOS SOCIEDAD ANONIMA</t>
  </si>
  <si>
    <t>O/S 0006063</t>
  </si>
  <si>
    <t>20467534026 AMERICA MOVIL PERU S.A.C.</t>
  </si>
  <si>
    <t>O/C 0003117</t>
  </si>
  <si>
    <t>20123704585 RINAIT SOCIEDAD COMERCIAL DE RESPONSABILIDAD LIMITADA</t>
  </si>
  <si>
    <t>CONT. 168-2028/GRA</t>
  </si>
  <si>
    <t>O/C 0002951</t>
  </si>
  <si>
    <t>CONT. 123-2020</t>
  </si>
  <si>
    <t>CONT. 118-2020</t>
  </si>
  <si>
    <t>CONT. 84-2021-GRA</t>
  </si>
  <si>
    <t>O/C 0003176</t>
  </si>
  <si>
    <t>CONT. 96-2020</t>
  </si>
  <si>
    <t>DISP.LEGAL  RORA 1920-2021</t>
  </si>
  <si>
    <t>20455585415 CONSTRUCTORA CARBAN S.A.C.</t>
  </si>
  <si>
    <t>CONT. 158-2017</t>
  </si>
  <si>
    <t>O/C 0003200</t>
  </si>
  <si>
    <t>O/S 0005411</t>
  </si>
  <si>
    <t>20532498849 M &amp; M INVERSIONES GENERALES SOCIEDAD ANONIMA CERRADA - M &amp; M INVERSIONES GENERALES S.A.C.</t>
  </si>
  <si>
    <t>CONT. 158-2017-GEA</t>
  </si>
  <si>
    <t>O/C 0003322</t>
  </si>
  <si>
    <t>CONT. 73-2021</t>
  </si>
  <si>
    <t>O/S 0006478</t>
  </si>
  <si>
    <t>O/C 4091-2019</t>
  </si>
  <si>
    <t>10418013732 MEDINA CASILLAS SHIRLEY LORENA</t>
  </si>
  <si>
    <t>O/C 0003252</t>
  </si>
  <si>
    <t>20455795576 GRUPO CAMANA S.A.C.</t>
  </si>
  <si>
    <t>O/S 0006364</t>
  </si>
  <si>
    <t>20602329756 INNOVAR 3 A S.A.C.</t>
  </si>
  <si>
    <t>O/C 0003235</t>
  </si>
  <si>
    <t>20563859599 GRUPO SERRANO QUINTANILLA SOCIEDAD COMERCIAL DE RESPONSABILIDAD LIMITADA-GRUPO SQ S.R.L.</t>
  </si>
  <si>
    <t>O/S 0006308</t>
  </si>
  <si>
    <t>O/C 0003232</t>
  </si>
  <si>
    <t>20600162552 ARUNI FERNANDA E.I.R.L.</t>
  </si>
  <si>
    <t>O/C 0003234</t>
  </si>
  <si>
    <t>O/C 0003236</t>
  </si>
  <si>
    <t>20532394806 LA MERCANTIL S.A.C.</t>
  </si>
  <si>
    <t>O/C 0003233</t>
  </si>
  <si>
    <t>O/C 28</t>
  </si>
  <si>
    <t>CONT. 128-2020</t>
  </si>
  <si>
    <t>CONT. 168-2018/GRA</t>
  </si>
  <si>
    <t>O/C 0003329</t>
  </si>
  <si>
    <t>10103563939 HUANACO CHURA RAUL</t>
  </si>
  <si>
    <t>O/C 0003296</t>
  </si>
  <si>
    <t>O/C 0003356</t>
  </si>
  <si>
    <t>O/C 0003328</t>
  </si>
  <si>
    <t>20601135141 SERVICIOS GENERALES MC &amp; VILY SOCIEDAD ANONIMA CERRADA - MC &amp; VILY S.A.C.</t>
  </si>
  <si>
    <t>O/C 0003330</t>
  </si>
  <si>
    <t>CONT. 137-2021-GRA</t>
  </si>
  <si>
    <t>10024275235 COLLA SUPO ISMAEL</t>
  </si>
  <si>
    <t>CONT. 140-2021-GRA</t>
  </si>
  <si>
    <t>10292679675 SANCHEZ CARDENAS CESAR AUGUSTO</t>
  </si>
  <si>
    <t>O/C 0003357</t>
  </si>
  <si>
    <t>CONT. 135-2021-GRA</t>
  </si>
  <si>
    <t>10425487243 RUELAS CASTILLO YURI WILBER</t>
  </si>
  <si>
    <t>CONT. 99-2020-GRA</t>
  </si>
  <si>
    <t>O/C 0003478</t>
  </si>
  <si>
    <t>20455211680 GRUPO  MINERO  Y  CONSTRUCCION  S.A.C.</t>
  </si>
  <si>
    <t>CONT. 118-2020/GRA</t>
  </si>
  <si>
    <t>O/C 0003477</t>
  </si>
  <si>
    <t>O/C 0003283</t>
  </si>
  <si>
    <t>20605400150 JL VENTAS Y SERVICIOS S.A.C.</t>
  </si>
  <si>
    <t>O/C 0003429</t>
  </si>
  <si>
    <t>O/C 0003508</t>
  </si>
  <si>
    <t>O/C 0003537</t>
  </si>
  <si>
    <t>O/C 0003536</t>
  </si>
  <si>
    <t>O/C 0003554</t>
  </si>
  <si>
    <t>O/C 0003509</t>
  </si>
  <si>
    <t>20601047293 IDEACON SOCIEDAD COMERCIAL DE RESPONSABILIDAD LIMITADA - IDEACON S.R.L.</t>
  </si>
  <si>
    <t>O/C 0003297</t>
  </si>
  <si>
    <t>20601122228 AMK MULTISERVICIOS E.I.R.L.</t>
  </si>
  <si>
    <t>CONT. 047-2021-GRA</t>
  </si>
  <si>
    <t>CONT. 119-2021/GRA</t>
  </si>
  <si>
    <t>O/C 0003628</t>
  </si>
  <si>
    <t>O/C 0003691</t>
  </si>
  <si>
    <t>O/C 0003692</t>
  </si>
  <si>
    <t>O/C 0003728</t>
  </si>
  <si>
    <t>O/C 0003727</t>
  </si>
  <si>
    <t>O/C 0003729</t>
  </si>
  <si>
    <t>O/C 0003760</t>
  </si>
  <si>
    <t>O/C 0003331</t>
  </si>
  <si>
    <t>20454261900 REALVA EIRL</t>
  </si>
  <si>
    <t>O/C 0003761</t>
  </si>
  <si>
    <t>20601905184 DROGUERIA BIOMED MEDICAL E.I.R.L. - BIOMED MEDICAL E.I.R.L.</t>
  </si>
  <si>
    <t>CONT. 152-2016</t>
  </si>
  <si>
    <t>20601720613 CONSORCIO HOSPITAL COTAHUASI</t>
  </si>
  <si>
    <t>CONT. 73-2021-GRA</t>
  </si>
  <si>
    <t>O/C 0003817</t>
  </si>
  <si>
    <t>O/S 0007318</t>
  </si>
  <si>
    <t>O/C 0003842</t>
  </si>
  <si>
    <t>O/C 3192-2020</t>
  </si>
  <si>
    <t>O/C 0003510</t>
  </si>
  <si>
    <t>O/C 0003714</t>
  </si>
  <si>
    <t>CONT. 159-2019/GRA</t>
  </si>
  <si>
    <t>O/C 0003887</t>
  </si>
  <si>
    <t>O/C 0003762</t>
  </si>
  <si>
    <t>20602030343 B &amp; E CONSTRUCTORES EMPRESA INDIVIDUAL DE RESPONSABILIDAD LIMITADA  -  B &amp; E CONSTRUCTORES</t>
  </si>
  <si>
    <t>CONT. 137-201-GRA</t>
  </si>
  <si>
    <t>CONT. 135-2021/GRA</t>
  </si>
  <si>
    <t>O/C 0003884</t>
  </si>
  <si>
    <t>20454029918 CCALLPA S.A.C.</t>
  </si>
  <si>
    <t>CONT. 084-2021-GRA</t>
  </si>
  <si>
    <t>CONT. 74-2021/GRA</t>
  </si>
  <si>
    <t>DISP.LEGAL  384--2021-GRA/GGR</t>
  </si>
  <si>
    <t>10292249204 JIMENEZ RODRIGUEZ EDDY LUZ</t>
  </si>
  <si>
    <t>DISP.LEGAL  384-2021-GRA/GGR</t>
  </si>
  <si>
    <t>10292834255 JIMENEZ DE ROSADO DINA</t>
  </si>
  <si>
    <t>10292834247 JIMENEZ DE SAENZ MARIA LOURDES</t>
  </si>
  <si>
    <t>10292834361 JIMENEZ MILON ROSA MARIA ENCARNACION</t>
  </si>
  <si>
    <t>10292630536 JIMENEZ MILON PERCY CARLOS</t>
  </si>
  <si>
    <t>10292228096 GALDOS JIMENEZ JAIME PAUL</t>
  </si>
  <si>
    <t>10103223623 GALDOS JIMENEZ WALTER GONZALO</t>
  </si>
  <si>
    <t>DISP.LEGAL  385-2021-GRA/GGR</t>
  </si>
  <si>
    <t>10295576664 MOLINA AVILA EDWIN RENZO</t>
  </si>
  <si>
    <t>CONT. 168-2018GRA</t>
  </si>
  <si>
    <t>O/C 0000022</t>
  </si>
  <si>
    <t>O/S 0000345</t>
  </si>
  <si>
    <t>CONT. 117-2022-GRA</t>
  </si>
  <si>
    <t>O/C 0000081</t>
  </si>
  <si>
    <t>CONT. 074-2021-GRA</t>
  </si>
  <si>
    <t>O/C 0000137</t>
  </si>
  <si>
    <t>CONT. 013-2022</t>
  </si>
  <si>
    <t>10178959251 QUISPE ZAVALETA WILSON HOMERO</t>
  </si>
  <si>
    <t>O/C 0000138</t>
  </si>
  <si>
    <t>O/C 0000139</t>
  </si>
  <si>
    <t>O/C 0000179</t>
  </si>
  <si>
    <t>10249940301 QUISPE TOROBEO VILMA</t>
  </si>
  <si>
    <t>O/C 0000180</t>
  </si>
  <si>
    <t>O/C 0000163</t>
  </si>
  <si>
    <t>CONT. 114-2022-GRA/ORA</t>
  </si>
  <si>
    <t>O/C 0000214</t>
  </si>
  <si>
    <t>20532492051 CODECO E.I.R.L</t>
  </si>
  <si>
    <t>O/C 0000265</t>
  </si>
  <si>
    <t>O/C 0000283</t>
  </si>
  <si>
    <t>20559321665 SERVICIO DE CONSTRUCCIONES Y MINERIA DEL SUR SOCIEDAD COMERCIAL DE RESPONSABILIDAD LIMITAD</t>
  </si>
  <si>
    <t>O/C 0000284</t>
  </si>
  <si>
    <t>O/S 7282-2021</t>
  </si>
  <si>
    <t>10019835389 GALINDEZ GALVEZ JORGE MILTON</t>
  </si>
  <si>
    <t>O/C 0000321</t>
  </si>
  <si>
    <t>20558146860 M &amp; G CONSTRUCCIONES E INVERSIONES SOCIEDAD ANONIMA CERRADA</t>
  </si>
  <si>
    <t>O/C 0000316</t>
  </si>
  <si>
    <t>CONT. 119-2020</t>
  </si>
  <si>
    <t>O/C 0000385</t>
  </si>
  <si>
    <t>O/C 0000437</t>
  </si>
  <si>
    <t>CONT. 74-2022</t>
  </si>
  <si>
    <t>O/C 0000520</t>
  </si>
  <si>
    <t>20352493628 G&amp;S ALBERCA S.R.L</t>
  </si>
  <si>
    <t>O/C 0000515</t>
  </si>
  <si>
    <t>O/C 0000345</t>
  </si>
  <si>
    <t>CONT. 13-2022-GRA</t>
  </si>
  <si>
    <t>O/C 0000584</t>
  </si>
  <si>
    <t>O/C 0000597</t>
  </si>
  <si>
    <t>O/C 0000655</t>
  </si>
  <si>
    <t>20309690061 ALBERCA S.R.L.</t>
  </si>
  <si>
    <t>O/S 0001401</t>
  </si>
  <si>
    <t>20371131664 A &amp; M CONTRATISTAS S. R. LTDA.</t>
  </si>
  <si>
    <t>O/S 1401</t>
  </si>
  <si>
    <t>O/S 0006008-2021</t>
  </si>
  <si>
    <t>O/C 0000663</t>
  </si>
  <si>
    <t>10467251428 VALDEZ BETANCURT ROGER</t>
  </si>
  <si>
    <t>O/C 0000723</t>
  </si>
  <si>
    <t>O/S 0001521</t>
  </si>
  <si>
    <t>20456089641 CONSTRUCCION SERVICIOS E INMOBILIARIA ESPERANZA EMPRESA INDIVIDUAL DE RESPONSABILIDAD LIMI</t>
  </si>
  <si>
    <t>O/S 0001522</t>
  </si>
  <si>
    <t>O/C 0000739</t>
  </si>
  <si>
    <t>20608200038 CORPORACION MAKEDHA E.I.R.L.</t>
  </si>
  <si>
    <t>O/C 0000727</t>
  </si>
  <si>
    <t>10293111494 SALCEDO CHIRINOS LUZ PIEDAD</t>
  </si>
  <si>
    <t>O/S 0001588</t>
  </si>
  <si>
    <t>10294820472 VILCA CHOQUE GREGORIO</t>
  </si>
  <si>
    <t>O/C 0000734</t>
  </si>
  <si>
    <t>O/C 0000764</t>
  </si>
  <si>
    <t>O/C 0000844</t>
  </si>
  <si>
    <t>O/S 0001675</t>
  </si>
  <si>
    <t>CONT. 137-2021</t>
  </si>
  <si>
    <t>O/S 0001676</t>
  </si>
  <si>
    <t>20605116010 DESARROLLO Y PRODUCCION ONGORO S.A.C.</t>
  </si>
  <si>
    <t>O/C 0000843</t>
  </si>
  <si>
    <t>20602136290 CORPORACION RISO EMPRESA INDIVIDUAL DE RESPONSABILIDAD LIMITADA - CORPORACION RISO E.I.R.L</t>
  </si>
  <si>
    <t>O/C 0000858</t>
  </si>
  <si>
    <t>10081778383 ALBERCA RIOS ALFONZO MAXIMO</t>
  </si>
  <si>
    <t>O/C 3510-2021</t>
  </si>
  <si>
    <t>O/C 0000861</t>
  </si>
  <si>
    <t>10181728154 TORREJON DAVALOS MARIA JULIA</t>
  </si>
  <si>
    <t>O/C 0000881</t>
  </si>
  <si>
    <t>O/C 0000901</t>
  </si>
  <si>
    <t>CONT. 26</t>
  </si>
  <si>
    <t>20601626510 CONSULGAL - CONSULTORES DE ENGENHARIA E GESTAO, S.A. - SUCURSAL DEL PERU</t>
  </si>
  <si>
    <t>O/C 0000904</t>
  </si>
  <si>
    <t>20600375483 NEGOCIOSPERU P Y J SOCIEDAD ANONIMA CERRADA - NEGOCIOSPERU P Y J S.A.C.</t>
  </si>
  <si>
    <t>O/C 0000909</t>
  </si>
  <si>
    <t>20539297881 VJK S.A.C.</t>
  </si>
  <si>
    <t>O/C 0000939</t>
  </si>
  <si>
    <t>CONT. 026-2022</t>
  </si>
  <si>
    <t>O/C 0000947</t>
  </si>
  <si>
    <t>O/C 0000953</t>
  </si>
  <si>
    <t>CONT. 013-2022-GRA</t>
  </si>
  <si>
    <t>O/C 0000940</t>
  </si>
  <si>
    <t>O/C 0000285</t>
  </si>
  <si>
    <t>O/C 3429-2021</t>
  </si>
  <si>
    <t>O/C 0001016</t>
  </si>
  <si>
    <t>O/S 0002076</t>
  </si>
  <si>
    <t>10469769998 YUCRA QUISPE CINTHIA ALEJANDRA</t>
  </si>
  <si>
    <t>O/C 0001109</t>
  </si>
  <si>
    <t>O/S 0002218</t>
  </si>
  <si>
    <t>CONT. 074-2022-GRA</t>
  </si>
  <si>
    <t>O/C O/C 1686-2020</t>
  </si>
  <si>
    <t>20600173490 ECOCRET SA</t>
  </si>
  <si>
    <t>O/C 0001153</t>
  </si>
  <si>
    <t>20448571891 JOLUCAVA IMPORT EXPORT EMPRESA INDIVIDUAL DE RESPONSABILIDAD LIMITADA</t>
  </si>
  <si>
    <t>O/C 0001163</t>
  </si>
  <si>
    <t>20605020497 CORPORACION JOLUCAVA SOCIEDAD ANONIMA CERRADA - CORPORACION JOLUCAVA S.A.C.</t>
  </si>
  <si>
    <t>O/S 0002251</t>
  </si>
  <si>
    <t>20600680481 CONSTRUCCIONES, BIENES Y SERVICIOS ELECTROMECANICOS E.I.R.L.</t>
  </si>
  <si>
    <t>O/C 0001215</t>
  </si>
  <si>
    <t>20604262918 INVERSIONES MARBELLA CONSULTORIA Y CONSTRUCCION EMPRESA INDIVIDUAL DE RESPONSABILIDAD LIMI</t>
  </si>
  <si>
    <t>O/C 0001221</t>
  </si>
  <si>
    <t>O/C 0001154</t>
  </si>
  <si>
    <t>O/S 0002252</t>
  </si>
  <si>
    <t>20606311177 SERVICIOS GENERALES LIBERTAD E.I.R.L.</t>
  </si>
  <si>
    <t>O/C 1271</t>
  </si>
  <si>
    <t>O/S 0002452</t>
  </si>
  <si>
    <t>O/C 3509-2021</t>
  </si>
  <si>
    <t>O/C O/C 3028-2021</t>
  </si>
  <si>
    <t>O/C 0001272</t>
  </si>
  <si>
    <t>CONT. 127-2018</t>
  </si>
  <si>
    <t>O/C O/C 3508-2021</t>
  </si>
  <si>
    <t>O/C 0001299</t>
  </si>
  <si>
    <t>O/C 0001337</t>
  </si>
  <si>
    <t>O/C O/C 1983-2020</t>
  </si>
  <si>
    <t>O/C 3899-2021</t>
  </si>
  <si>
    <t>10074112116 CABALLERO CAMARENA AMADEO VICTOR</t>
  </si>
  <si>
    <t>O/C 0001413</t>
  </si>
  <si>
    <t>20608836242 JM CONSULTORA E INVERSIONES E.I.R.L.</t>
  </si>
  <si>
    <t>O/C 0001407</t>
  </si>
  <si>
    <t>20452345332 AGROPECUARIA FRUTICOLA EIRL</t>
  </si>
  <si>
    <t>O/C 0001406</t>
  </si>
  <si>
    <t>O/C 0001536</t>
  </si>
  <si>
    <t>O/C 0001593</t>
  </si>
  <si>
    <t>10765998005 EULOGIO CASTILLO MIGUEL ANGEL</t>
  </si>
  <si>
    <t>O/C 0001535</t>
  </si>
  <si>
    <t>20518498682 GATT PERU S.R.L.</t>
  </si>
  <si>
    <t>O/C 0001485</t>
  </si>
  <si>
    <t>10015475825 MAMANI PACORI NESTOR PORFIRIO</t>
  </si>
  <si>
    <t>10295849075 HERENCIA DE PAJA AVELINA</t>
  </si>
  <si>
    <t>20392529374 JN VIRDCO S.A.C</t>
  </si>
  <si>
    <t>O/C 0001627</t>
  </si>
  <si>
    <t>20455687765 TEAM BENAVIDES S.R.L.</t>
  </si>
  <si>
    <t>O/C O/C 2090-2021</t>
  </si>
  <si>
    <t>O/S 0003108</t>
  </si>
  <si>
    <t>O/C 0001695</t>
  </si>
  <si>
    <t>CONT. 026-2022-GRA</t>
  </si>
  <si>
    <t>O/C 0001693</t>
  </si>
  <si>
    <t>O/S 0003107</t>
  </si>
  <si>
    <t>20563859084 INVERSIONES Y DISTRIBUCIONES CONTINENTAL EMPRESA INDIVIDUAL DE RESPONSABILIDAD LIMITADA-ID</t>
  </si>
  <si>
    <t>O/S 0003106</t>
  </si>
  <si>
    <t>O/C 0001694</t>
  </si>
  <si>
    <t>O/C 0001696</t>
  </si>
  <si>
    <t>O/S 5501-2021</t>
  </si>
  <si>
    <t>O/S 0003250</t>
  </si>
  <si>
    <t>20455735913 TECNOMAT TECNOLOGIA DE MATERIALES S.R.L.</t>
  </si>
  <si>
    <t>O/C 0001758</t>
  </si>
  <si>
    <t>O/C 1758</t>
  </si>
  <si>
    <t>O/C 0001697</t>
  </si>
  <si>
    <t>O/C 0001846</t>
  </si>
  <si>
    <t>O/S 0003354</t>
  </si>
  <si>
    <t>20533253432 GRUPO TRANSMAVEN S.A.C.</t>
  </si>
  <si>
    <t>O/C 3905-2021</t>
  </si>
  <si>
    <t>O/C 0001849</t>
  </si>
  <si>
    <t>O/C 0001847</t>
  </si>
  <si>
    <t>10158655832 ESPINOZA CASTILLO MIGUEL ANGEL</t>
  </si>
  <si>
    <t>O/C 0001835</t>
  </si>
  <si>
    <t>20601474591 SURSECON S.A.C.</t>
  </si>
  <si>
    <t>O/C 0001836</t>
  </si>
  <si>
    <t>O/S 0003588</t>
  </si>
  <si>
    <t>O/C 0001939</t>
  </si>
  <si>
    <t>20604258422 CORPORACION UTUNSA E.I.R.L.</t>
  </si>
  <si>
    <t>O/C 0001942</t>
  </si>
  <si>
    <t>20427569978 EMPRESA NAC. DE MOBILIARIOS MEDICOS SAC.</t>
  </si>
  <si>
    <t>O/S 0003626</t>
  </si>
  <si>
    <t>20448090958 INDUSTRIA DE MAQUINARIAS Y EQUIPAMIENTOS S.R.L.</t>
  </si>
  <si>
    <t>O/C 0001940</t>
  </si>
  <si>
    <t>CONT. 26-2022-GRA</t>
  </si>
  <si>
    <t>O/C 0002080</t>
  </si>
  <si>
    <t>O/C 0002081</t>
  </si>
  <si>
    <t>O/C 0002086</t>
  </si>
  <si>
    <t>20454700326 PIGPERU E.I.R.L.</t>
  </si>
  <si>
    <t>CONT. 0001-2021/GRA</t>
  </si>
  <si>
    <t>O/S 0003628</t>
  </si>
  <si>
    <t>20455108242 FAMETSA SOCIEDAD COMERCIAL DE RESPONSABILIDAD LIMITADA</t>
  </si>
  <si>
    <t>10707666671 DEL CARPIO ARENAS MOISES EDUARDO</t>
  </si>
  <si>
    <t>O/C 0002092</t>
  </si>
  <si>
    <t>10415943101 ALVA RAMIREZ FREDY EDISON</t>
  </si>
  <si>
    <t>O/C 0002163</t>
  </si>
  <si>
    <t>10249505078 RAYO NUÑEZ ROSA</t>
  </si>
  <si>
    <t>20600537688 R &amp; R CONTRACTORS PERU S.A.C.</t>
  </si>
  <si>
    <t>O/C 0002162</t>
  </si>
  <si>
    <t>10422973538 PAREDES ORTIZ JULIO ERNESTO</t>
  </si>
  <si>
    <t>O/C 0002161</t>
  </si>
  <si>
    <t>10468868631 PAREDES ORTIZ CARMEN FLOR</t>
  </si>
  <si>
    <t>CONT. 013-2022/GRA</t>
  </si>
  <si>
    <t>CONT. 159-2018/GRA</t>
  </si>
  <si>
    <t>20193696920 MAQUINARIAS JAAM S.A.</t>
  </si>
  <si>
    <t>20455986835 SERVIMAQ A&amp;C S.A.C.</t>
  </si>
  <si>
    <t>O/C 0002256</t>
  </si>
  <si>
    <t>O/C 0002269</t>
  </si>
  <si>
    <t>O/C 0002211</t>
  </si>
  <si>
    <t>O/C 0002365</t>
  </si>
  <si>
    <t>20600807162 DISTRIBUIDORA PEREZ Y COMPAÑIA S.R.L.</t>
  </si>
  <si>
    <t>O/C 0002370</t>
  </si>
  <si>
    <t>O/C 2090-2021</t>
  </si>
  <si>
    <t>O/S 0004018</t>
  </si>
  <si>
    <t>O/C 0002442</t>
  </si>
  <si>
    <t>O/C 0002432</t>
  </si>
  <si>
    <t>20100241022 ACEROS COMERCIALES S C R L</t>
  </si>
  <si>
    <t>O/C 0002479</t>
  </si>
  <si>
    <t>O/C 0002490</t>
  </si>
  <si>
    <t>O/C 0002435</t>
  </si>
  <si>
    <t>O/C 0002483</t>
  </si>
  <si>
    <t>O/C 0002499</t>
  </si>
  <si>
    <t>20564157181 IKER J&amp;L SOCIEDAD ANONIMA CERRADA</t>
  </si>
  <si>
    <t>O/C 0002478</t>
  </si>
  <si>
    <t>O/C 0002422</t>
  </si>
  <si>
    <t>10295720978 CALLA PARI FERNANDO</t>
  </si>
  <si>
    <t>O/C 0002522</t>
  </si>
  <si>
    <t>20606086092 MERAKI GENERAL SERVICE S.A.C.</t>
  </si>
  <si>
    <t>O/C 0002563</t>
  </si>
  <si>
    <t>20602528261 CORPORACION MEGA IMPORT PERU EMPRESA INDIVIDUAL DE RESPONSABILIDAD LIMITADA</t>
  </si>
  <si>
    <t>O/S 0004606</t>
  </si>
  <si>
    <t>O/S 0004608</t>
  </si>
  <si>
    <t>20434834989 TRANSPORTES SAN ANTONIO Y SEÑOR DE HUANCA S.A.C. - TRASASH S.A.C.</t>
  </si>
  <si>
    <t>20454769792 MADERERA SEÑOR DE HUANCA E.I.R.L.</t>
  </si>
  <si>
    <t>O/C 0002626</t>
  </si>
  <si>
    <t>CONT. 117-2021</t>
  </si>
  <si>
    <t>O/S 0004557</t>
  </si>
  <si>
    <t>20454239645 M &amp; T SERVICIOS CORPORATIVOS SAC</t>
  </si>
  <si>
    <t>O/C 0002615</t>
  </si>
  <si>
    <t>O/C 0002643</t>
  </si>
  <si>
    <t>O/S 2070-2021</t>
  </si>
  <si>
    <t>O/C 0002662</t>
  </si>
  <si>
    <t>O/C 0002616</t>
  </si>
  <si>
    <t>O/C 0002617</t>
  </si>
  <si>
    <t>20454179138 APICULTURA INTEGRAL S.A.C.</t>
  </si>
  <si>
    <t>O/C 0002711</t>
  </si>
  <si>
    <t>20601586470 J &amp; G INVERSIONES PERU S.A.C.</t>
  </si>
  <si>
    <t>O/C 0002649</t>
  </si>
  <si>
    <t>O/C 0002658</t>
  </si>
  <si>
    <t>O/C 0002656</t>
  </si>
  <si>
    <t>O/C 0002564</t>
  </si>
  <si>
    <t>20454515936 CONSERJA E.I.R.L.</t>
  </si>
  <si>
    <t>O/C 0002671</t>
  </si>
  <si>
    <t>O/S 0004719</t>
  </si>
  <si>
    <t>O/S 0004725</t>
  </si>
  <si>
    <t>O/C 0002657</t>
  </si>
  <si>
    <t>O/C 0002045</t>
  </si>
  <si>
    <t>20100224365 SAN FRANCISCO S.R.L.</t>
  </si>
  <si>
    <t>O/S 0004922</t>
  </si>
  <si>
    <t>20455370991 MULTIACCESO S.A.C.</t>
  </si>
  <si>
    <t>O/C 0002838</t>
  </si>
  <si>
    <t>20607831123 QYM INGECO S.A.C.</t>
  </si>
  <si>
    <t>O/C 0002837</t>
  </si>
  <si>
    <t>20539516940 CORPORACION MABE S.R.L.</t>
  </si>
  <si>
    <t>O/C 0002834</t>
  </si>
  <si>
    <t>20604419591 VALCARCEL NIETOS S.A.C.</t>
  </si>
  <si>
    <t>O/C 0002871</t>
  </si>
  <si>
    <t>20454074468 DEPOSITO SANTA BEATRIZ E.I.R.L.</t>
  </si>
  <si>
    <t>O/S 0004923</t>
  </si>
  <si>
    <t>10296125691 TORREBLANCA VARGAS JOHNNY ENRIQUE</t>
  </si>
  <si>
    <t>O/C 0002840</t>
  </si>
  <si>
    <t>20608819534 AYRE INTERNATIONAL BUSINESS S.A.</t>
  </si>
  <si>
    <t>O/C 0002841</t>
  </si>
  <si>
    <t>20602609104 INDUSTRIA TECNOMEDIC SOCIEDAD ANONIMA CERRADA - INDUSTRIA TECNOMEDIC S.A.C.</t>
  </si>
  <si>
    <t>O/C 0002914</t>
  </si>
  <si>
    <t>20100145902 TIGRE PERU - TUBOS Y CONEXIONES S.A.</t>
  </si>
  <si>
    <t>O/C 0002920</t>
  </si>
  <si>
    <t>O/C 0002900</t>
  </si>
  <si>
    <t>O/C 0002892</t>
  </si>
  <si>
    <t>10460811819 MAMANI MAYTA ETHIEL KATERINA</t>
  </si>
  <si>
    <t>O/C 0002990</t>
  </si>
  <si>
    <t>10714181691 ALVAREZ GOMEZ FERNANDO ALEJANDRO</t>
  </si>
  <si>
    <t>O/S 0005127</t>
  </si>
  <si>
    <t>20558014289 MOLBEC E.I.R.L.</t>
  </si>
  <si>
    <t>O/C 0002891</t>
  </si>
  <si>
    <t>O/C 0002991</t>
  </si>
  <si>
    <t>O/C 0003002</t>
  </si>
  <si>
    <t>10435908387 CASTRO NUÑONCA WILMER</t>
  </si>
  <si>
    <t>O/C 0003004</t>
  </si>
  <si>
    <t>O/S 0005218</t>
  </si>
  <si>
    <t>20100128218 PETROLEOS DEL PERU PETROPERU SA</t>
  </si>
  <si>
    <t>O/C 0003015</t>
  </si>
  <si>
    <t>O/C 0003068</t>
  </si>
  <si>
    <t>O/C 0003076</t>
  </si>
  <si>
    <t>O/C 0003064</t>
  </si>
  <si>
    <t>20102306598 VISTONY COMPAÑIA INDUSTRIAL DEL PERU SOCIEDAD ANONIMA CERRADA</t>
  </si>
  <si>
    <t>O/C 0003085</t>
  </si>
  <si>
    <t>O/S 0005274</t>
  </si>
  <si>
    <t>10724997347 SERRANO RUIZ LUIS EMILIO</t>
  </si>
  <si>
    <t>O/S 0005275</t>
  </si>
  <si>
    <t>20498506543 TRANSPORTES Y SERVICIOS SAN ANTONIO S.R.L.</t>
  </si>
  <si>
    <t>O/S 0005276</t>
  </si>
  <si>
    <t>O/C 0003087</t>
  </si>
  <si>
    <t>O/C 0003130</t>
  </si>
  <si>
    <t>20448896685 AQUALINE PRODUCTS S.A.C.</t>
  </si>
  <si>
    <t>O/C 0003135</t>
  </si>
  <si>
    <t>20601372011 CORPORACION VIFERSA S.A.C.</t>
  </si>
  <si>
    <t>O/S 0005194</t>
  </si>
  <si>
    <t>O/S 0005363</t>
  </si>
  <si>
    <t>20606749016 SAMILU MAQUINARIAS Y EQUIPOS E.I.R.L.</t>
  </si>
  <si>
    <t>O/C 0003183</t>
  </si>
  <si>
    <t>20520678043 SERVI   EQUIPOS   INTERNACIONALES  S.A.C.</t>
  </si>
  <si>
    <t>O/C 0003187</t>
  </si>
  <si>
    <t>PROGRAMACION MULTIANUAL</t>
  </si>
  <si>
    <t>ELABORACION DE EXPEDIENTE TECNICO DEL PROYECTO "MEJORAMIENTO DE LA CARRETERA VISCACHANI-CALLALLI-SIBAYO-CAYLLOMA, PROVINCIA CAYLLOMA, REGION AREQUIPA"</t>
  </si>
  <si>
    <t>20100205816 CONSULTORA E INMOBILIARIA VOLCAN S.A. - CIVSA</t>
  </si>
  <si>
    <t>CONSULTORIA PARA EVALUACION DE ELABORACION DE EXPEDIENTE TECNICO DEL PROYECO "MEJORAMIENTO DE LA CARRETERA VISCACHANI-CALLALLI-SIBAYO-CAYLLOMA, PROVINCIA CAYLLOMA, REGION AREQUIPA"</t>
  </si>
  <si>
    <t>20606908360 CONSORCIO VIAL CAYLLOMA</t>
  </si>
  <si>
    <t xml:space="preserve">ELABORACION DE EXPEDIENTE TECNICO DEL PROYECTO "MEJORAMIENTO DEL SERVICIO DE TRANSITABILIDAD VEHICULAR EN LA VIA AR 105 TRAMO TOMEPAMPA-ALCA-DV. PUYCA-ANEXO MAGHUANCA EN LOS DISTRITOS DE TOMEPAMPA, PUYCA Y ALCA DE LA PROV. DE LA UNION, DEPARTAMENTO DE AREQUIPA" </t>
  </si>
  <si>
    <t xml:space="preserve">26716182 RODRIGUEZ PAJARES WILLIAM FREDY </t>
  </si>
  <si>
    <t>443 GOBIERNO REGIONAL DEL DEPARTAMENTO DE AREQUIPA</t>
  </si>
  <si>
    <t>001 SEDE CENTRAL</t>
  </si>
  <si>
    <t>DIAZ DE CARPIO IRMA ASUNCION</t>
  </si>
  <si>
    <t>MENSUAL</t>
  </si>
  <si>
    <t>MOGROVEJO RIVERA DANNY AUGUSTO</t>
  </si>
  <si>
    <t>VILLANUEVA NUÑEZ MARIA DE GUADALUPE FRANCIS</t>
  </si>
  <si>
    <t>SOCIEDAD DE BENEFICIENCIA DE CAMANA</t>
  </si>
  <si>
    <t>SUB CTE. DE ADM. DEL FONDO DE ASIST.Y ESTIMULO DE LOS TRABAJADORES DESL SECT.EDUCACION DE LA REGION AQP</t>
  </si>
  <si>
    <t>MEJORAMIENTO DE LA CARRETERA MADRIGAL LARI KM 0+00 - 5+890.35 DISTRITOS DE MADRIGAL, PROVINCIA DE CAYLLOMA - AREQUIPA</t>
  </si>
  <si>
    <t>2.083424</t>
  </si>
  <si>
    <t>20447760143 GS MAQUINARIAS Y CONSTRUCTORA EMPRESA INDIVIDUAL DE RESPONSABILIDAD LIMITADA</t>
  </si>
  <si>
    <t>MEJORAMIENTO DE LA INFRAESTRUCTURA VIAL DE LA ASOCIACION DE VIVIENDA NUEVA ALBORADA, DISTRITO DE PAUCARPATA - AREQUIPA - AREQUIPA</t>
  </si>
  <si>
    <t>2.149540</t>
  </si>
  <si>
    <t>20434839867 NEXUS BUILDER TECHNOLOGY SAC - NEBUTEC SAC</t>
  </si>
  <si>
    <t>MEJORAMIENTO DE LA CARRETERA VISCACHANI-CALLALLI-SIBAYO-CAYLLOMA, PROVINCIA CAYLLOMA, REGION AREQUIPA</t>
  </si>
  <si>
    <t>2.194709</t>
  </si>
  <si>
    <t>20601116082 CHINA RAILWAY N° 10 ENGINEERING GROUP CO., LTD SUCURSAL DEL PERU</t>
  </si>
  <si>
    <t>MEJORAMIENTO DEL SERVICIO EDUCATIVO EN LA I.E. SAN JOSE DE CALASANZ, EN EL DISTRITO CAYMA, PROVINCIA AREQUIPA, REGION AREQUIPA</t>
  </si>
  <si>
    <t>2.231718</t>
  </si>
  <si>
    <t>20600044622 ZEL CORP CONSULTORES &amp; CONSTRUCTORES SOCIEDAD ANONIMA CERRADA - ZEL CORP S.A.C.</t>
  </si>
  <si>
    <t>CONSTRUCCION DE LA VIA REGIONAL AREQUIPA - LA JOYA, EN LAS PROGRESIVAS KM 0+00 AL KM 24+540, DISTRITOS DE CERRO COLORADO - LA JOYA</t>
  </si>
  <si>
    <t>2.233862</t>
  </si>
  <si>
    <t>20602434444 CONSORCIO LA JOYA II</t>
  </si>
  <si>
    <t>MEJORAMIENTO Y REHABILITACION DE LA CARRETERA INTERDISTRITAL AR-510, AR-513 CHALA - MOLLEHUACA - PROGRESIVA 0+000 - 39+901.146 KM, DISTRITO DE HUANUHUANU - CARAVELI - AREQUIPA</t>
  </si>
  <si>
    <t>2.240316</t>
  </si>
  <si>
    <t>20607275409 CONSORCIO VIAL HUANUHUANU</t>
  </si>
  <si>
    <t>MEJORAMIENTO DE LA TRANSITABILIDAD VEHICULAR Y PEATONAL EN LAS VIAS URBANAS DEL ASENTAMIENTO HUMANO EL TRIUNFO - ZONA A, DISTRITO DE LA JOYA - AREQUIPA - AREQUIPA</t>
  </si>
  <si>
    <t>2.242132</t>
  </si>
  <si>
    <t>20456323007 E &amp; F TRANSMAQ S.R.L.</t>
  </si>
  <si>
    <t>MEJORAMIENTO DEL SERVICIO EDUCATIVO EN EL NIVEL SECUNDARIO DE LA I.E. 40024 MANUEL GONZALES PRADA, DISTRITO DE ALTO SELVA ALEGRE - PROVINCIA DE AREQUI</t>
  </si>
  <si>
    <t>2.271911</t>
  </si>
  <si>
    <t>MEJORAMIENTO DE LOS SERVICIOS DE SALUD DEL ESTABLECIMIENTO DE SALUD DE CHALA, DISTRITO DE CHALA, PROVINCIA DE CARAVELI - REGION AREQUIPA</t>
  </si>
  <si>
    <t>2.279438</t>
  </si>
  <si>
    <t>20264545812 SEVILLA RODRIGUEZ SRL</t>
  </si>
  <si>
    <t>MEJORAMIENTO DE LOS SERVICIOS DE SALUD DEL HOSPITAL CAMANA DISTRITO Y PROVINCIA DE CAMANA - REGION AREQUIPA</t>
  </si>
  <si>
    <t>2.279710</t>
  </si>
  <si>
    <t>20601716560 CONSORCIO  SALUD  CAMANA  II</t>
  </si>
  <si>
    <t>MEJORAMIENTO Y AMPLIACION DEL SERVICIO DEL SISTEMA DE AGUA POTABLE Y ALCANTARILLADO EN LA LOCALIDAD DE CAHUANA, DISTRITO DE ALCA, PROVINCIA DE LA UNION - AREQUIPA</t>
  </si>
  <si>
    <t>2.296421</t>
  </si>
  <si>
    <t>20455394741 VARICK CONSTRUCCIONES S.A.C.</t>
  </si>
  <si>
    <t>MEJORAMIENTO Y AMPLIACION DE LOS SERVICIOS DE SALUD DEL ESTABLECIMIENTO DE SALUD MARITZA CAMPOS DIAZ DEL DISTRITO DE CERRO COLORADO, PROVINCIA DE AREQUIPA, AREQUIPA</t>
  </si>
  <si>
    <t>2.322531</t>
  </si>
  <si>
    <t>20603595026 CONSORCIO HOSPITALARIO SUR</t>
  </si>
  <si>
    <t>MEJORAMIENTO DEL SERVICIO DE TRANSITABILIDAD VEHICULAR Y PEATONAL EN EL CENTRO POBLADO EL PUENTE HUACAPUY - SECTOR HUACAPUY NORTE EN EL DISTRITO DE JOSE MARIA QUIMPER, PROVINCIA DE CAMANA - AREQUIPA</t>
  </si>
  <si>
    <t>2.328461</t>
  </si>
  <si>
    <t>MEJORAMIENTO Y AMPLIACION DEL SERVICIO EDUCATIVO EN LA I.E. N 40616- CASIMIRO CUADROS I, DISTRITO DE CAYMA - PROVINCIA DE AREQUIPA- REGION AREQUIPA</t>
  </si>
  <si>
    <t>2.330623</t>
  </si>
  <si>
    <t>20455703558 LIVISSI CONSTRUCCIONES E.I.R.L.</t>
  </si>
  <si>
    <t>MEJORAMIENTO DEL SERVICIO DE TRANSITABILIDAD DEL EJE DE INTEGRACION VIAL NORTE ENTRE LA INTERSECCION DE LA AV. LAS TORRES - VIA PE-34A, HASTA LA INTERSECCION CON LA AV. ITALIA - AV. AVIACION, DISTRITOS DE YURA Y CERRO COLORADO, PROVINCIA DE AREQUIPA, REG</t>
  </si>
  <si>
    <t>2.331873</t>
  </si>
  <si>
    <t>20603626011 CONSORCIO INTEGRACION VIAL II</t>
  </si>
  <si>
    <t>MEJORAMIENTO DEL SERVICIO DE AGUA, DESAGUE Y PLANTA DE TRATAMIENTO DE AGUAS RESIDUALES EN EL, DISTRITO DE TAURIA - LA UNION - AREQUIPA</t>
  </si>
  <si>
    <t>2.332437</t>
  </si>
  <si>
    <t>20261295246 FM CONTRATISTAS GENERALES S.R.L</t>
  </si>
  <si>
    <t>MEJORAMIENTO Y AMPLIACION DE LOS SERVICIOS DE SALUD DEL ESTABLECIMIENTO DE SALUD ALTO INCLAN DISTRITO DE MOLLENDO, PROVINCIA DE ISLAY, REGION AREQUIPA</t>
  </si>
  <si>
    <t>2.334141</t>
  </si>
  <si>
    <t>20602703119 RIPCONCIV CONSTRUCCIONES CIVILES CIA LTDA SUCURSAL DEL PERU</t>
  </si>
  <si>
    <t>CREACION DE PISTAS Y VEREDAS EN LOS SECTORES DE LOMAS TRADICIONAL, LOS JAZMINES Y COSTA AZUL, DISTRITO DE LOMAS, PROVINCIA DE CARAVELI - AREQUIPA</t>
  </si>
  <si>
    <t>2.335557</t>
  </si>
  <si>
    <t>20512419837 NELAN CONTRATISTAS GENERALES S.R.L.</t>
  </si>
  <si>
    <t>MEJORAMIENTO Y AMPLIACION DE LOS SERVICIOS DE SALUD DEL ESTABLECIMIENTO DE SALUD COCACHACRA DISTRITO COCACHACRA, PROVINCIA DE ISLAY, REGION AREQUIPA</t>
  </si>
  <si>
    <t>2.343451</t>
  </si>
  <si>
    <t>MEJORAMIENTO DEL SERVICIO EDUCATIVO QUE BRINDA LA I.E. SECUNDARIA FRANCISCO FLORES BERRUEZO DEL DISTRITO DE BELLA UNION - CARAVELI - AREQUIPA</t>
  </si>
  <si>
    <t>2.380045</t>
  </si>
  <si>
    <t>MEJORAMIENTO Y RECUPERACION DEL SERVICIO DE TRANSITABILIDAD DE LA VIA RURAL AR-603 Y AR-606,DISTRITO DE PAMPAMARCA Y HUAYNACOTAS, PROVINCIA LA UNION - REGION AREQUIPA</t>
  </si>
  <si>
    <t>2.380557</t>
  </si>
  <si>
    <t>20605092960 CONSORCIO TUNELEROS DEL SUR</t>
  </si>
  <si>
    <t>MEJORAMIENTO DEL SERVICIO EDUCATIVO EN LA INSTITUCION EDUCATIVA N 40472 CARLOS M. FEBRES, DISTRITO DE MOLLENDO, PROVINCIA DE ISLAY - AREQUIPA</t>
  </si>
  <si>
    <t>2.381347</t>
  </si>
  <si>
    <t>20455430489 ARCEN CONTRATISTAS GENERALES S.A.C.</t>
  </si>
  <si>
    <t>MEJORAMIENTO DE LA SEDE ADMINISTRATIVA DE LA UNIDAD DE GESTION EDUCATIVA LOCAL LA JOYA, CENTRO POBLADO DE EL TRIUNFO (EL CRUCE) - DISTRITO DE LA JOYA - PROVINCIA DE AREQUIPA - REGION AREQUIPA</t>
  </si>
  <si>
    <t>2.400513</t>
  </si>
  <si>
    <t>MEJORAMIENTO Y AMPLIACION SERVICIOS DE AGUA POTABLE Y SERVICIO DE DISPOSICION SANITARIA DE EXCRETAS EN LAS ZONAS RURALES DEL DISTRITO DE CAYARANI DISTRITO DE CAYARANI - PROVINCIA DE CONDESUYOS - DEPARTAMENTO DE AREQUIPA</t>
  </si>
  <si>
    <t>2.402879</t>
  </si>
  <si>
    <t>20533979727 RIEMANN CONTRATISTAS Y CONSULTORES S.A.C</t>
  </si>
  <si>
    <t>MEJORAMIENTO SERVICIO DE TRANSITABILIDAD VEHICULAR EN EL CAMINO VECINAL AREQUIPA EMP. AR. 105 - . TRAMO 0+000 A 4+560 ANEXO CAHUANA - DISTRITO DE ALCA - PROVINCIA DE LA UNION - REGION AREQUIPA</t>
  </si>
  <si>
    <t>2.406486</t>
  </si>
  <si>
    <t>20485839462 CONSTRUCTORA Y MULTISERVICIOS CARRION EIRL</t>
  </si>
  <si>
    <t>MEJORAMIENTO DEL SERVICIO DE TRANSITABILIDAD VEHICULAR EN LA VIA VECINAL KM 22+400 EMP. 510, LA BARRERA-ISPACAS - DE LOS DISTRITOS DE RIO GRANDE . - DISTRITO DE YANAQUIHUA - PROVINCIA DE CONDESUYOS - DEPARTAMENTO DE AREQUIPA</t>
  </si>
  <si>
    <t>2.407449</t>
  </si>
  <si>
    <t>20600408888 INCA INGENIEROS CONTRATISTAS GENERALES S.R.L.</t>
  </si>
  <si>
    <t>MEJORAMIENTO DEL SERVICIO DE TRANSITABILIDAD VEHICULAR EN LA VIA DEPARTAMENTAL AR-107, KM 0+000 HASTA KM 17+859, PAMPACOLCA - DV. TAGRE TIPAN - DISTRITO DE PAMPACOLCA - PROVINCIA DE CASTILLA - DEPARTAMENTO DE AREQUIPA</t>
  </si>
  <si>
    <t>2.407520</t>
  </si>
  <si>
    <t>MEJORAMIENTO DEL CAMINO VECINAL ALTO MOLINO - LA BARRERA, PROG. 0+000+20+100, DISTRITO DE RIO GRANDE - PROVINCIA DE CONDESUYOS - DEPARTAMENTO DE AREQUIPA</t>
  </si>
  <si>
    <t>2.407684</t>
  </si>
  <si>
    <t>20134676508 MARQUISA S.A.C.CONTRATISTAS GENERALES</t>
  </si>
  <si>
    <t>MEJORAMIENTO Y AMPLIACION DEL SERVICIO DE EDUCACION PRIMARIA Y SECUNDARIA EN LA IE N° 40205 MANUEL BENITO LINARES ARENAS - DISTRITO DE SOCABAYA - PROV</t>
  </si>
  <si>
    <t>2.419562</t>
  </si>
  <si>
    <t>20447654203 INGENIERIA EN PROYECTOS CONSTRUCCIONES Y TELECOMUNICACIONES CONTRATISTAS GENERALES S.R.L.</t>
  </si>
  <si>
    <t>MEJORAMIENTO DEL SERVICIO DE AGUA PARA RIEGO DEL CANAL ALTO Y BAJO DE QUEQUEÑA, DISTRITO DE QUEQUEÑA - PROVINCIA DE AREQUIPA - DEPARTAMENTO DE AREQUIPA</t>
  </si>
  <si>
    <t>2.452489</t>
  </si>
  <si>
    <t>MEJORAMIENTO Y AMPLIACION DEL SERVICIO DE EDUCACION SECUNDARIA EN LA I.E. NUEVA JUVENTUD, DISTRITO DE SANTA RITA DE SIGUAS - PROVINCIA DE AREQUIPA - DEPARTAMENTO DE AREQUIPA</t>
  </si>
  <si>
    <t>2.465514</t>
  </si>
  <si>
    <t>MEJORAMIENTO DEL SERVICIO EDUCATIVO EN LA I.E. AGROPECUARIO YANQUE, DISTRITO DE YANQUE - PROVINCIA DE CAYLLOMA - DEPARTAMENTO DE AREQUIPA</t>
  </si>
  <si>
    <t>2.475029</t>
  </si>
  <si>
    <t>20600678605 PALKIA EMPRESA INDIVIDUAL DE RESPONSABILIDAD LIMITADA - PALKIA E.I.R.L.</t>
  </si>
  <si>
    <t>RECURSOS ORDINARIOS</t>
  </si>
  <si>
    <t>LOCACION DE SERVICIOS</t>
  </si>
  <si>
    <t>00491005</t>
  </si>
  <si>
    <t>GOMEZ MAMANI LUCINDA GIOVANI</t>
  </si>
  <si>
    <t>00499137</t>
  </si>
  <si>
    <t>MEDINA VALENZUELA CARLOS FELIX</t>
  </si>
  <si>
    <t>00799812</t>
  </si>
  <si>
    <t>SOSA FLOR CARLOS ALBERTO</t>
  </si>
  <si>
    <t>02394010</t>
  </si>
  <si>
    <t>LASTARRIA LAZARO FREDDY JULIAN</t>
  </si>
  <si>
    <t>02449683</t>
  </si>
  <si>
    <t>MAMANI CHURATA WILLIAM ADAMS</t>
  </si>
  <si>
    <t>04406201</t>
  </si>
  <si>
    <t>CONSTANTINIDES GRAJEDA JUDITH YOLANDA</t>
  </si>
  <si>
    <t>04642456</t>
  </si>
  <si>
    <t>RODRIGUEZ GALLEGOS DAMNY MAGALY</t>
  </si>
  <si>
    <t>08871670</t>
  </si>
  <si>
    <t>GALINDO RAMIREZ HUMBERTO EDGAR</t>
  </si>
  <si>
    <t>09382018</t>
  </si>
  <si>
    <t>SACO CARRERO JOSE</t>
  </si>
  <si>
    <t>10541875</t>
  </si>
  <si>
    <t>GIORDANO VELASQUEZ CARMEN ELIZABETH</t>
  </si>
  <si>
    <t>20040006</t>
  </si>
  <si>
    <t>TAPIA OREJON MARIA ISABEL MAGALY</t>
  </si>
  <si>
    <t>21545307</t>
  </si>
  <si>
    <t>RODRIGUEZ PEREZ RONALD JESUS</t>
  </si>
  <si>
    <t>25708296</t>
  </si>
  <si>
    <t>LUMI LUMI JOSE CARLOS</t>
  </si>
  <si>
    <t>29215307</t>
  </si>
  <si>
    <t>CHAVEZ MONTALVO JESUS GALO</t>
  </si>
  <si>
    <t>29232431</t>
  </si>
  <si>
    <t>CUTIPA RIVEROS ALEJANDRO JUAN</t>
  </si>
  <si>
    <t>29259187</t>
  </si>
  <si>
    <t>ESCUDERO VALER OLGA FATIMA</t>
  </si>
  <si>
    <t>29261278</t>
  </si>
  <si>
    <t>DAMIANI ALVAREZ FRIDA FELIPA</t>
  </si>
  <si>
    <t>29263199</t>
  </si>
  <si>
    <t>SUCLLA MEDINA JORGE LUIS</t>
  </si>
  <si>
    <t>29267353</t>
  </si>
  <si>
    <t>COLLAZOS ROMERO JORGE LUIS</t>
  </si>
  <si>
    <t>29271285</t>
  </si>
  <si>
    <t>RIVERA CHAVEZ ROBERT WALTHER</t>
  </si>
  <si>
    <t>29283937</t>
  </si>
  <si>
    <t>HINCHO DELGADO FREDDY RICARDO</t>
  </si>
  <si>
    <t>29292093</t>
  </si>
  <si>
    <t>APAZA BARRIGA NORA ANGELICA</t>
  </si>
  <si>
    <t>29297482</t>
  </si>
  <si>
    <t>OLAZABAL ROLDAN CLEOFE ARTEMIO</t>
  </si>
  <si>
    <t>29305152</t>
  </si>
  <si>
    <t>RENDON DELGADO MIGUEL MARTIN</t>
  </si>
  <si>
    <t>29327062</t>
  </si>
  <si>
    <t>YAULI CHUQUIPUMA PASCUAL BAILON</t>
  </si>
  <si>
    <t>29328309</t>
  </si>
  <si>
    <t>QUIROZ CARBAJAL MARIA LUISA</t>
  </si>
  <si>
    <t>29337792</t>
  </si>
  <si>
    <t>ESCARZA BEJARANO MARIO GIRALDO</t>
  </si>
  <si>
    <t>29346474</t>
  </si>
  <si>
    <t>ABARCA SALAS DE HINOJOSA INES</t>
  </si>
  <si>
    <t>29354448</t>
  </si>
  <si>
    <t>CARRERA MEZA JULIO ALBERTO</t>
  </si>
  <si>
    <t>29399359</t>
  </si>
  <si>
    <t>FALCON MORI ALFREDO REYNALDO</t>
  </si>
  <si>
    <t>29411270</t>
  </si>
  <si>
    <t>AHUMADA MACHICADO ROSARIO SOLEDAD</t>
  </si>
  <si>
    <t>29420999</t>
  </si>
  <si>
    <t>TORRES CONDORI RUTH MARISOL</t>
  </si>
  <si>
    <t>29434122</t>
  </si>
  <si>
    <t>QUENAYA OLIVARES ELIZABETH AMPARITO</t>
  </si>
  <si>
    <t>29438044</t>
  </si>
  <si>
    <t>GONZALES WALSTROHM CARLOS JOSE</t>
  </si>
  <si>
    <t>29445838</t>
  </si>
  <si>
    <t>ROMERO HUALLPA YONY</t>
  </si>
  <si>
    <t>29464202</t>
  </si>
  <si>
    <t>MAMANI QUISPE LUIS ALBERTO</t>
  </si>
  <si>
    <t>29471163</t>
  </si>
  <si>
    <t>FLOREZ MAGAÑO CARMEN NATALIA</t>
  </si>
  <si>
    <t>29496229</t>
  </si>
  <si>
    <t>FLORES VILLASANTE JAIME ROBERTO</t>
  </si>
  <si>
    <t>29533464</t>
  </si>
  <si>
    <t>TEJADA NUÑEZ JENNY ELENA</t>
  </si>
  <si>
    <t>29534222</t>
  </si>
  <si>
    <t>APUMAYTA FERNANDEZ MARIA ISABEL</t>
  </si>
  <si>
    <t>29535187</t>
  </si>
  <si>
    <t>CUTIPA MACHACA GUADALUPE JANETH</t>
  </si>
  <si>
    <t>29540054</t>
  </si>
  <si>
    <t>DELGADO MOTTA ALEXANDRA LUCIA</t>
  </si>
  <si>
    <t>29548654</t>
  </si>
  <si>
    <t>VELARDE CACERES EDWARD JAIME</t>
  </si>
  <si>
    <t>29551021</t>
  </si>
  <si>
    <t>GALDOS OJEDA CESAR OSWALDO</t>
  </si>
  <si>
    <t>29556537</t>
  </si>
  <si>
    <t>MORALES CASTILLO EDWAR</t>
  </si>
  <si>
    <t>29556919</t>
  </si>
  <si>
    <t>QUISPE QUISPE ROCIO ESTEFANIA</t>
  </si>
  <si>
    <t>29564282</t>
  </si>
  <si>
    <t>PARI HUISA SANTIAGO</t>
  </si>
  <si>
    <t>29568266</t>
  </si>
  <si>
    <t>GUTIERREZ CUADROS NORMA</t>
  </si>
  <si>
    <t>29568753</t>
  </si>
  <si>
    <t>CORNEJO TRIGOSO ALVARO JESUS</t>
  </si>
  <si>
    <t>29572074</t>
  </si>
  <si>
    <t>MAMANI PALOMINO WILFREDO PEDRO</t>
  </si>
  <si>
    <t>29576753</t>
  </si>
  <si>
    <t>CASELLA DIAZ DEL OLMO ENRIQUE FERNANDO</t>
  </si>
  <si>
    <t>29597870</t>
  </si>
  <si>
    <t>TERAN BROMLEY ISRAEL</t>
  </si>
  <si>
    <t>29603536</t>
  </si>
  <si>
    <t>NEUENSCHWANDER DAMIANI CESAR FERNANDO</t>
  </si>
  <si>
    <t>29623673</t>
  </si>
  <si>
    <t>GUILLERMO ROSAS ROBERTO ANGEL</t>
  </si>
  <si>
    <t>29626727</t>
  </si>
  <si>
    <t>QUICO HUARACCALLO ELENA VICTORIA</t>
  </si>
  <si>
    <t>29627078</t>
  </si>
  <si>
    <t>MAMANI AZA JOSE LUIS</t>
  </si>
  <si>
    <t>29630486</t>
  </si>
  <si>
    <t>COSSIO ZEA MARA ISABEL</t>
  </si>
  <si>
    <t>29637613</t>
  </si>
  <si>
    <t>O'BRIEN CUADROS PATRICK</t>
  </si>
  <si>
    <t>29645920</t>
  </si>
  <si>
    <t>BERENGUEL HUERTAS SUSAN JESSICA</t>
  </si>
  <si>
    <t>29656404</t>
  </si>
  <si>
    <t>MATOS ANGULO FRIDA FIORELLA</t>
  </si>
  <si>
    <t>29663716</t>
  </si>
  <si>
    <t>ORTIZ YERBA RAFAEL</t>
  </si>
  <si>
    <t>29664145</t>
  </si>
  <si>
    <t>URIARTE ROSSI DE MUÑOZ ZULEIKA KATHERINE</t>
  </si>
  <si>
    <t>29666988</t>
  </si>
  <si>
    <t>TACO PORTILLA RAUL</t>
  </si>
  <si>
    <t>29681217</t>
  </si>
  <si>
    <t>TEJADA PALMA JUAN ANTONIO</t>
  </si>
  <si>
    <t>29685559</t>
  </si>
  <si>
    <t>AJAHUANA TORRES LUCY SONIA</t>
  </si>
  <si>
    <t>29688213</t>
  </si>
  <si>
    <t>NUÑEZ SALDIVAR LUIS ERNESTO</t>
  </si>
  <si>
    <t>29708998</t>
  </si>
  <si>
    <t>TAPIA CARDENAS KATTY PATRICIA</t>
  </si>
  <si>
    <t>29709940</t>
  </si>
  <si>
    <t>PEREZ VALDIVIA LAUDANY NERELLA VEDDY</t>
  </si>
  <si>
    <t>29712394</t>
  </si>
  <si>
    <t>RAMOS CHOQUEPATA RAMIRO RAUL</t>
  </si>
  <si>
    <t>29713916</t>
  </si>
  <si>
    <t>SALAZAR DIAZ JEAN PAUL</t>
  </si>
  <si>
    <t>29725415</t>
  </si>
  <si>
    <t>FIGUEROA HUANQUI JOSE SALOMON</t>
  </si>
  <si>
    <t>29725440</t>
  </si>
  <si>
    <t>CHURA MORALES SILVIA ELIZABETH</t>
  </si>
  <si>
    <t>29726999</t>
  </si>
  <si>
    <t>HERRERA GARAY EDSON JOSE</t>
  </si>
  <si>
    <t>29727639</t>
  </si>
  <si>
    <t>CHAVEZ ROJAS ROLANDO MOISES</t>
  </si>
  <si>
    <t>29732380</t>
  </si>
  <si>
    <t>CONDE CCALTA MARCO ANTONIO</t>
  </si>
  <si>
    <t>29732837</t>
  </si>
  <si>
    <t>LAUREANO ORIHUELA ANNELIESSE</t>
  </si>
  <si>
    <t>29735441</t>
  </si>
  <si>
    <t>APAZA PINTO SILVIA ANNA</t>
  </si>
  <si>
    <t>30400723</t>
  </si>
  <si>
    <t>ZEGARRA GRANDA SANDRO MARTIN RAFAEL</t>
  </si>
  <si>
    <t>30401323</t>
  </si>
  <si>
    <t>MEJIA ANTACABANA VICENTE ANASTACIO</t>
  </si>
  <si>
    <t>30481286</t>
  </si>
  <si>
    <t>MERINO GONZALES ADALI SANDRA</t>
  </si>
  <si>
    <t>30482125</t>
  </si>
  <si>
    <t>CASTRO QUISPE ERIKA PASCUALA</t>
  </si>
  <si>
    <t>30647499</t>
  </si>
  <si>
    <t>CHURATA VALDIVIA MARTHA BEATRIZ</t>
  </si>
  <si>
    <t>30666025</t>
  </si>
  <si>
    <t>YANQUE PRODENCIO SELSO</t>
  </si>
  <si>
    <t>30666588</t>
  </si>
  <si>
    <t>YANQUE QUESUTA PAULA PAIZ</t>
  </si>
  <si>
    <t>30674055</t>
  </si>
  <si>
    <t>SEDANO GARCIA ALVARO GUILLERMO</t>
  </si>
  <si>
    <t>30674980</t>
  </si>
  <si>
    <t>PUCO CHACON AVELINO</t>
  </si>
  <si>
    <t>30760988</t>
  </si>
  <si>
    <t>INGA HUAMANI TIMOTEO</t>
  </si>
  <si>
    <t>30834156</t>
  </si>
  <si>
    <t>ESPEJO SEGURA CARMEN MONICA</t>
  </si>
  <si>
    <t>30842962</t>
  </si>
  <si>
    <t>CUARITE LAQUE JESUS ERNESTO</t>
  </si>
  <si>
    <t>30857945</t>
  </si>
  <si>
    <t>VARGAS LLANOS SANDRO WALTER</t>
  </si>
  <si>
    <t>30962556</t>
  </si>
  <si>
    <t>MACHACA CHUQUIMAMANI JULIO CESAR</t>
  </si>
  <si>
    <t>40041432</t>
  </si>
  <si>
    <t>LUZA ABRIGO JULIO OMAR</t>
  </si>
  <si>
    <t>40154401</t>
  </si>
  <si>
    <t>SUMIRE PALOMINO GLADYS DANI</t>
  </si>
  <si>
    <t>40205501</t>
  </si>
  <si>
    <t>QUILMES CALDERON RAMIRO</t>
  </si>
  <si>
    <t>40374107</t>
  </si>
  <si>
    <t>CABANA MAMANI FELICITAS NATIVIDAD</t>
  </si>
  <si>
    <t>40398136</t>
  </si>
  <si>
    <t>CASTRO CUBA TRIVEÑO SILVIA GRACIELA</t>
  </si>
  <si>
    <t>40430658</t>
  </si>
  <si>
    <t>ARENAS CHITE AQUILINA MERY</t>
  </si>
  <si>
    <t>40460629</t>
  </si>
  <si>
    <t>QUIROZ LEIVA ERICK</t>
  </si>
  <si>
    <t>40489300</t>
  </si>
  <si>
    <t>QUIROZ ROSAS MARA ELENA</t>
  </si>
  <si>
    <t>40519428</t>
  </si>
  <si>
    <t>CHAVEZ PEDRAZA GUSTAVO HERNAN</t>
  </si>
  <si>
    <t>40567342</t>
  </si>
  <si>
    <t>LAROTA HUISA FIDEL</t>
  </si>
  <si>
    <t>40698504</t>
  </si>
  <si>
    <t>TERRONES CANO TERESA YNES MILAGROS</t>
  </si>
  <si>
    <t>40707077</t>
  </si>
  <si>
    <t>ALLASI BIAMONT JULIO ERNESTO</t>
  </si>
  <si>
    <t>40846374</t>
  </si>
  <si>
    <t>ROJAS ROMERO YANDELI</t>
  </si>
  <si>
    <t>40899633</t>
  </si>
  <si>
    <t>MELGAREJO REVILLA JUAN CARLOS</t>
  </si>
  <si>
    <t>41024460</t>
  </si>
  <si>
    <t>LIZARZABURO GONZALES KARINA ANTONIETA VANESSA</t>
  </si>
  <si>
    <t>41103798</t>
  </si>
  <si>
    <t>LAZARTE VEGA YENI MARIVEL</t>
  </si>
  <si>
    <t>41106344</t>
  </si>
  <si>
    <t>CHAMBILLA MAMANI PEDRO</t>
  </si>
  <si>
    <t>41110279</t>
  </si>
  <si>
    <t>NUÑEZ TICONA DERLY JESUS</t>
  </si>
  <si>
    <t>41206115</t>
  </si>
  <si>
    <t>IBAÑEZ CASTELO ALONSO</t>
  </si>
  <si>
    <t>41441869</t>
  </si>
  <si>
    <t>VELASQUEZ CORRALES JULIANA BERENICE</t>
  </si>
  <si>
    <t>41477019</t>
  </si>
  <si>
    <t>HUANCA URRUTIA ELIZABETH DIANA</t>
  </si>
  <si>
    <t>41481184</t>
  </si>
  <si>
    <t>SORIA CCOA GREDT PATRICIA</t>
  </si>
  <si>
    <t>41498216</t>
  </si>
  <si>
    <t>CHOQUE FIGUEROA YOLANDA</t>
  </si>
  <si>
    <t>41574224</t>
  </si>
  <si>
    <t>ROSAS HUARACHI MARIA ISABEL</t>
  </si>
  <si>
    <t>41601468</t>
  </si>
  <si>
    <t>CASTILLO CABALLERO EDGARDO LUIS</t>
  </si>
  <si>
    <t>41608255</t>
  </si>
  <si>
    <t>ESPINO CORNEJO EDGUAR JAVIER</t>
  </si>
  <si>
    <t>41640417</t>
  </si>
  <si>
    <t>CACERES YANQUI ALFREDO WILBER</t>
  </si>
  <si>
    <t>41662763</t>
  </si>
  <si>
    <t>JUSTO VIZCARDO GORKY RAMIRO</t>
  </si>
  <si>
    <t>41757246</t>
  </si>
  <si>
    <t>PALMA TEJADA PERCY GONZALO</t>
  </si>
  <si>
    <t>41813960</t>
  </si>
  <si>
    <t>ARENAS CHITE FELICITAS DONI</t>
  </si>
  <si>
    <t>41829454</t>
  </si>
  <si>
    <t>CALIENES GUTIERREZ PAUL FABRICIO</t>
  </si>
  <si>
    <t>41856764</t>
  </si>
  <si>
    <t>PEREZ RUIBAL ASTORGA EDISON JESUS</t>
  </si>
  <si>
    <t>41884519</t>
  </si>
  <si>
    <t>MAMANI QUILLUYA LUZ DELIA</t>
  </si>
  <si>
    <t>41896809</t>
  </si>
  <si>
    <t>RAMOS ANAHUA WILSON</t>
  </si>
  <si>
    <t>41957647</t>
  </si>
  <si>
    <t>JUAREZ ALARCON LUDGARDO MANUEL</t>
  </si>
  <si>
    <t>42067688</t>
  </si>
  <si>
    <t>DE CHAREL CHOQUE LENIN ABBIEL</t>
  </si>
  <si>
    <t>42071595</t>
  </si>
  <si>
    <t>ORTIZ IBAÑEZ OSIAS WILLINGTON</t>
  </si>
  <si>
    <t>42077131</t>
  </si>
  <si>
    <t>ESPINOZA ALMENARA LISANDRO FLORENTINO</t>
  </si>
  <si>
    <t>42112356</t>
  </si>
  <si>
    <t>SALAS GUEVARA JONATHAN JEAL</t>
  </si>
  <si>
    <t>42137528</t>
  </si>
  <si>
    <t>SALAS SUAREZ EMERSON</t>
  </si>
  <si>
    <t>42141089</t>
  </si>
  <si>
    <t>CHAVEZ BENAVENTE MICEYRA ELISA</t>
  </si>
  <si>
    <t>42164223</t>
  </si>
  <si>
    <t>SAYCO OLLACHICA ALBERTO</t>
  </si>
  <si>
    <t>42172104</t>
  </si>
  <si>
    <t>TICONA SUAREZ JASSON</t>
  </si>
  <si>
    <t>42207921</t>
  </si>
  <si>
    <t>PONGO ROJAS DANTE</t>
  </si>
  <si>
    <t>42231601</t>
  </si>
  <si>
    <t>BEJAR HANCCO BORIS WILDER</t>
  </si>
  <si>
    <t>42294299</t>
  </si>
  <si>
    <t>CCAHUA CCAHUA JUANA</t>
  </si>
  <si>
    <t>42338531</t>
  </si>
  <si>
    <t>CALDERON COHAILA GEANFRANCO</t>
  </si>
  <si>
    <t>42349191</t>
  </si>
  <si>
    <t>FRISANCHO EDUARDO EVELYN LEIDY</t>
  </si>
  <si>
    <t>42358424</t>
  </si>
  <si>
    <t>JAUREGUI TORRES JULIO ANGEL</t>
  </si>
  <si>
    <t>42369234</t>
  </si>
  <si>
    <t>MAYTA HUALLPA CATTY IVETTE</t>
  </si>
  <si>
    <t>42383329</t>
  </si>
  <si>
    <t>SANO ANCCO RUBEN</t>
  </si>
  <si>
    <t>42459392</t>
  </si>
  <si>
    <t>VELA GONZALES SHEILA MABEL</t>
  </si>
  <si>
    <t>42468851</t>
  </si>
  <si>
    <t>CORRALES YANQUE DORA KETTY</t>
  </si>
  <si>
    <t>42470911</t>
  </si>
  <si>
    <t>ORDOÑEZ ZAPANA ESTRELLA AMBAR</t>
  </si>
  <si>
    <t>42479954</t>
  </si>
  <si>
    <t>FERNANDEZ DURAND MARIA DEL ROSARIO</t>
  </si>
  <si>
    <t>42485639</t>
  </si>
  <si>
    <t>CHAMBILLA CHICCHAPAZA GIL LEODAN</t>
  </si>
  <si>
    <t>42525364</t>
  </si>
  <si>
    <t>RODRIGUEZ CARDENAS JACKLIN BRIGITTE</t>
  </si>
  <si>
    <t>42589404</t>
  </si>
  <si>
    <t>MENDOZA QUISPE WILMAN</t>
  </si>
  <si>
    <t>42616013</t>
  </si>
  <si>
    <t>SOTO NIETO CELMAR</t>
  </si>
  <si>
    <t>42740198</t>
  </si>
  <si>
    <t>UNTAMA FLORES NESTOR EDWARD</t>
  </si>
  <si>
    <t>42752984</t>
  </si>
  <si>
    <t>QUISPE CAHUI YOLANDA MILAGROS</t>
  </si>
  <si>
    <t>42814541</t>
  </si>
  <si>
    <t>CHECA RIVERA MARY MILAGROS VICTORIA</t>
  </si>
  <si>
    <t>42817447</t>
  </si>
  <si>
    <t>PANUERA MEJIA MARIO LUIS</t>
  </si>
  <si>
    <t>42817829</t>
  </si>
  <si>
    <t>GUTIERREZ TORRES JULIO FRAN</t>
  </si>
  <si>
    <t>42877281</t>
  </si>
  <si>
    <t>HUARAYA ZAPANA SHEYLA LIZETH</t>
  </si>
  <si>
    <t>42881611</t>
  </si>
  <si>
    <t>CASAPIA REATEGUI FIORELLA YSABEL</t>
  </si>
  <si>
    <t>42909650</t>
  </si>
  <si>
    <t>CUTIPA ARAPA MIRIAM MELANIA</t>
  </si>
  <si>
    <t>43023008</t>
  </si>
  <si>
    <t>HERRERA CLAURE CHRISTIAN CUPER</t>
  </si>
  <si>
    <t>43035555</t>
  </si>
  <si>
    <t>VILLANUEVA DIAZ DE QUIROZ URSULA NATALY</t>
  </si>
  <si>
    <t>43101733</t>
  </si>
  <si>
    <t>HUASCUPI CALAHUILLI OSCAR FERNANDO</t>
  </si>
  <si>
    <t>43114213</t>
  </si>
  <si>
    <t>GIBAJA ENRIQUEZ SANDRA SHERENAN</t>
  </si>
  <si>
    <t>43144539</t>
  </si>
  <si>
    <t>RAMOS MENDOZA YURI DANIEL</t>
  </si>
  <si>
    <t>43259135</t>
  </si>
  <si>
    <t>FLORES CHINO WILBERT MIGUEL</t>
  </si>
  <si>
    <t>43300693</t>
  </si>
  <si>
    <t>LECCA VELASQUEZ ERICKA VANESSA</t>
  </si>
  <si>
    <t>43301475</t>
  </si>
  <si>
    <t>QUISPE VILCAPAZA ROCIO VIOLETA</t>
  </si>
  <si>
    <t>43302758</t>
  </si>
  <si>
    <t>CENTENO RAMIREZ JOSE LUIS</t>
  </si>
  <si>
    <t>43386424</t>
  </si>
  <si>
    <t>ARENAS CHITE INES ELENA</t>
  </si>
  <si>
    <t>43457435</t>
  </si>
  <si>
    <t>CONDORI LLANQUE LIZBETH ELIZABETH</t>
  </si>
  <si>
    <t>43459336</t>
  </si>
  <si>
    <t>VALENCIA FERNANDEZ HERBERT ALAIN</t>
  </si>
  <si>
    <t>43461171</t>
  </si>
  <si>
    <t>MIRANDA JIHUALLANCA SUSANA</t>
  </si>
  <si>
    <t>43482286</t>
  </si>
  <si>
    <t>PACHECO QUISPE ALAN</t>
  </si>
  <si>
    <t>43487981</t>
  </si>
  <si>
    <t>MOLLO GUZMAN LUIS IRINEO</t>
  </si>
  <si>
    <t>43506847</t>
  </si>
  <si>
    <t>CARCAUSTO ESPEZUA RUBEN</t>
  </si>
  <si>
    <t>43566302</t>
  </si>
  <si>
    <t>ASPILCUETA CACERES DIANA SOSIREE</t>
  </si>
  <si>
    <t>43576779</t>
  </si>
  <si>
    <t>DIAZ MANRIQUE PEDRO FRANS</t>
  </si>
  <si>
    <t>43598435</t>
  </si>
  <si>
    <t>MENDOZA TREVIÑOS LUIS FELIX</t>
  </si>
  <si>
    <t>43649708</t>
  </si>
  <si>
    <t>VIZCARDO MANRIQUE NANCY LUCRECIA</t>
  </si>
  <si>
    <t>43677066</t>
  </si>
  <si>
    <t>MENDOZA HERRERA BEYNEE LIZ</t>
  </si>
  <si>
    <t>43758990</t>
  </si>
  <si>
    <t>CUADROS VEGA ARGENIJ</t>
  </si>
  <si>
    <t>43782842</t>
  </si>
  <si>
    <t>ENRIQUEZ GUIDO MILAGROS VIRGINIA</t>
  </si>
  <si>
    <t>43834322</t>
  </si>
  <si>
    <t>MIRANDA ABARCA JHONATTAN BRAYANN</t>
  </si>
  <si>
    <t>43836564</t>
  </si>
  <si>
    <t>MAMANI GONZALES ANGELA MILAGROS</t>
  </si>
  <si>
    <t>43846207</t>
  </si>
  <si>
    <t>COAQUIRA MAMANI MAYRA LIZETH</t>
  </si>
  <si>
    <t>43988545</t>
  </si>
  <si>
    <t>AGUILAR SURCO JUANA</t>
  </si>
  <si>
    <t>44068808</t>
  </si>
  <si>
    <t>CARPIO RODRIGUEZ ERIKA DEL ROSARIO</t>
  </si>
  <si>
    <t>44071472</t>
  </si>
  <si>
    <t>VELAZCO CARNERO KATHERINE ELIZABETH</t>
  </si>
  <si>
    <t>44098866</t>
  </si>
  <si>
    <t>VALENZUELA MENDOZA LUIS ALBERTO</t>
  </si>
  <si>
    <t>44117549</t>
  </si>
  <si>
    <t>ESCOBEDO FLORES EDITH ZULEMA</t>
  </si>
  <si>
    <t>44163418</t>
  </si>
  <si>
    <t>RAMOS CHOQUEPATA DAVID YONNY</t>
  </si>
  <si>
    <t>44163430</t>
  </si>
  <si>
    <t>TERAN PONZE FRANCIS URIEL</t>
  </si>
  <si>
    <t>44174609</t>
  </si>
  <si>
    <t>GALLEGOS PORTUGAL YRENE ALEJANDRA</t>
  </si>
  <si>
    <t>44209830</t>
  </si>
  <si>
    <t>VARGAS CACERES PAULA FABIOLA</t>
  </si>
  <si>
    <t>44240240</t>
  </si>
  <si>
    <t>CABALA PINO EVELYN MARY</t>
  </si>
  <si>
    <t>44245569</t>
  </si>
  <si>
    <t>SUCAPUCA CAMACHO DAVID ROBERT</t>
  </si>
  <si>
    <t>44245968</t>
  </si>
  <si>
    <t>ARENAS TALAVERA CHRISTOPHER GUSTAVO</t>
  </si>
  <si>
    <t>44279038</t>
  </si>
  <si>
    <t>MACHACA QUISPE ELIZABETH MIRIAM</t>
  </si>
  <si>
    <t>44316190</t>
  </si>
  <si>
    <t>LOPEZ VALENCIA YVETH MARITZA</t>
  </si>
  <si>
    <t>44326976</t>
  </si>
  <si>
    <t>BENAVIDES LINARES HUSON ALEJANDRO</t>
  </si>
  <si>
    <t>44394622</t>
  </si>
  <si>
    <t>CARY VALDIVIA VIVIAM ESTELA</t>
  </si>
  <si>
    <t>44400022</t>
  </si>
  <si>
    <t>TURPO ACERO CARLOS ALBERTO</t>
  </si>
  <si>
    <t>44428167</t>
  </si>
  <si>
    <t>APAZA HUALLPA CLAUDIA RUTH</t>
  </si>
  <si>
    <t>44441197</t>
  </si>
  <si>
    <t>PALOMINO BRAVO JOSE CARLOS</t>
  </si>
  <si>
    <t>44486480</t>
  </si>
  <si>
    <t>ARELA JOBE JOSE ANDERSON</t>
  </si>
  <si>
    <t>44496427</t>
  </si>
  <si>
    <t>DIAZ BELLIDO WASHINGTON</t>
  </si>
  <si>
    <t>44518798</t>
  </si>
  <si>
    <t>ARAPA QUISPE JULIO CESAR</t>
  </si>
  <si>
    <t>44555931</t>
  </si>
  <si>
    <t>IBARCENA REVILLA JOSE GABRIEL</t>
  </si>
  <si>
    <t>44616739</t>
  </si>
  <si>
    <t>ROLDAN APAZA YISSELY SALVADORA</t>
  </si>
  <si>
    <t>44648903</t>
  </si>
  <si>
    <t>CONDORI HUARACHA GERONIMO REMIGIO</t>
  </si>
  <si>
    <t>44675943</t>
  </si>
  <si>
    <t>VILA MAMANI LOURDES MARGOT</t>
  </si>
  <si>
    <t>44697961</t>
  </si>
  <si>
    <t>HUANQUI CCOPA VERONICA</t>
  </si>
  <si>
    <t>44752936</t>
  </si>
  <si>
    <t>MAMANI YANA EDWIN EFRAIN</t>
  </si>
  <si>
    <t>44769707</t>
  </si>
  <si>
    <t>CHOQUE CCUNO SARA SINTIA</t>
  </si>
  <si>
    <t>44827517</t>
  </si>
  <si>
    <t>BUSTOS CHIPANA FLOR MARIA</t>
  </si>
  <si>
    <t>44841938</t>
  </si>
  <si>
    <t>CONDORI ALVAREZ GILMER</t>
  </si>
  <si>
    <t>44902659</t>
  </si>
  <si>
    <t>TORRES CCAHUANTICO JERSON CHRISTIAN</t>
  </si>
  <si>
    <t>44917903</t>
  </si>
  <si>
    <t>CHAYÑA PARI NANCY</t>
  </si>
  <si>
    <t>44954261</t>
  </si>
  <si>
    <t>NOA PINEDA JULIO CESAR</t>
  </si>
  <si>
    <t>44995618</t>
  </si>
  <si>
    <t>MAMANI VARA ANDER JOCHS</t>
  </si>
  <si>
    <t>45003864</t>
  </si>
  <si>
    <t>TITO CARPIO KARLA JANIA</t>
  </si>
  <si>
    <t>45025049</t>
  </si>
  <si>
    <t>ORTIZ LA TORRE STEVEN WILLIAM</t>
  </si>
  <si>
    <t>45044287</t>
  </si>
  <si>
    <t>YAGUA LOPEZ ANNY JULIETH</t>
  </si>
  <si>
    <t>45076863</t>
  </si>
  <si>
    <t>ALBARRACIN GARATE LILIAN DENISSE</t>
  </si>
  <si>
    <t>45128717</t>
  </si>
  <si>
    <t>GONZALES RAMOS KRYSTEL GERALDINE</t>
  </si>
  <si>
    <t>45141428</t>
  </si>
  <si>
    <t>QUISPE CAMINO WILDER CHIANG</t>
  </si>
  <si>
    <t>45143431</t>
  </si>
  <si>
    <t>COLLANA AMABLE RUTTI CLARISSA</t>
  </si>
  <si>
    <t>45148247</t>
  </si>
  <si>
    <t>MALAGA DIAZ GUSTAVO WILBERT</t>
  </si>
  <si>
    <t>45208900</t>
  </si>
  <si>
    <t>PAREDES CANALES JONATHAN MELCHOR</t>
  </si>
  <si>
    <t>45226481</t>
  </si>
  <si>
    <t>PAREDES PINTO ERICK ANTHONY</t>
  </si>
  <si>
    <t>45246197</t>
  </si>
  <si>
    <t>RABELLO GAMARRA KATHERINE SANDRA</t>
  </si>
  <si>
    <t>45246199</t>
  </si>
  <si>
    <t>ALVAREZ GUZMAN CARLA ANGELA</t>
  </si>
  <si>
    <t>45260799</t>
  </si>
  <si>
    <t>MANRIQUE DIAZ EILEAN NEYSA</t>
  </si>
  <si>
    <t>45276936</t>
  </si>
  <si>
    <t>VALDEZ MULLISACA FIORELLA</t>
  </si>
  <si>
    <t>45286031</t>
  </si>
  <si>
    <t>LINAREZ VINATEA DUALBERTO LUIS</t>
  </si>
  <si>
    <t>45286140</t>
  </si>
  <si>
    <t>AÑARI LAURA ARELIZ</t>
  </si>
  <si>
    <t>45332473</t>
  </si>
  <si>
    <t>SUCASACA BARRIENTOS VICTOR RAUL</t>
  </si>
  <si>
    <t>45352181</t>
  </si>
  <si>
    <t>CUEVAS MOLLO PAMELA ELVIRA</t>
  </si>
  <si>
    <t>45353954</t>
  </si>
  <si>
    <t>SUPO FONSECA RENE YOEL</t>
  </si>
  <si>
    <t>45360593</t>
  </si>
  <si>
    <t>PANTOJA ESTEBANEZ YELINA GLEM</t>
  </si>
  <si>
    <t>45465596</t>
  </si>
  <si>
    <t>MAMANI VENTURA EDWARD AGAPITO</t>
  </si>
  <si>
    <t>45475122</t>
  </si>
  <si>
    <t>CRUZ UGARTE YONATAN ELBER</t>
  </si>
  <si>
    <t>45494637</t>
  </si>
  <si>
    <t>RAMOS RAMOS LILIAN SOLEDAD</t>
  </si>
  <si>
    <t>45496810</t>
  </si>
  <si>
    <t>VIZCARRA ALPACA MARISOL ALEJANDRA</t>
  </si>
  <si>
    <t>45500130</t>
  </si>
  <si>
    <t>PAREDES QUISPE CRISS NATALIA</t>
  </si>
  <si>
    <t>45508983</t>
  </si>
  <si>
    <t>FERNANDEZ LICLA ZINTIA ROXANA</t>
  </si>
  <si>
    <t>45537122</t>
  </si>
  <si>
    <t>ZEGARRA AMEZQUITA KATHERINE LIZBETH</t>
  </si>
  <si>
    <t>45564263</t>
  </si>
  <si>
    <t>VALDIVIA CARPIO JONATHAN ELOY</t>
  </si>
  <si>
    <t>45589740</t>
  </si>
  <si>
    <t>GAMARRA TERAN CHARLES JAVIER</t>
  </si>
  <si>
    <t>45592019</t>
  </si>
  <si>
    <t>TERRAZOS MOLINA RANDY JOSUE</t>
  </si>
  <si>
    <t>45621198</t>
  </si>
  <si>
    <t>CHIRIHUANA RIVERO MELINA ABY</t>
  </si>
  <si>
    <t>45647404</t>
  </si>
  <si>
    <t>RECABARREN MEDINA HECTOR GABRIEL</t>
  </si>
  <si>
    <t>45656489</t>
  </si>
  <si>
    <t>CARRILLO CHURAPA CAMILO</t>
  </si>
  <si>
    <t>45689236</t>
  </si>
  <si>
    <t>VILLANUEVA RODRIGUEZ YESENIA ALEXCIA</t>
  </si>
  <si>
    <t>45693886</t>
  </si>
  <si>
    <t>CRUZ YATACO LARRY JHONSON</t>
  </si>
  <si>
    <t>45713190</t>
  </si>
  <si>
    <t>MARQUEZ PACHAO DIANA CAROLINA</t>
  </si>
  <si>
    <t>45718505</t>
  </si>
  <si>
    <t>ALVAREZ DE LA CRUZ SERGIO ZENON</t>
  </si>
  <si>
    <t>45728334</t>
  </si>
  <si>
    <t>LUQUE PEÑARES SEBASTIAN</t>
  </si>
  <si>
    <t>45728352</t>
  </si>
  <si>
    <t>HUILLCA CONDORI MARGOT</t>
  </si>
  <si>
    <t>45759385</t>
  </si>
  <si>
    <t>ARREDONDO RODRIGUEZ MIGUEL ANDRE</t>
  </si>
  <si>
    <t>45787679</t>
  </si>
  <si>
    <t>FLORES FARFAN GENESIS SUGEY</t>
  </si>
  <si>
    <t>45805422</t>
  </si>
  <si>
    <t>NUÑEZ DAVALOS ANDREA SHEILLA</t>
  </si>
  <si>
    <t>45840890</t>
  </si>
  <si>
    <t>INFANTES CHAVEZ GONZALO VLADIMIR</t>
  </si>
  <si>
    <t>45843733</t>
  </si>
  <si>
    <t>LLANQUI QUISPE GEANNINA OREALY</t>
  </si>
  <si>
    <t>45859433</t>
  </si>
  <si>
    <t>CHIRE GALINDO ANDREA KATHERINE</t>
  </si>
  <si>
    <t>45899450</t>
  </si>
  <si>
    <t>SISA CONDORI ADRIAN ADOLFO</t>
  </si>
  <si>
    <t>45942724</t>
  </si>
  <si>
    <t>SIVINCHA ALCCA VICTOR</t>
  </si>
  <si>
    <t>45959629</t>
  </si>
  <si>
    <t>LAUCATA RAMIREZ GEORGE GUILIAN</t>
  </si>
  <si>
    <t>45981201</t>
  </si>
  <si>
    <t>CAMERCOA USCCA YEROVI RAFAEL</t>
  </si>
  <si>
    <t>45993042</t>
  </si>
  <si>
    <t>NAVARRO POCCORPACHI JUAN CARLOS</t>
  </si>
  <si>
    <t>46001063</t>
  </si>
  <si>
    <t>PERALTA SANTA CRUZ EDUARDO LUIS CHRISTIAN</t>
  </si>
  <si>
    <t>46045089</t>
  </si>
  <si>
    <t>ARUHUANCA GUTIERREZ LUZ MARGARITA</t>
  </si>
  <si>
    <t>46050864</t>
  </si>
  <si>
    <t>VILA MAMANI KATIA VERONICA</t>
  </si>
  <si>
    <t>46074259</t>
  </si>
  <si>
    <t>YUCRA GUERRERO MELISSA GERALDINE</t>
  </si>
  <si>
    <t>46092860</t>
  </si>
  <si>
    <t>CHAVEZ COLAN PABLO SAIT</t>
  </si>
  <si>
    <t>46125783</t>
  </si>
  <si>
    <t>TACO MAMANI SANDRA YULY</t>
  </si>
  <si>
    <t>46172037</t>
  </si>
  <si>
    <t>CALDERON ATAUCURI HELEN GABRIELA</t>
  </si>
  <si>
    <t>46227386</t>
  </si>
  <si>
    <t>RONDON DEL CARPIO KATHERINE CRISTEL</t>
  </si>
  <si>
    <t>46257859</t>
  </si>
  <si>
    <t>SAHUANAY TICONA NEPTALY SONIA</t>
  </si>
  <si>
    <t>46311981</t>
  </si>
  <si>
    <t>NAPA GUITTON EVELYN CECILIA</t>
  </si>
  <si>
    <t>46319127</t>
  </si>
  <si>
    <t>PIZARRO LUPACA CLIDER JUAN</t>
  </si>
  <si>
    <t>46338668</t>
  </si>
  <si>
    <t>BUSTOS CABRERA OLMER DARIO</t>
  </si>
  <si>
    <t>46361125</t>
  </si>
  <si>
    <t>BEGAZO VALENCIA LUIS ALBERTO</t>
  </si>
  <si>
    <t>46409817</t>
  </si>
  <si>
    <t>CUSILAYME SUCAPUCA SHIRLEY MILAGROS</t>
  </si>
  <si>
    <t>46412728</t>
  </si>
  <si>
    <t>ARTEAGA CARNERO FRANSHESCA AMALIA</t>
  </si>
  <si>
    <t>46466734</t>
  </si>
  <si>
    <t>VELARDE RODRIGUEZ DE DE ROMAÑA ROCIO FRANCHESCA</t>
  </si>
  <si>
    <t>46481995</t>
  </si>
  <si>
    <t>ANCALLE TOMAYA JUAN ALBERTO</t>
  </si>
  <si>
    <t>46633289</t>
  </si>
  <si>
    <t>MONTOYA SARAVIA SARA LUZ</t>
  </si>
  <si>
    <t>46703498</t>
  </si>
  <si>
    <t>ZUÑIGA CALLA RUDDY NEYLOR</t>
  </si>
  <si>
    <t>46710511</t>
  </si>
  <si>
    <t>QUISPE FLORES JIMMY BORIS</t>
  </si>
  <si>
    <t>46771727</t>
  </si>
  <si>
    <t>LEONARDO GALINDO KATHY NOHELY</t>
  </si>
  <si>
    <t>46773451</t>
  </si>
  <si>
    <t>GARCES CASTILLEJO JORDAN OMAR</t>
  </si>
  <si>
    <t>46773909</t>
  </si>
  <si>
    <t>GRADOS CHAVEZ MELANIE PAOLA</t>
  </si>
  <si>
    <t>46788194</t>
  </si>
  <si>
    <t>CONDORI ARIZACA YESSENIA</t>
  </si>
  <si>
    <t>46803451</t>
  </si>
  <si>
    <t>MACEDO CONDORI STEPHANIE KAROLAYNE</t>
  </si>
  <si>
    <t>46830038</t>
  </si>
  <si>
    <t>MENDOZA PARIAPAZA KATHERINE SANDRA</t>
  </si>
  <si>
    <t>46840031</t>
  </si>
  <si>
    <t>ZEBALLOS BENAVENTE CARMEN CANDELARIA</t>
  </si>
  <si>
    <t>46869921</t>
  </si>
  <si>
    <t>CARPIO MAMANI LUIS MIGUEL</t>
  </si>
  <si>
    <t>46872677</t>
  </si>
  <si>
    <t>VELASQUEZ RAMOS ANA CECILIA</t>
  </si>
  <si>
    <t>46886935</t>
  </si>
  <si>
    <t>ZUMARAN ROMERO CLAUDIA ELVIRA</t>
  </si>
  <si>
    <t>46890568</t>
  </si>
  <si>
    <t>DORAZZI CHEHADE LUCIANO ALEJANDRO</t>
  </si>
  <si>
    <t>46894093</t>
  </si>
  <si>
    <t>MADARIAGA PARILLO WAGNER JESUS</t>
  </si>
  <si>
    <t>46909974</t>
  </si>
  <si>
    <t>QUISPE JIHUALLANCA ANGELA KATHERINE</t>
  </si>
  <si>
    <t>46919419</t>
  </si>
  <si>
    <t>CARDEÑA ZARAUZ ANTONIO JESUS</t>
  </si>
  <si>
    <t>46919488</t>
  </si>
  <si>
    <t>RAMOS LLAMOCCA JOSELINE DAMARIS</t>
  </si>
  <si>
    <t>46923453</t>
  </si>
  <si>
    <t>RAMIREZ CALCINA LENIN MAXIMILIANO</t>
  </si>
  <si>
    <t>46959034</t>
  </si>
  <si>
    <t>TORRES CHOQUE YUREMA YOHAIDA</t>
  </si>
  <si>
    <t>46965684</t>
  </si>
  <si>
    <t>PASTOR ARENAS ANDREA SCARLEY</t>
  </si>
  <si>
    <t>46974580</t>
  </si>
  <si>
    <t>HUAMANI ULHUA ADELIA</t>
  </si>
  <si>
    <t>47005799</t>
  </si>
  <si>
    <t>VALDIVIA CARITA GIMENA AIDE SOLEDAD</t>
  </si>
  <si>
    <t>47005936</t>
  </si>
  <si>
    <t>SURCO HUAMAN LIDIA YOLANDA</t>
  </si>
  <si>
    <t>47013748</t>
  </si>
  <si>
    <t>PFUTURI CHARA ERICKA GELY</t>
  </si>
  <si>
    <t>47064604</t>
  </si>
  <si>
    <t>MAMANI TORO EDWIN</t>
  </si>
  <si>
    <t>47156872</t>
  </si>
  <si>
    <t>SUAÑA BORDA JENNY</t>
  </si>
  <si>
    <t>47158584</t>
  </si>
  <si>
    <t>BARRIONUEVO CANCAPA ROS MERY</t>
  </si>
  <si>
    <t>47176293</t>
  </si>
  <si>
    <t>TEJADA PACO ETHEL MAUSSE</t>
  </si>
  <si>
    <t>47182542</t>
  </si>
  <si>
    <t>ÑAHUE CHACO JOVEL</t>
  </si>
  <si>
    <t>47191640</t>
  </si>
  <si>
    <t>PANTIGOSO BARRIOS ALEXANDRA</t>
  </si>
  <si>
    <t>47206781</t>
  </si>
  <si>
    <t>ATAUCURI MENDOZA WILY</t>
  </si>
  <si>
    <t>47216847</t>
  </si>
  <si>
    <t>CARI MAMANI JESUS ALBERTO</t>
  </si>
  <si>
    <t>47230942</t>
  </si>
  <si>
    <t>CUSI CHURO MAGDA</t>
  </si>
  <si>
    <t>47258558</t>
  </si>
  <si>
    <t>GARCIA FLORES DANIEL CRISTIAN</t>
  </si>
  <si>
    <t>47275471</t>
  </si>
  <si>
    <t>SUEROS APAZA JOSEPH INGEMAR MELCHOR</t>
  </si>
  <si>
    <t>47281798</t>
  </si>
  <si>
    <t>QUISPE SENCIA YESICA MARLENI</t>
  </si>
  <si>
    <t>47332445</t>
  </si>
  <si>
    <t>VASQUEZ GONZALES CARLOS ALBERTO</t>
  </si>
  <si>
    <t>47353577</t>
  </si>
  <si>
    <t>YUCRA YUCRA MERLY MARITZA</t>
  </si>
  <si>
    <t>47360335</t>
  </si>
  <si>
    <t>APARICIO CHOQUEHUANCA SAIDA</t>
  </si>
  <si>
    <t>47362450</t>
  </si>
  <si>
    <t>CANTORAL RIPAS JOEL FIDEL</t>
  </si>
  <si>
    <t>47367779</t>
  </si>
  <si>
    <t>ALCORTA VILCARANI DIEGO ALBERTO</t>
  </si>
  <si>
    <t>47399239</t>
  </si>
  <si>
    <t>ROMERO DONAYRE KATHERINE ROSARIO</t>
  </si>
  <si>
    <t>47425922</t>
  </si>
  <si>
    <t>UGARTE QUISPE EDGARD</t>
  </si>
  <si>
    <t>47430699</t>
  </si>
  <si>
    <t>CCOPACONDORI CANAHUIRI JUANA ROXANA</t>
  </si>
  <si>
    <t>47436964</t>
  </si>
  <si>
    <t>DIAZ MENDOZA LUCI STEPHANIE</t>
  </si>
  <si>
    <t>47461429</t>
  </si>
  <si>
    <t>CHOQUE CARLOS PATRICIA</t>
  </si>
  <si>
    <t>47464404</t>
  </si>
  <si>
    <t>CHUYACAMA JAVIER MIRIAM MARILU</t>
  </si>
  <si>
    <t>47490414</t>
  </si>
  <si>
    <t>FLORES HUANACUNE MARIELA GABY</t>
  </si>
  <si>
    <t>47492538</t>
  </si>
  <si>
    <t>PAUCAR QUISPE KAREN</t>
  </si>
  <si>
    <t>47511361</t>
  </si>
  <si>
    <t>CASANI NOA ARNOLD DIONEL</t>
  </si>
  <si>
    <t>47564054</t>
  </si>
  <si>
    <t>SONCO HUISA MARIA SOLEDAD</t>
  </si>
  <si>
    <t>47634155</t>
  </si>
  <si>
    <t>QUISPE HUAYTA ALICIA BEATRIZ</t>
  </si>
  <si>
    <t>47676105</t>
  </si>
  <si>
    <t>ESPINOZA GANOZA YANET VICTORIA</t>
  </si>
  <si>
    <t>47676125</t>
  </si>
  <si>
    <t>FLORES CHURATA IVAN ELIAS</t>
  </si>
  <si>
    <t>47679502</t>
  </si>
  <si>
    <t>TOVAR ARIAS MARICIELO</t>
  </si>
  <si>
    <t>47715111</t>
  </si>
  <si>
    <t>URACAHUA CONDORI ALINE ELITA</t>
  </si>
  <si>
    <t>47716954</t>
  </si>
  <si>
    <t>ORTIZ ZEGARRA LUIS ANGEL</t>
  </si>
  <si>
    <t>47959425</t>
  </si>
  <si>
    <t>SUPO QUISPE LILIANA</t>
  </si>
  <si>
    <t>47983506</t>
  </si>
  <si>
    <t>VARGAS SIVANA ANA LOURDES</t>
  </si>
  <si>
    <t>47984318</t>
  </si>
  <si>
    <t>SILVA GARCIA YURY RUTH</t>
  </si>
  <si>
    <t>48044014</t>
  </si>
  <si>
    <t>ROJAS CHAVEZ PERCY ELARD</t>
  </si>
  <si>
    <t>48086298</t>
  </si>
  <si>
    <t>QUISPE CANAZA YARITZA KATHERINE</t>
  </si>
  <si>
    <t>48167580</t>
  </si>
  <si>
    <t>QUISPE QUISPE EDWIN</t>
  </si>
  <si>
    <t>48189072</t>
  </si>
  <si>
    <t>SALAZAR DEL CARPIO ALEXANDER JEREMY</t>
  </si>
  <si>
    <t>48372386</t>
  </si>
  <si>
    <t>CCAMA VARGAS SHIRLEY ELIZABETH</t>
  </si>
  <si>
    <t>48479143</t>
  </si>
  <si>
    <t>DELGADO ZAVALA MARIELLE ALEXANDRA</t>
  </si>
  <si>
    <t>48733772</t>
  </si>
  <si>
    <t>LLACHO FLORES ADELAIDA FLORENTINA</t>
  </si>
  <si>
    <t>70000397</t>
  </si>
  <si>
    <t>PALACIOS ARCE RICARDO ALONSO</t>
  </si>
  <si>
    <t>70009053</t>
  </si>
  <si>
    <t>CORRALES PAREDES JENRRY ALONZO</t>
  </si>
  <si>
    <t>70041549</t>
  </si>
  <si>
    <t>VIZCARDO VILCA FRANSHESCA SHEYLA</t>
  </si>
  <si>
    <t>70102374</t>
  </si>
  <si>
    <t>FUENTES ROBLES SCARLET</t>
  </si>
  <si>
    <t>70129772</t>
  </si>
  <si>
    <t>JIMENEZ ZARATE EVERT FRANS</t>
  </si>
  <si>
    <t>70169438</t>
  </si>
  <si>
    <t>MAYTA SOLORZANO ROMARIO EFRAIN</t>
  </si>
  <si>
    <t>70170907</t>
  </si>
  <si>
    <t>QUINTO CABANA CESAR FERNANDO</t>
  </si>
  <si>
    <t>70170920</t>
  </si>
  <si>
    <t>HILACHOQUE UGARTE INDIRA MATSUE</t>
  </si>
  <si>
    <t>70171377</t>
  </si>
  <si>
    <t>MEJIA MEDINA GABRIEL FABRICIO</t>
  </si>
  <si>
    <t>70182438</t>
  </si>
  <si>
    <t>TAQUIRI CACERES DAYSY LUZ</t>
  </si>
  <si>
    <t>70255797</t>
  </si>
  <si>
    <t>HINOJOSA CHIRINOS KELLY CARMEN</t>
  </si>
  <si>
    <t>70267748</t>
  </si>
  <si>
    <t>ROSALES CHUMPITAZ JUAN ALEXANDRO JOSE</t>
  </si>
  <si>
    <t>70269885</t>
  </si>
  <si>
    <t>VALDIVIA SERRUTO JUAN EDUARDO</t>
  </si>
  <si>
    <t>70292608</t>
  </si>
  <si>
    <t>PORTOCARRERO VERA ADRIANA FERNANDA</t>
  </si>
  <si>
    <t>70302524</t>
  </si>
  <si>
    <t>TACO CHOQUEHUAYTA HUBER RENE</t>
  </si>
  <si>
    <t>70308403</t>
  </si>
  <si>
    <t>MENA RUELAS YAREM NIKHOLL</t>
  </si>
  <si>
    <t>70326608</t>
  </si>
  <si>
    <t>NUÑEZ DEL PRADO PONCE MARVIN RENZO</t>
  </si>
  <si>
    <t>70331574</t>
  </si>
  <si>
    <t>QUISPE SEGURA VICTOR RAUL</t>
  </si>
  <si>
    <t>70360390</t>
  </si>
  <si>
    <t>PORTUGAL PAUCA ERICKSON JHONSON</t>
  </si>
  <si>
    <t>70360446</t>
  </si>
  <si>
    <t>LOAYZA PAREDES ANNY FIORELA</t>
  </si>
  <si>
    <t>70371183</t>
  </si>
  <si>
    <t>SANCHEZ PACHECO LIZETH FIORELLA</t>
  </si>
  <si>
    <t>70371345</t>
  </si>
  <si>
    <t>VILCA ADUVIRI MARIA ANGELA</t>
  </si>
  <si>
    <t>70377366</t>
  </si>
  <si>
    <t>SARDON ROMERO EMILY GUILLE</t>
  </si>
  <si>
    <t>70383220</t>
  </si>
  <si>
    <t>SILVA MERCADO MICHELLE NATALY</t>
  </si>
  <si>
    <t>70386790</t>
  </si>
  <si>
    <t>OCHOA SOTO LUIS MIGUEL</t>
  </si>
  <si>
    <t>70458404</t>
  </si>
  <si>
    <t>VARGAS BARBACHAN MILUSKA ADALUCE</t>
  </si>
  <si>
    <t>70537409</t>
  </si>
  <si>
    <t>VELARDE VELARDE VICTOR MARTIN</t>
  </si>
  <si>
    <t>70547328</t>
  </si>
  <si>
    <t>ANDIA GRANDA RICCE BERTHA</t>
  </si>
  <si>
    <t>70553262</t>
  </si>
  <si>
    <t>PAUCAR HUAYLLA LADY ABIGAIL</t>
  </si>
  <si>
    <t>70575111</t>
  </si>
  <si>
    <t>MENDIZAVAL QUICO NADENY ARIANET</t>
  </si>
  <si>
    <t>70575885</t>
  </si>
  <si>
    <t>BUSTAMANTE GALLARDO MERY MYRELLA</t>
  </si>
  <si>
    <t>70575894</t>
  </si>
  <si>
    <t>MERINO GONZALES JOSE CARLOS</t>
  </si>
  <si>
    <t>70581359</t>
  </si>
  <si>
    <t>QUISPE HERNANDEZ SHEYLLA MARIANA</t>
  </si>
  <si>
    <t>70582398</t>
  </si>
  <si>
    <t>ADCO ARENAS KUIVER ESTEFANO</t>
  </si>
  <si>
    <t>70603644</t>
  </si>
  <si>
    <t>CALLOAPAZA MACHACA LOURDES</t>
  </si>
  <si>
    <t>70616747</t>
  </si>
  <si>
    <t>CHACALIAZA ALVINO JOEL YOSIMAR</t>
  </si>
  <si>
    <t>70670688</t>
  </si>
  <si>
    <t>CANCINO MAQUE VALMI ZADID</t>
  </si>
  <si>
    <t>70678469</t>
  </si>
  <si>
    <t>LINAREZ OROSCO LEEJHON LESLIE</t>
  </si>
  <si>
    <t>70746157</t>
  </si>
  <si>
    <t>CABRERA DIAZ MILUSKA VICTORIA</t>
  </si>
  <si>
    <t>70759061</t>
  </si>
  <si>
    <t>QUISPE CONDORI ELOISA MARION</t>
  </si>
  <si>
    <t>70770353</t>
  </si>
  <si>
    <t>CANO ALPACA GIOMAR NEREO</t>
  </si>
  <si>
    <t>70782768</t>
  </si>
  <si>
    <t>ATAMARI LOAYZA MARIA FERNANDA</t>
  </si>
  <si>
    <t>70836855</t>
  </si>
  <si>
    <t>ALVAREZ RUECKNER DAYANN ARLINE</t>
  </si>
  <si>
    <t>70846628</t>
  </si>
  <si>
    <t>MUCHICA TITO LISTER</t>
  </si>
  <si>
    <t>70984491</t>
  </si>
  <si>
    <t>QUISPE MAMANI ROGER CRISTIAN</t>
  </si>
  <si>
    <t>71014966</t>
  </si>
  <si>
    <t>RIVERA APAZA RAQUEL</t>
  </si>
  <si>
    <t>71056984</t>
  </si>
  <si>
    <t>GALDOS LARICO GUADALUPE SULEYKA</t>
  </si>
  <si>
    <t>71061593</t>
  </si>
  <si>
    <t>BARREDA TODCO EDUARDO NICOLAS</t>
  </si>
  <si>
    <t>71073761</t>
  </si>
  <si>
    <t>QUISPE CONDORI LIZ KATHERINE</t>
  </si>
  <si>
    <t>71073817</t>
  </si>
  <si>
    <t>HUALLPA CONDORI MARCOS WILLIAM</t>
  </si>
  <si>
    <t>71079602</t>
  </si>
  <si>
    <t>BALDARRAGO ANCONEIRA HELEN SUSAN</t>
  </si>
  <si>
    <t>71197469</t>
  </si>
  <si>
    <t>GALIANO PALACIOS LUIS ADRIAN</t>
  </si>
  <si>
    <t>71216497</t>
  </si>
  <si>
    <t>BALDARRAGO RAMOS DANAE XIOMARA</t>
  </si>
  <si>
    <t>71311211</t>
  </si>
  <si>
    <t>CHOQUECOTA ALANOCA RUTH MAGALY</t>
  </si>
  <si>
    <t>71400732</t>
  </si>
  <si>
    <t>ZEVALLOS NIEVES ORLANDO FABRICIO</t>
  </si>
  <si>
    <t>71412598</t>
  </si>
  <si>
    <t>VALDEZ MERMA CRISTYAN WILMAR</t>
  </si>
  <si>
    <t>71426488</t>
  </si>
  <si>
    <t>GALLEGOS APAZA RICHARD</t>
  </si>
  <si>
    <t>71457131</t>
  </si>
  <si>
    <t>AGUILAR BARRIGA RENATA BELEN</t>
  </si>
  <si>
    <t>71462327</t>
  </si>
  <si>
    <t>ARANIBAR PAREDES CARLOS ENRIQUE</t>
  </si>
  <si>
    <t>71464427</t>
  </si>
  <si>
    <t>PEÑA SARAVIA VALERIA LUCERO</t>
  </si>
  <si>
    <t>71477539</t>
  </si>
  <si>
    <t>CORNEJO GUTIERREZ LUIS ALBERTO</t>
  </si>
  <si>
    <t>71485266</t>
  </si>
  <si>
    <t>PARI GUERRA WENDY HARLENN</t>
  </si>
  <si>
    <t>71498333</t>
  </si>
  <si>
    <t>CCALLOAPAZA CHALLCO HEBERT GUERSON</t>
  </si>
  <si>
    <t>71514562</t>
  </si>
  <si>
    <t>SALAS PUMA REYNALDO</t>
  </si>
  <si>
    <t>71532868</t>
  </si>
  <si>
    <t>TAQUIRI GUERREROS JANETH FRANSHESCA</t>
  </si>
  <si>
    <t>71635644</t>
  </si>
  <si>
    <t>CARDENAS QUISPE ZAIDA</t>
  </si>
  <si>
    <t>71642424</t>
  </si>
  <si>
    <t>CARBAJAL CORNEJO KATHERIN ERICA</t>
  </si>
  <si>
    <t>71661535</t>
  </si>
  <si>
    <t>OLANDA MAQUE LUIS ANDREI</t>
  </si>
  <si>
    <t>71661536</t>
  </si>
  <si>
    <t>VALENCIA ALEJO MARGARETH MARIE</t>
  </si>
  <si>
    <t>71695143</t>
  </si>
  <si>
    <t>FLORES QUISPE FREDY</t>
  </si>
  <si>
    <t>71696271</t>
  </si>
  <si>
    <t>CHURA BRAVO ANA PATRICIA</t>
  </si>
  <si>
    <t>71710326</t>
  </si>
  <si>
    <t>CRUZ CONDORI JASMINE MARICELA</t>
  </si>
  <si>
    <t>71716775</t>
  </si>
  <si>
    <t>CASAPIA REATEGUI MARCO ANTONIO</t>
  </si>
  <si>
    <t>71721331</t>
  </si>
  <si>
    <t>BUENO PASTOR DANA ALISON</t>
  </si>
  <si>
    <t>71739367</t>
  </si>
  <si>
    <t>VILLAFUERTE FLORES JAVIER SEBASTIAN</t>
  </si>
  <si>
    <t>71755919</t>
  </si>
  <si>
    <t>CABRERA CACERES CAROLINA VICTORIA</t>
  </si>
  <si>
    <t>71782506</t>
  </si>
  <si>
    <t>BARREDA GALDOS FATIMA YULIANA</t>
  </si>
  <si>
    <t>71792374</t>
  </si>
  <si>
    <t>SOLORZANO LUQUE DANERI PATRICIA</t>
  </si>
  <si>
    <t>71833760</t>
  </si>
  <si>
    <t>GOMEZ MOROCO ELDER JOSEPH</t>
  </si>
  <si>
    <t>71834034</t>
  </si>
  <si>
    <t>PUMA ARENAS ANTONIO GABRIEL</t>
  </si>
  <si>
    <t>71838289</t>
  </si>
  <si>
    <t>CASTRO CUBA CHECYA PIO ROQUE</t>
  </si>
  <si>
    <t>71958993</t>
  </si>
  <si>
    <t>GONZALES RAMOS PRINCESS KAREN</t>
  </si>
  <si>
    <t>71981563</t>
  </si>
  <si>
    <t>QUISPE MENDOZA SHUGEIDY MIREYA</t>
  </si>
  <si>
    <t>72029728</t>
  </si>
  <si>
    <t>CALA QUISPE MYDIA IRASEMA</t>
  </si>
  <si>
    <t>72084070</t>
  </si>
  <si>
    <t>ASTACIE MAMANI KAREN LISBETH</t>
  </si>
  <si>
    <t>72089066</t>
  </si>
  <si>
    <t>MONTES CALLA DARCY EDITH</t>
  </si>
  <si>
    <t>72118499</t>
  </si>
  <si>
    <t>HUANCA APAZA EDWARD RENE</t>
  </si>
  <si>
    <t>72119195</t>
  </si>
  <si>
    <t>LAYME OVIEDO MADELIN YOLA</t>
  </si>
  <si>
    <t>72141548</t>
  </si>
  <si>
    <t>ALVAREZ TOTORANI SUZANNE LIZBETH</t>
  </si>
  <si>
    <t>72151156</t>
  </si>
  <si>
    <t>ZUÑIGA BARRIOS ROYCE VIDAL</t>
  </si>
  <si>
    <t>72156104</t>
  </si>
  <si>
    <t>CAHUANA LLACHO DIEGO ARMANDO</t>
  </si>
  <si>
    <t>72170046</t>
  </si>
  <si>
    <t>ROJAS AROTAYPE MARIANGELES ESTHER</t>
  </si>
  <si>
    <t>72172424</t>
  </si>
  <si>
    <t>HUAYNASI KANA EDER</t>
  </si>
  <si>
    <t>72186457</t>
  </si>
  <si>
    <t>IBAÑEZ QUIROZ NATHALIE LIZ</t>
  </si>
  <si>
    <t>72186485</t>
  </si>
  <si>
    <t>HUARAYA BUSTINZA NICKOLE SARAI</t>
  </si>
  <si>
    <t>72190182</t>
  </si>
  <si>
    <t>QUISPE CASTRO CUBA CARMEN LUISA</t>
  </si>
  <si>
    <t>72190367</t>
  </si>
  <si>
    <t>CASTRO CACERES FLOR YASSMYNE</t>
  </si>
  <si>
    <t>72190694</t>
  </si>
  <si>
    <t>LUQUE VILCA YEDSON ANTONI</t>
  </si>
  <si>
    <t>72191118</t>
  </si>
  <si>
    <t>URQUIZO PINTO CLAUDIA PATRICIA</t>
  </si>
  <si>
    <t>72220343</t>
  </si>
  <si>
    <t>ROLDAN APAZA ESTEFANI DARA</t>
  </si>
  <si>
    <t>72220762</t>
  </si>
  <si>
    <t>MENDOZA ARIAS KATHERINE ALEJANDRA</t>
  </si>
  <si>
    <t>72221928</t>
  </si>
  <si>
    <t>MEDINA JIMENEZ ALEXANDRA</t>
  </si>
  <si>
    <t>72254419</t>
  </si>
  <si>
    <t>QUISPE COLLANQUI FREDY EMERSON</t>
  </si>
  <si>
    <t>72268265</t>
  </si>
  <si>
    <t>PAREDES USCA KATHERIN ARIELA</t>
  </si>
  <si>
    <t>72274025</t>
  </si>
  <si>
    <t>ANCALLE PERALTA DALIA ELOISA</t>
  </si>
  <si>
    <t>72288488</t>
  </si>
  <si>
    <t>CONDO CHIPA BENANCIO</t>
  </si>
  <si>
    <t>72291765</t>
  </si>
  <si>
    <t>NIETO GUTIERREZ JEAN PIERRE GEOVANI</t>
  </si>
  <si>
    <t>72313764</t>
  </si>
  <si>
    <t>FUENTES RAMOS NAILET ELIANA</t>
  </si>
  <si>
    <t>72319980</t>
  </si>
  <si>
    <t>ESPINOZA COA OFELIA MARGOT</t>
  </si>
  <si>
    <t>72326143</t>
  </si>
  <si>
    <t>PAYE AQUISE MILTON CESAR</t>
  </si>
  <si>
    <t>72371712</t>
  </si>
  <si>
    <t>MAMANI BELIZARIO FELIX MARCO ANTONIO</t>
  </si>
  <si>
    <t>72378569</t>
  </si>
  <si>
    <t>FLORES MAMANI JONATHAN ISRAEL</t>
  </si>
  <si>
    <t>72390471</t>
  </si>
  <si>
    <t>MAMANI HANCCO MARTHA</t>
  </si>
  <si>
    <t>72397458</t>
  </si>
  <si>
    <t>MEDINA ZEGARRA DANA GABRIEL</t>
  </si>
  <si>
    <t>72413333</t>
  </si>
  <si>
    <t>PALO CASAPERALTA CARMEN LEYLA</t>
  </si>
  <si>
    <t>72458401</t>
  </si>
  <si>
    <t>HERRERA TEXI MERCEDES KAROLINA</t>
  </si>
  <si>
    <t>72467659</t>
  </si>
  <si>
    <t>LAZARTE CUADROS JOSELYN BRISSETH</t>
  </si>
  <si>
    <t>72471790</t>
  </si>
  <si>
    <t>PAUCARA APAZA MARIELA ELIZABETH</t>
  </si>
  <si>
    <t>72489495</t>
  </si>
  <si>
    <t>MARTINEZ VIZCARDO BONNER JESUS</t>
  </si>
  <si>
    <t>72520552</t>
  </si>
  <si>
    <t>QUISPE QUISPE VANESA PAMELA</t>
  </si>
  <si>
    <t>72634523</t>
  </si>
  <si>
    <t>PINTO RODRIGUEZ CARLA LUCIA</t>
  </si>
  <si>
    <t>72639013</t>
  </si>
  <si>
    <t>BORJA HUANCA GABRIELA MILAGROS</t>
  </si>
  <si>
    <t>72639047</t>
  </si>
  <si>
    <t>SOTO COLQUE MARIA EUGENIA</t>
  </si>
  <si>
    <t>72672933</t>
  </si>
  <si>
    <t>VALDIVIA MARTINEZ VALERY JOHANA</t>
  </si>
  <si>
    <t>72709694</t>
  </si>
  <si>
    <t>RAMIREZ CARRILLO SOFIA MILAGROS</t>
  </si>
  <si>
    <t>72743823</t>
  </si>
  <si>
    <t>VENTURA FERNANDEZ RICHARD ALDO</t>
  </si>
  <si>
    <t>72843360</t>
  </si>
  <si>
    <t>VILLAFUERTE SANCHEZ KEVIN JHONATAN</t>
  </si>
  <si>
    <t>72907232</t>
  </si>
  <si>
    <t>PUMARAYME AREVALO RAMIRO</t>
  </si>
  <si>
    <t>72908152</t>
  </si>
  <si>
    <t>VELARDE RIVERA YAMILETH KORIN</t>
  </si>
  <si>
    <t>72916452</t>
  </si>
  <si>
    <t>CORRALES CONDORI JOSEPH EMILIO</t>
  </si>
  <si>
    <t>72963068</t>
  </si>
  <si>
    <t>ESCOBEDO BARRIOS MARY STEFANY</t>
  </si>
  <si>
    <t>73047367</t>
  </si>
  <si>
    <t>PACHECO PAUCA JEANNETTE YUBANELA</t>
  </si>
  <si>
    <t>73080157</t>
  </si>
  <si>
    <t>ZAMATA MAMANI JESUS REYNALDO</t>
  </si>
  <si>
    <t>73082510</t>
  </si>
  <si>
    <t>LLERENA DELGADO GABRIEL MOISES</t>
  </si>
  <si>
    <t>73110550</t>
  </si>
  <si>
    <t>PAREDES UGARTE PERCY ALFREDO</t>
  </si>
  <si>
    <t>73194884</t>
  </si>
  <si>
    <t>ALCOCER URQUIZO LESLIE ZARELIE</t>
  </si>
  <si>
    <t>73207704</t>
  </si>
  <si>
    <t>HUISA CHOQUE STEFFANY PAOLA</t>
  </si>
  <si>
    <t>73212130</t>
  </si>
  <si>
    <t>GUTIERREZ CAHUANA LISBETH CANDY</t>
  </si>
  <si>
    <t>73240504</t>
  </si>
  <si>
    <t>CHILE YANQUI FERNANDO SAMUEL</t>
  </si>
  <si>
    <t>73298679</t>
  </si>
  <si>
    <t>ARONI JARATA CINTHIA MARGOTH</t>
  </si>
  <si>
    <t>73320615</t>
  </si>
  <si>
    <t>QUIROGA ZUÑIGA MARCO ANDREE JESUS</t>
  </si>
  <si>
    <t>73360279</t>
  </si>
  <si>
    <t>CHAMBI PURGUAYA JOSE</t>
  </si>
  <si>
    <t>73363776</t>
  </si>
  <si>
    <t>CANAZAS RAMOS EDSON DAYVI</t>
  </si>
  <si>
    <t>73375667</t>
  </si>
  <si>
    <t>LAZO GERONIMO ELIZABETH PAOLA DEL PILAR</t>
  </si>
  <si>
    <t>73375761</t>
  </si>
  <si>
    <t>HUMPIRI QUISPE EVELIN</t>
  </si>
  <si>
    <t>73424463</t>
  </si>
  <si>
    <t>HUARCAYA COSSIO MARIELA LUCERO</t>
  </si>
  <si>
    <t>73477723</t>
  </si>
  <si>
    <t>HERRERA RIVERA ROSA ANDREA</t>
  </si>
  <si>
    <t>73520623</t>
  </si>
  <si>
    <t>AGUILAR MENESES BRYAN MAURO</t>
  </si>
  <si>
    <t>73530807</t>
  </si>
  <si>
    <t>VITORINO BECERRA CILENE ESTELA</t>
  </si>
  <si>
    <t>73573661</t>
  </si>
  <si>
    <t>SORIA ALFARO ORALIA NALDY</t>
  </si>
  <si>
    <t>73689415</t>
  </si>
  <si>
    <t>CRUZ CARITA EDER JHOSHIMAR</t>
  </si>
  <si>
    <t>73777143</t>
  </si>
  <si>
    <t>ALVAREZ GARCIA KATHERINE GIULIANA</t>
  </si>
  <si>
    <t>73932886</t>
  </si>
  <si>
    <t>DIAZ VALDIVIA VIVIANA ALEJANDRA</t>
  </si>
  <si>
    <t>73944284</t>
  </si>
  <si>
    <t>BEJAR VILLALOBOS CRISTOPHER</t>
  </si>
  <si>
    <t>73953307</t>
  </si>
  <si>
    <t>TAYPE QUILLUYA RUTH LIZBETH</t>
  </si>
  <si>
    <t>73953316</t>
  </si>
  <si>
    <t>PATIÑO YANA PAMELA CINTIA</t>
  </si>
  <si>
    <t>73990378</t>
  </si>
  <si>
    <t>YLLA SALAS JECSARI DEL ANGIE</t>
  </si>
  <si>
    <t>74025579</t>
  </si>
  <si>
    <t>ANTACHOQUE COLLANA KEVIN ANGEL</t>
  </si>
  <si>
    <t>74071638</t>
  </si>
  <si>
    <t>AÑAMURO AVILA MIGUEL ANGEL</t>
  </si>
  <si>
    <t>74118366</t>
  </si>
  <si>
    <t>YAULI VILCA DEYSI PAMELA</t>
  </si>
  <si>
    <t>74122217</t>
  </si>
  <si>
    <t>MOLLO RUIZ NAHEL</t>
  </si>
  <si>
    <t>74166691</t>
  </si>
  <si>
    <t>HUAMANI CHAVEZ EDGAR JHAIR</t>
  </si>
  <si>
    <t>74225230</t>
  </si>
  <si>
    <t>ARTEAGA LLERENA STEPHANY THAYS</t>
  </si>
  <si>
    <t>74228846</t>
  </si>
  <si>
    <t>CERVANTES BAUTISTA CHRISTIAN PASTOR</t>
  </si>
  <si>
    <t>74281508</t>
  </si>
  <si>
    <t>CACERES CUELA HECTOR DIEGO</t>
  </si>
  <si>
    <t>74360622</t>
  </si>
  <si>
    <t>FLORES PRUDENCIO NOEMY GRECIA</t>
  </si>
  <si>
    <t>74383827</t>
  </si>
  <si>
    <t>CHAMBI CACERES BEATRIZ MERY</t>
  </si>
  <si>
    <t>74415454</t>
  </si>
  <si>
    <t>FERNANDEZ GAMARRA MARIA JOSE</t>
  </si>
  <si>
    <t>74415666</t>
  </si>
  <si>
    <t>MAMANI ROQUE LUIS ENRIQUE</t>
  </si>
  <si>
    <t>74559424</t>
  </si>
  <si>
    <t>CHOCO REY DARELIZ STEFFY</t>
  </si>
  <si>
    <t>74768685</t>
  </si>
  <si>
    <t>LARICO ESCALANTE GERALDINE NICOLE</t>
  </si>
  <si>
    <t>74902229</t>
  </si>
  <si>
    <t>CANAHUIRE OCHOCHOQUE JHOE ALEXANDER</t>
  </si>
  <si>
    <t>74974567</t>
  </si>
  <si>
    <t>FLORES AJAHUANA GERALDINE IDA</t>
  </si>
  <si>
    <t>75016250</t>
  </si>
  <si>
    <t>CHECYA CHOQUE MARIANELA CAROL</t>
  </si>
  <si>
    <t>75094439</t>
  </si>
  <si>
    <t>JARRO HUANCA NAYSHA MISHEL</t>
  </si>
  <si>
    <t>75150963</t>
  </si>
  <si>
    <t>BARRIGA FERNANDEZ ANGIE CAMILA</t>
  </si>
  <si>
    <t>75276365</t>
  </si>
  <si>
    <t>CHAVEZ FLORES FABIOLA ROSALIA</t>
  </si>
  <si>
    <t>75377619</t>
  </si>
  <si>
    <t>MAMANI MARTINEZ ERIKA DEL PILAR</t>
  </si>
  <si>
    <t>75495360</t>
  </si>
  <si>
    <t>ANDIA LUQUE EVELYN PAOLA</t>
  </si>
  <si>
    <t>75980063</t>
  </si>
  <si>
    <t>CCANCCAPA APARICIO JAIME DENNIS</t>
  </si>
  <si>
    <t>76040568</t>
  </si>
  <si>
    <t>PEQQUEÑA RUIZ DARLIN JOSUE</t>
  </si>
  <si>
    <t>76078859</t>
  </si>
  <si>
    <t>ROMERO HUAMANI DIANA CAROLINA</t>
  </si>
  <si>
    <t>76087181</t>
  </si>
  <si>
    <t>LAYME CATARI ESTEFANY ESPERANZA</t>
  </si>
  <si>
    <t>76268304</t>
  </si>
  <si>
    <t>CUEVA CCORIMANYA ALEJANDRO RICHARD</t>
  </si>
  <si>
    <t>76289450</t>
  </si>
  <si>
    <t>CERVANTES MANRIQUE ANTONELLA JANE</t>
  </si>
  <si>
    <t>76452712</t>
  </si>
  <si>
    <t>APAZA QUISPE LAURA PILAR</t>
  </si>
  <si>
    <t>76574300</t>
  </si>
  <si>
    <t>OCON CARDENAS SHIRLEY YISSEL</t>
  </si>
  <si>
    <t>76597059</t>
  </si>
  <si>
    <t>ROSAS BERNAL LEYLA MORELIA</t>
  </si>
  <si>
    <t>76610221</t>
  </si>
  <si>
    <t>DEL PINO MIRANDA JULEYSI ELIZABETH</t>
  </si>
  <si>
    <t>76631282</t>
  </si>
  <si>
    <t>CUELA SALCEDO KAREN</t>
  </si>
  <si>
    <t>76773280</t>
  </si>
  <si>
    <t>SALAS FERNANDEZ ROLINS RONY</t>
  </si>
  <si>
    <t>76788758</t>
  </si>
  <si>
    <t>ARIAS ACHINQUIPA DANIELA</t>
  </si>
  <si>
    <t>76858718</t>
  </si>
  <si>
    <t>RAMOS QUENAYA CARLOS DANIEL</t>
  </si>
  <si>
    <t>76922895</t>
  </si>
  <si>
    <t>CAMARGO CHILE SUCY</t>
  </si>
  <si>
    <t>76947762</t>
  </si>
  <si>
    <t>ROSAS LLACHO ALEXSANDER</t>
  </si>
  <si>
    <t>77028819</t>
  </si>
  <si>
    <t>CORDOVA CARTAGENA MIRTHA RUBI</t>
  </si>
  <si>
    <t>77170964</t>
  </si>
  <si>
    <t>MAMANI PILCO CECILIA BRIYITH</t>
  </si>
  <si>
    <t>77677575</t>
  </si>
  <si>
    <t>BERNAL ZAVALA GIANELLY ADRIANA</t>
  </si>
  <si>
    <t>77695892</t>
  </si>
  <si>
    <t>QUISPE CHOQUEMAMANI PAMELA ESTEFANY</t>
  </si>
  <si>
    <t>77703892</t>
  </si>
  <si>
    <t>MENDOZA GUTIERREZ DANIELA</t>
  </si>
  <si>
    <t>79346344</t>
  </si>
  <si>
    <t>ROBLES RAMOS RICARDO DANIEL</t>
  </si>
  <si>
    <t>79346354</t>
  </si>
  <si>
    <t>ROBLES RAMOS CESAR ALEXANDER</t>
  </si>
  <si>
    <t>80198908</t>
  </si>
  <si>
    <t>CUTIPA CHURQUIPA VICENTE</t>
  </si>
  <si>
    <t>80250652</t>
  </si>
  <si>
    <t>AÑACATA ORDOÑEZ JIMMY SIMON</t>
  </si>
  <si>
    <t>80322625</t>
  </si>
  <si>
    <t>CAYANI CONDORI WILBER OCTAVIO</t>
  </si>
  <si>
    <t>80385931</t>
  </si>
  <si>
    <t>GUILLEN GUILLEN RUDY FELANDRO</t>
  </si>
  <si>
    <t>80624473</t>
  </si>
  <si>
    <t>ANCHAPURI KATATA JAIME OMAR</t>
  </si>
  <si>
    <t>40667601</t>
  </si>
  <si>
    <t>NEYRA LUYO GUSTAVO ARTURO</t>
  </si>
  <si>
    <t>60429629</t>
  </si>
  <si>
    <t>JCHR &amp; ASOCIADOS E.I.R.L.</t>
  </si>
  <si>
    <t>60460953</t>
  </si>
  <si>
    <t>ROMEROS CATERING &amp; EVENTOS E.I.R.L.</t>
  </si>
  <si>
    <t>RECURSOS DIRECTAMENTE RECAUDADOS</t>
  </si>
  <si>
    <t>04745664</t>
  </si>
  <si>
    <t>DIEZ HERRERA HERLESS FRANCISCO</t>
  </si>
  <si>
    <t>29299907</t>
  </si>
  <si>
    <t>ARANZAMENDI NINACONDOR JULIA DEIDAMIA</t>
  </si>
  <si>
    <t>29606450</t>
  </si>
  <si>
    <t>RIVERA RAMIREZ RAMON DIEGO</t>
  </si>
  <si>
    <t>29651842</t>
  </si>
  <si>
    <t>RONDON ANDRADE MILTON</t>
  </si>
  <si>
    <t>29719487</t>
  </si>
  <si>
    <t>CARRILLO MUÑOZ OSCAR ALEJANDRO</t>
  </si>
  <si>
    <t>30643090</t>
  </si>
  <si>
    <t>ORE GOMEZ FREDY RICHART</t>
  </si>
  <si>
    <t>40390910</t>
  </si>
  <si>
    <t>TAMAYO LETONA JAVIER HUGO</t>
  </si>
  <si>
    <t>41365173</t>
  </si>
  <si>
    <t>FERNANDEZ MEDINA ELIZABETH JENNY</t>
  </si>
  <si>
    <t>41820972</t>
  </si>
  <si>
    <t>SALINAS GUTIERREZ JOSE CARLHO</t>
  </si>
  <si>
    <t>45220990</t>
  </si>
  <si>
    <t>LABRA JULI JOEL ANDRES</t>
  </si>
  <si>
    <t>45934158</t>
  </si>
  <si>
    <t>RAMOS YANA CARMEN ROSA</t>
  </si>
  <si>
    <t>46132238</t>
  </si>
  <si>
    <t>LIRA TEVEZ GABY JOSSELY</t>
  </si>
  <si>
    <t>47005782</t>
  </si>
  <si>
    <t>POMA MOLERO LASSNER OSWALDO</t>
  </si>
  <si>
    <t>47198613</t>
  </si>
  <si>
    <t>RODRIGUEZ ROJAS GABRIELA JESUS BERTHA</t>
  </si>
  <si>
    <t>47493399</t>
  </si>
  <si>
    <t>RECOBA RAMIREZ GIOVANNY CHRISTOPER</t>
  </si>
  <si>
    <t>47647430</t>
  </si>
  <si>
    <t>HUAMANI LUPACA CARMEN</t>
  </si>
  <si>
    <t>61840043</t>
  </si>
  <si>
    <t>HUERTA APAZA NADIELKA JEAGUINETH</t>
  </si>
  <si>
    <t>62076473</t>
  </si>
  <si>
    <t>MAQUERA PACCO YESENIA JAQUELIN</t>
  </si>
  <si>
    <t>70374195</t>
  </si>
  <si>
    <t>BUTILER VELASQUEZ KRESSLY MAILYN</t>
  </si>
  <si>
    <t>70489602</t>
  </si>
  <si>
    <t>FLORES BARDALES MAURICIO RENATO</t>
  </si>
  <si>
    <t>71913851</t>
  </si>
  <si>
    <t>ESCALANTE DIAZ JEAN PIERRE</t>
  </si>
  <si>
    <t>71947873</t>
  </si>
  <si>
    <t>FLORES GUTIERREZ ALEXANDRA</t>
  </si>
  <si>
    <t>72260480</t>
  </si>
  <si>
    <t>VEGA COLQUE CAROL SOFIA</t>
  </si>
  <si>
    <t>72838627</t>
  </si>
  <si>
    <t>VILELA DURAN JORGE LUIS</t>
  </si>
  <si>
    <t>73478544</t>
  </si>
  <si>
    <t>ACHATA MONTESINOS NINFA AVELINA</t>
  </si>
  <si>
    <t>74544445</t>
  </si>
  <si>
    <t>APFATA PACCO ANTOLIN LISANDRO</t>
  </si>
  <si>
    <t>77059326</t>
  </si>
  <si>
    <t>CALLAPIÑA DIAZ GUSTAVO</t>
  </si>
  <si>
    <t>DONACIONES Y TRANSFERENCIAS</t>
  </si>
  <si>
    <t>04641196</t>
  </si>
  <si>
    <t>VILCA MONROY MIRTHA VIRGINIA</t>
  </si>
  <si>
    <t>29238381</t>
  </si>
  <si>
    <t>ARENAS FLORES OLGA TATIANA</t>
  </si>
  <si>
    <t>29273382</t>
  </si>
  <si>
    <t>GOMEZ YAÑEZ MIGUEL ANGEL RAFAEL</t>
  </si>
  <si>
    <t>29416481</t>
  </si>
  <si>
    <t>PALOMINO VILLAFUERTE RODOLFO CARLOS</t>
  </si>
  <si>
    <t>29426174</t>
  </si>
  <si>
    <t>ROCA CAHUANA GUIDO</t>
  </si>
  <si>
    <t>29519490</t>
  </si>
  <si>
    <t>LEON VILLANUEVA VICTOR ENRIQUE</t>
  </si>
  <si>
    <t>29527164</t>
  </si>
  <si>
    <t>MELO SALINAS DANTE HERNAN</t>
  </si>
  <si>
    <t>29553818</t>
  </si>
  <si>
    <t>TOLEDO RODRIGUEZ GONZALO JOSE</t>
  </si>
  <si>
    <t>29639839</t>
  </si>
  <si>
    <t>VILLAGRA DE LAS CASAS ZAIDA VALENTINA</t>
  </si>
  <si>
    <t>29703860</t>
  </si>
  <si>
    <t>MENDEZ VENTURA JOHN ALEJANDRO</t>
  </si>
  <si>
    <t>29729611</t>
  </si>
  <si>
    <t>GUETTI QUISPE OMAR EDGARDO</t>
  </si>
  <si>
    <t>30963713</t>
  </si>
  <si>
    <t>PONCE VELASQUEZ LEONARDO GONZALO</t>
  </si>
  <si>
    <t>40405162</t>
  </si>
  <si>
    <t>GASCA VILCA GLADYS MARIELA</t>
  </si>
  <si>
    <t>40426871</t>
  </si>
  <si>
    <t>MOLLO GUZMAN RENEE LUCIO</t>
  </si>
  <si>
    <t>40941967</t>
  </si>
  <si>
    <t>PANCCA CURO NAHUEL ARMANDO</t>
  </si>
  <si>
    <t>41096853</t>
  </si>
  <si>
    <t>HERNANDEZ LOAYZA JUAN CARLOS</t>
  </si>
  <si>
    <t>41448216</t>
  </si>
  <si>
    <t>SALAS SANTOS STEVE PAUL</t>
  </si>
  <si>
    <t>42155730</t>
  </si>
  <si>
    <t>MAYORGA RAYO NELLY MILAGROS</t>
  </si>
  <si>
    <t>42157293</t>
  </si>
  <si>
    <t>CHAVEZ RAMIREZ BELI MARIBEL</t>
  </si>
  <si>
    <t>42296593</t>
  </si>
  <si>
    <t>CALSINA RAMOS EBER ELMER</t>
  </si>
  <si>
    <t>42966290</t>
  </si>
  <si>
    <t>QUISPE HUAHUACHAMPI ESTHER</t>
  </si>
  <si>
    <t>43142693</t>
  </si>
  <si>
    <t>RODRIGUEZ CHAVEZ MARIELA ALEJANDRA</t>
  </si>
  <si>
    <t>43558726</t>
  </si>
  <si>
    <t>FERNANDEZ JARA JUAN GABRIEL</t>
  </si>
  <si>
    <t>44406705</t>
  </si>
  <si>
    <t>SANTANDER BARRIONUEVO GIULIANA</t>
  </si>
  <si>
    <t>44627790</t>
  </si>
  <si>
    <t>ORTIZ MAMANI ERICK JAVIER</t>
  </si>
  <si>
    <t>45024261</t>
  </si>
  <si>
    <t>CONTRERAS HUAMANI CARMEN JULIA</t>
  </si>
  <si>
    <t>45241437</t>
  </si>
  <si>
    <t>CCAMA HANCCO MARY LUISA</t>
  </si>
  <si>
    <t>45276974</t>
  </si>
  <si>
    <t>LOAYZA DEL CASTILLO LUIS EDUARDO</t>
  </si>
  <si>
    <t>45475099</t>
  </si>
  <si>
    <t>RONDON TALAVERA KAREN FIORELLA</t>
  </si>
  <si>
    <t>45725487</t>
  </si>
  <si>
    <t>APAZA YUCRA PELE</t>
  </si>
  <si>
    <t>46105512</t>
  </si>
  <si>
    <t>ZEVALLOS SERRANO JACQUELINE MALENA</t>
  </si>
  <si>
    <t>46411132</t>
  </si>
  <si>
    <t>GARAMBEL ACURIO STHEWAR IRWIN</t>
  </si>
  <si>
    <t>46769610</t>
  </si>
  <si>
    <t>RAMOS BAUTISTA YULI</t>
  </si>
  <si>
    <t>46876840</t>
  </si>
  <si>
    <t>MONTOYA TORREBLANCA SHIRLEY NARAYANA</t>
  </si>
  <si>
    <t>46919045</t>
  </si>
  <si>
    <t>PRIETO PARISACA ALBERTO</t>
  </si>
  <si>
    <t>47253503</t>
  </si>
  <si>
    <t>OCSA MAMANI LEYDY PALERMA</t>
  </si>
  <si>
    <t>47257566</t>
  </si>
  <si>
    <t>CHOQUEHUANCA PALOMINO JOSE RAPHAEL</t>
  </si>
  <si>
    <t>47972168</t>
  </si>
  <si>
    <t>CHAVEZ PAREDES CHRISTIAN DIEGO</t>
  </si>
  <si>
    <t>70348384</t>
  </si>
  <si>
    <t>BERNAL AYALA MARY CANDY</t>
  </si>
  <si>
    <t>70380397</t>
  </si>
  <si>
    <t>QUINTANILLA MEDINA MILUSKA GABRIELA</t>
  </si>
  <si>
    <t>70579878</t>
  </si>
  <si>
    <t>CALISAYA ESCOBAR LUZ MARINA</t>
  </si>
  <si>
    <t>71025143</t>
  </si>
  <si>
    <t>CUTIMBO BERROA MARIA ALEJANDRA</t>
  </si>
  <si>
    <t>71350329</t>
  </si>
  <si>
    <t>CABRERA MOLLEAPAZA YESSICA EVANGELINA</t>
  </si>
  <si>
    <t>71988751</t>
  </si>
  <si>
    <t>CARRION LARUTA NAYSHA MAYUVI</t>
  </si>
  <si>
    <t>72021927</t>
  </si>
  <si>
    <t>GUTIERREZ RAMOS CRISTHIAN AYRTON</t>
  </si>
  <si>
    <t>72118378</t>
  </si>
  <si>
    <t>BARREDA CHAUPI SADITH ROSARIO</t>
  </si>
  <si>
    <t>72206184</t>
  </si>
  <si>
    <t>MORA VALDIVIA LUIS ENRIQUE</t>
  </si>
  <si>
    <t>74043295</t>
  </si>
  <si>
    <t>BALLON CANO MARLUBE LIZBETH</t>
  </si>
  <si>
    <t>75974812</t>
  </si>
  <si>
    <t>TITO CARI YANELA MILAGROS</t>
  </si>
  <si>
    <t>76301644</t>
  </si>
  <si>
    <t>MACEDO FLORES EVELYN SANDI</t>
  </si>
  <si>
    <t>76574994</t>
  </si>
  <si>
    <t>PALOMINO AFATA ASTRID KAROLINA</t>
  </si>
  <si>
    <t>RECURSOS DETERMINADOS</t>
  </si>
  <si>
    <t>29478014</t>
  </si>
  <si>
    <t>CONDORI QUISPE JORGE FELIPE</t>
  </si>
  <si>
    <t>29480419</t>
  </si>
  <si>
    <t>ESCOBAR CHAVEZ LUIS ALBERTO</t>
  </si>
  <si>
    <t>29621471</t>
  </si>
  <si>
    <t>ANAMPA MALLMA JOSE ANTONIO</t>
  </si>
  <si>
    <t>43713762</t>
  </si>
  <si>
    <t>ALI TORRES JOSIMAR JUAN</t>
  </si>
  <si>
    <t>44006388</t>
  </si>
  <si>
    <t>VILCA PACORI MARILUZ LEONOR</t>
  </si>
  <si>
    <t>44650918</t>
  </si>
  <si>
    <t>CANAZA ARCE RUBEN</t>
  </si>
  <si>
    <t>45250467</t>
  </si>
  <si>
    <t>FUENTES CARREON MARIA ALEJANDRA</t>
  </si>
  <si>
    <t>48611190</t>
  </si>
  <si>
    <t>CRUZ MENDOZA TONY GENDERSON</t>
  </si>
  <si>
    <t>70666204</t>
  </si>
  <si>
    <t>DUEÑAS SUCAPUCA JOSE WILLIAN</t>
  </si>
  <si>
    <t>72234539</t>
  </si>
  <si>
    <t>CHUHUAYRO TURPO SHARON SHIRLEY</t>
  </si>
  <si>
    <t>72397625</t>
  </si>
  <si>
    <t>MACHACA ARENAS ALEJANDRO ANTONIO</t>
  </si>
  <si>
    <t>GOBIERNO REGIONAL AREQUIPA SEDE CENTRAL</t>
  </si>
  <si>
    <t>BANCO DE LA NACION</t>
  </si>
  <si>
    <t>00101-061450</t>
  </si>
  <si>
    <t>GOBIERNO REGIONAL AREQUIPA SEDE CENTRAL CUT</t>
  </si>
  <si>
    <t>GRA- SEDE CENTRAL-PRODUCCION</t>
  </si>
  <si>
    <t>00101-037614</t>
  </si>
  <si>
    <t>GRA- SEDE CENTRAL-ENERGIA Y MINAS</t>
  </si>
  <si>
    <t>00101-037622</t>
  </si>
  <si>
    <t>GRA- SEDE CENTRAL-ARCHIVO</t>
  </si>
  <si>
    <t>00101-067630</t>
  </si>
  <si>
    <t>GRA- SEDE CENTRAL-COMERCIO Y TURISMO</t>
  </si>
  <si>
    <t>00101-059111</t>
  </si>
  <si>
    <t xml:space="preserve">    - F ENDEUDAMIENTO BONOS</t>
  </si>
  <si>
    <t xml:space="preserve">    - T.R. 11 FDO. INTERV. ANTE LA OCURRENCIA DE DESASTRES NATURALES (ROOC)</t>
  </si>
  <si>
    <t xml:space="preserve">    - T.R. 12 FONDO PARA PIP EN MATERIA DE AGUA, SANEAMIENTO Y SALUD</t>
  </si>
  <si>
    <t xml:space="preserve">    - T.R.13 FDO. PARA PROYECTOS DE INVERSION PUBLICA (ROOC)</t>
  </si>
  <si>
    <t xml:space="preserve">    - T.R. 15 CONTINUIDAD DE INVERSIONES (ROOC)</t>
  </si>
  <si>
    <t xml:space="preserve">    - T.R.16 FONDO PARA LA CONTINUIDAD DE LA RECONSTRUCCION CON CAMBIOS (ROOC)</t>
  </si>
  <si>
    <t xml:space="preserve">    - T.R.17 FONDO PARA LA CONTINUIDAD DE LAS INVERSIONES (ROOC)</t>
  </si>
  <si>
    <t xml:space="preserve">    - T.R. G  DESEMBOLSOS BID (PARA PROYECTOS)</t>
  </si>
  <si>
    <t>TR N DONACIONES PARA APOYO PRESUPUESTARIO</t>
  </si>
  <si>
    <t>TR 17 TRANSFERENCIAS DE ENTIDADES DE GL</t>
  </si>
  <si>
    <t>TR 15 DONACIONES DE PERSONAS Y  EMPRESAS NACIONALES</t>
  </si>
  <si>
    <t>TR O TRANSF DE ENTIDADES DE GN A GR</t>
  </si>
  <si>
    <t xml:space="preserve">    -T.R. P REGALIAS MINERAS</t>
  </si>
  <si>
    <t xml:space="preserve">    - T.R.H CANON MINERO</t>
  </si>
  <si>
    <t xml:space="preserve">    -T.R.27  FONCOR</t>
  </si>
  <si>
    <t xml:space="preserve">    - T.R. I CANON HIDROENERGETICO</t>
  </si>
  <si>
    <t xml:space="preserve">    - T.R.J CANON PESQUERO</t>
  </si>
  <si>
    <t xml:space="preserve">    - PARTICIPACIONES FED</t>
  </si>
  <si>
    <t xml:space="preserve">    - PARTICIPACIONES FONIPREL</t>
  </si>
  <si>
    <t xml:space="preserve">    - T.R O  CANON PESQUERO DERECHOS</t>
  </si>
  <si>
    <t xml:space="preserve">    - T.R.L CANON FORESTAL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</si>
</sst>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280A]d&quot; de &quot;mmmm&quot; de &quot;yyyy;@"/>
    <numFmt numFmtId="165" formatCode="#,##0;\-#,##0;&quot;&quot;"/>
    <numFmt numFmtId="166" formatCode="#,##0.00;\-#,##0.00;&quot;&quot;"/>
    <numFmt numFmtId="167" formatCode="#,##0.00_ ;[Red]\-#,##0.00\ "/>
  </numFmts>
  <fonts count="3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1"/>
      <name val="Tahoma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ourier"/>
      <family val="3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b/>
      <sz val="20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49" fontId="8" fillId="0" borderId="0"/>
    <xf numFmtId="0" fontId="4" fillId="0" borderId="0"/>
    <xf numFmtId="0" fontId="2" fillId="0" borderId="0"/>
    <xf numFmtId="9" fontId="34" fillId="0" borderId="0" applyFont="0" applyFill="0" applyBorder="0" applyAlignment="0" applyProtection="0"/>
  </cellStyleXfs>
  <cellXfs count="376">
    <xf numFmtId="0" fontId="0" fillId="0" borderId="0" xfId="0"/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0" xfId="0" applyFont="1"/>
    <xf numFmtId="0" fontId="6" fillId="0" borderId="0" xfId="0" applyFont="1" applyFill="1"/>
    <xf numFmtId="0" fontId="7" fillId="0" borderId="0" xfId="1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4" fontId="1" fillId="0" borderId="6" xfId="2" applyNumberFormat="1" applyFont="1" applyBorder="1" applyAlignment="1">
      <alignment vertical="center"/>
    </xf>
    <xf numFmtId="49" fontId="7" fillId="0" borderId="0" xfId="2" applyFont="1" applyBorder="1" applyAlignment="1">
      <alignment horizontal="left" vertical="center"/>
    </xf>
    <xf numFmtId="3" fontId="6" fillId="0" borderId="0" xfId="2" applyNumberFormat="1" applyFont="1" applyBorder="1" applyAlignment="1">
      <alignment vertical="center"/>
    </xf>
    <xf numFmtId="3" fontId="6" fillId="0" borderId="0" xfId="2" applyNumberFormat="1" applyFont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Border="1"/>
    <xf numFmtId="0" fontId="18" fillId="0" borderId="0" xfId="0" applyFont="1" applyFill="1"/>
    <xf numFmtId="0" fontId="9" fillId="0" borderId="0" xfId="1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18" fillId="0" borderId="9" xfId="0" applyFont="1" applyBorder="1"/>
    <xf numFmtId="49" fontId="18" fillId="0" borderId="23" xfId="0" applyNumberFormat="1" applyFont="1" applyBorder="1" applyAlignment="1">
      <alignment horizontal="left"/>
    </xf>
    <xf numFmtId="0" fontId="18" fillId="0" borderId="22" xfId="0" applyFont="1" applyBorder="1"/>
    <xf numFmtId="0" fontId="18" fillId="0" borderId="16" xfId="0" applyNumberFormat="1" applyFont="1" applyBorder="1"/>
    <xf numFmtId="0" fontId="18" fillId="0" borderId="19" xfId="0" applyNumberFormat="1" applyFont="1" applyBorder="1"/>
    <xf numFmtId="49" fontId="18" fillId="0" borderId="35" xfId="0" applyNumberFormat="1" applyFont="1" applyBorder="1" applyAlignment="1">
      <alignment horizontal="left"/>
    </xf>
    <xf numFmtId="0" fontId="18" fillId="2" borderId="11" xfId="0" applyFont="1" applyFill="1" applyBorder="1" applyAlignment="1">
      <alignment horizontal="right"/>
    </xf>
    <xf numFmtId="0" fontId="18" fillId="2" borderId="32" xfId="0" applyNumberFormat="1" applyFont="1" applyFill="1" applyBorder="1"/>
    <xf numFmtId="0" fontId="18" fillId="0" borderId="23" xfId="0" applyFont="1" applyBorder="1"/>
    <xf numFmtId="0" fontId="18" fillId="0" borderId="13" xfId="0" applyNumberFormat="1" applyFont="1" applyBorder="1"/>
    <xf numFmtId="0" fontId="18" fillId="0" borderId="35" xfId="0" applyFont="1" applyBorder="1" applyAlignment="1">
      <alignment horizontal="right"/>
    </xf>
    <xf numFmtId="0" fontId="18" fillId="0" borderId="32" xfId="0" applyNumberFormat="1" applyFont="1" applyBorder="1"/>
    <xf numFmtId="0" fontId="19" fillId="0" borderId="0" xfId="0" applyFont="1" applyAlignment="1">
      <alignment wrapText="1"/>
    </xf>
    <xf numFmtId="0" fontId="9" fillId="0" borderId="0" xfId="0" applyFont="1" applyFill="1"/>
    <xf numFmtId="0" fontId="9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vertical="center"/>
    </xf>
    <xf numFmtId="0" fontId="18" fillId="0" borderId="0" xfId="4" applyFont="1"/>
    <xf numFmtId="164" fontId="18" fillId="0" borderId="0" xfId="0" applyNumberFormat="1" applyFont="1"/>
    <xf numFmtId="0" fontId="18" fillId="0" borderId="0" xfId="0" applyFont="1" applyAlignment="1">
      <alignment horizontal="center" wrapText="1"/>
    </xf>
    <xf numFmtId="0" fontId="9" fillId="0" borderId="0" xfId="0" applyFont="1" applyAlignment="1">
      <alignment horizontal="center" textRotation="90" wrapText="1"/>
    </xf>
    <xf numFmtId="0" fontId="18" fillId="0" borderId="6" xfId="0" applyFont="1" applyBorder="1"/>
    <xf numFmtId="0" fontId="9" fillId="0" borderId="6" xfId="1" applyFont="1" applyFill="1" applyBorder="1" applyAlignment="1">
      <alignment vertical="center"/>
    </xf>
    <xf numFmtId="0" fontId="18" fillId="0" borderId="36" xfId="0" applyFont="1" applyBorder="1"/>
    <xf numFmtId="0" fontId="18" fillId="0" borderId="4" xfId="0" applyFont="1" applyBorder="1"/>
    <xf numFmtId="0" fontId="28" fillId="3" borderId="26" xfId="1" applyFont="1" applyFill="1" applyBorder="1" applyAlignment="1">
      <alignment horizontal="center" vertical="center"/>
    </xf>
    <xf numFmtId="0" fontId="29" fillId="3" borderId="26" xfId="0" applyFont="1" applyFill="1" applyBorder="1"/>
    <xf numFmtId="0" fontId="28" fillId="3" borderId="41" xfId="1" applyFont="1" applyFill="1" applyBorder="1" applyAlignment="1">
      <alignment horizontal="center" vertical="center" wrapText="1"/>
    </xf>
    <xf numFmtId="0" fontId="28" fillId="3" borderId="42" xfId="1" applyFont="1" applyFill="1" applyBorder="1" applyAlignment="1">
      <alignment horizontal="center" vertical="center" wrapText="1"/>
    </xf>
    <xf numFmtId="0" fontId="18" fillId="0" borderId="12" xfId="0" applyFont="1" applyBorder="1"/>
    <xf numFmtId="0" fontId="18" fillId="0" borderId="15" xfId="0" applyFont="1" applyBorder="1"/>
    <xf numFmtId="0" fontId="18" fillId="0" borderId="26" xfId="0" applyFont="1" applyBorder="1"/>
    <xf numFmtId="0" fontId="12" fillId="3" borderId="26" xfId="1" applyFont="1" applyFill="1" applyBorder="1" applyAlignment="1">
      <alignment vertical="center"/>
    </xf>
    <xf numFmtId="49" fontId="10" fillId="3" borderId="26" xfId="2" applyFont="1" applyFill="1" applyBorder="1" applyAlignment="1">
      <alignment horizontal="center" textRotation="90" wrapText="1"/>
    </xf>
    <xf numFmtId="0" fontId="24" fillId="3" borderId="26" xfId="1" applyFont="1" applyFill="1" applyBorder="1" applyAlignment="1">
      <alignment vertical="center"/>
    </xf>
    <xf numFmtId="0" fontId="20" fillId="3" borderId="26" xfId="0" applyFont="1" applyFill="1" applyBorder="1" applyAlignment="1">
      <alignment horizontal="center" wrapText="1"/>
    </xf>
    <xf numFmtId="0" fontId="18" fillId="0" borderId="25" xfId="0" applyFont="1" applyBorder="1"/>
    <xf numFmtId="0" fontId="32" fillId="4" borderId="4" xfId="1" applyFont="1" applyFill="1" applyBorder="1" applyAlignment="1">
      <alignment horizontal="center" vertical="center"/>
    </xf>
    <xf numFmtId="0" fontId="28" fillId="4" borderId="4" xfId="1" applyFont="1" applyFill="1" applyBorder="1" applyAlignment="1">
      <alignment horizontal="center" vertical="center" wrapText="1"/>
    </xf>
    <xf numFmtId="0" fontId="28" fillId="3" borderId="26" xfId="0" applyFont="1" applyFill="1" applyBorder="1"/>
    <xf numFmtId="15" fontId="10" fillId="3" borderId="26" xfId="1" applyNumberFormat="1" applyFont="1" applyFill="1" applyBorder="1" applyAlignment="1">
      <alignment horizontal="center" vertical="center"/>
    </xf>
    <xf numFmtId="0" fontId="18" fillId="0" borderId="23" xfId="0" applyFont="1" applyBorder="1" applyAlignment="1">
      <alignment horizontal="right"/>
    </xf>
    <xf numFmtId="0" fontId="18" fillId="2" borderId="22" xfId="0" applyFont="1" applyFill="1" applyBorder="1" applyAlignment="1">
      <alignment horizontal="right"/>
    </xf>
    <xf numFmtId="0" fontId="18" fillId="2" borderId="19" xfId="0" applyNumberFormat="1" applyFont="1" applyFill="1" applyBorder="1"/>
    <xf numFmtId="0" fontId="29" fillId="3" borderId="26" xfId="0" applyNumberFormat="1" applyFont="1" applyFill="1" applyBorder="1"/>
    <xf numFmtId="0" fontId="31" fillId="3" borderId="26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left"/>
    </xf>
    <xf numFmtId="49" fontId="11" fillId="3" borderId="26" xfId="2" applyFont="1" applyFill="1" applyBorder="1" applyAlignment="1">
      <alignment horizontal="center" textRotation="90" wrapText="1"/>
    </xf>
    <xf numFmtId="49" fontId="11" fillId="3" borderId="26" xfId="2" applyFont="1" applyFill="1" applyBorder="1" applyAlignment="1">
      <alignment horizontal="center" vertical="center"/>
    </xf>
    <xf numFmtId="4" fontId="11" fillId="3" borderId="26" xfId="2" applyNumberFormat="1" applyFont="1" applyFill="1" applyBorder="1" applyAlignment="1">
      <alignment horizontal="right" vertical="center"/>
    </xf>
    <xf numFmtId="0" fontId="16" fillId="3" borderId="26" xfId="1" applyFont="1" applyFill="1" applyBorder="1" applyAlignment="1">
      <alignment vertical="center"/>
    </xf>
    <xf numFmtId="0" fontId="9" fillId="0" borderId="0" xfId="4" applyFont="1"/>
    <xf numFmtId="0" fontId="9" fillId="0" borderId="0" xfId="0" applyFont="1"/>
    <xf numFmtId="0" fontId="9" fillId="0" borderId="0" xfId="1" applyFont="1" applyFill="1" applyBorder="1" applyAlignment="1">
      <alignment horizontal="left" vertical="center"/>
    </xf>
    <xf numFmtId="164" fontId="28" fillId="3" borderId="37" xfId="0" applyNumberFormat="1" applyFont="1" applyFill="1" applyBorder="1" applyAlignment="1">
      <alignment horizontal="center" vertical="center" textRotation="90" wrapText="1"/>
    </xf>
    <xf numFmtId="0" fontId="29" fillId="3" borderId="38" xfId="0" applyFont="1" applyFill="1" applyBorder="1"/>
    <xf numFmtId="0" fontId="18" fillId="0" borderId="6" xfId="1" applyFont="1" applyBorder="1" applyAlignment="1">
      <alignment horizontal="left" vertical="center"/>
    </xf>
    <xf numFmtId="0" fontId="16" fillId="3" borderId="35" xfId="1" applyFont="1" applyFill="1" applyBorder="1" applyAlignment="1">
      <alignment horizontal="center" vertical="center"/>
    </xf>
    <xf numFmtId="0" fontId="12" fillId="3" borderId="48" xfId="1" applyFont="1" applyFill="1" applyBorder="1" applyAlignment="1">
      <alignment vertical="center"/>
    </xf>
    <xf numFmtId="0" fontId="18" fillId="0" borderId="6" xfId="1" applyFont="1" applyBorder="1" applyAlignment="1">
      <alignment vertical="center"/>
    </xf>
    <xf numFmtId="0" fontId="25" fillId="3" borderId="37" xfId="0" applyFont="1" applyFill="1" applyBorder="1" applyAlignment="1">
      <alignment horizontal="center" vertical="center" textRotation="90" wrapText="1"/>
    </xf>
    <xf numFmtId="0" fontId="27" fillId="3" borderId="37" xfId="0" applyFont="1" applyFill="1" applyBorder="1" applyAlignment="1">
      <alignment horizontal="center" vertical="center" textRotation="90" wrapText="1"/>
    </xf>
    <xf numFmtId="0" fontId="24" fillId="3" borderId="37" xfId="0" applyFont="1" applyFill="1" applyBorder="1" applyAlignment="1">
      <alignment horizontal="center" vertical="center" textRotation="90" wrapText="1"/>
    </xf>
    <xf numFmtId="0" fontId="6" fillId="0" borderId="6" xfId="0" applyFont="1" applyBorder="1"/>
    <xf numFmtId="3" fontId="6" fillId="0" borderId="6" xfId="0" applyNumberFormat="1" applyFont="1" applyBorder="1"/>
    <xf numFmtId="0" fontId="22" fillId="0" borderId="6" xfId="0" applyFont="1" applyBorder="1"/>
    <xf numFmtId="0" fontId="22" fillId="0" borderId="6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21" fillId="0" borderId="6" xfId="0" applyFont="1" applyBorder="1" applyAlignment="1">
      <alignment horizontal="center"/>
    </xf>
    <xf numFmtId="0" fontId="28" fillId="3" borderId="38" xfId="1" applyFont="1" applyFill="1" applyBorder="1" applyAlignment="1">
      <alignment horizontal="center" vertical="center"/>
    </xf>
    <xf numFmtId="0" fontId="28" fillId="3" borderId="38" xfId="1" applyFont="1" applyFill="1" applyBorder="1" applyAlignment="1">
      <alignment vertical="center"/>
    </xf>
    <xf numFmtId="0" fontId="18" fillId="0" borderId="6" xfId="1" applyFont="1" applyBorder="1" applyAlignment="1">
      <alignment horizontal="center" vertical="center"/>
    </xf>
    <xf numFmtId="164" fontId="18" fillId="0" borderId="6" xfId="0" applyNumberFormat="1" applyFont="1" applyBorder="1"/>
    <xf numFmtId="0" fontId="28" fillId="3" borderId="37" xfId="4" applyFont="1" applyFill="1" applyBorder="1" applyAlignment="1">
      <alignment horizontal="center" vertical="center" wrapText="1"/>
    </xf>
    <xf numFmtId="0" fontId="16" fillId="3" borderId="38" xfId="4" applyFont="1" applyFill="1" applyBorder="1" applyAlignment="1">
      <alignment horizontal="center"/>
    </xf>
    <xf numFmtId="0" fontId="28" fillId="3" borderId="38" xfId="4" applyFont="1" applyFill="1" applyBorder="1" applyAlignment="1">
      <alignment horizontal="center"/>
    </xf>
    <xf numFmtId="0" fontId="29" fillId="3" borderId="38" xfId="4" applyFont="1" applyFill="1" applyBorder="1"/>
    <xf numFmtId="0" fontId="18" fillId="0" borderId="6" xfId="4" applyFont="1" applyBorder="1"/>
    <xf numFmtId="3" fontId="18" fillId="0" borderId="6" xfId="4" applyNumberFormat="1" applyFont="1" applyBorder="1"/>
    <xf numFmtId="0" fontId="28" fillId="3" borderId="26" xfId="0" applyFont="1" applyFill="1" applyBorder="1" applyAlignment="1">
      <alignment horizontal="center" vertical="center" wrapText="1"/>
    </xf>
    <xf numFmtId="0" fontId="28" fillId="3" borderId="37" xfId="0" applyFont="1" applyFill="1" applyBorder="1" applyAlignment="1">
      <alignment horizontal="center" vertical="center" wrapText="1"/>
    </xf>
    <xf numFmtId="0" fontId="28" fillId="3" borderId="26" xfId="1" applyFont="1" applyFill="1" applyBorder="1" applyAlignment="1">
      <alignment vertical="center"/>
    </xf>
    <xf numFmtId="0" fontId="28" fillId="3" borderId="26" xfId="1" applyFont="1" applyFill="1" applyBorder="1" applyAlignment="1">
      <alignment horizontal="center" vertical="center" wrapText="1"/>
    </xf>
    <xf numFmtId="0" fontId="16" fillId="3" borderId="26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28" fillId="3" borderId="37" xfId="0" applyFont="1" applyFill="1" applyBorder="1" applyAlignment="1">
      <alignment horizontal="center" vertical="center" wrapText="1"/>
    </xf>
    <xf numFmtId="0" fontId="16" fillId="3" borderId="26" xfId="1" applyFont="1" applyFill="1" applyBorder="1" applyAlignment="1">
      <alignment vertical="center"/>
    </xf>
    <xf numFmtId="0" fontId="28" fillId="3" borderId="38" xfId="1" applyFont="1" applyFill="1" applyBorder="1" applyAlignment="1">
      <alignment horizontal="center" vertical="center" wrapText="1"/>
    </xf>
    <xf numFmtId="0" fontId="28" fillId="3" borderId="43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vertical="center"/>
    </xf>
    <xf numFmtId="0" fontId="28" fillId="3" borderId="37" xfId="4" applyFont="1" applyFill="1" applyBorder="1" applyAlignment="1">
      <alignment horizontal="center" vertical="center"/>
    </xf>
    <xf numFmtId="4" fontId="9" fillId="0" borderId="6" xfId="2" applyNumberFormat="1" applyFont="1" applyBorder="1" applyAlignment="1">
      <alignment vertical="center"/>
    </xf>
    <xf numFmtId="4" fontId="18" fillId="0" borderId="6" xfId="2" applyNumberFormat="1" applyFont="1" applyBorder="1" applyAlignment="1">
      <alignment horizontal="justify" vertical="center"/>
    </xf>
    <xf numFmtId="4" fontId="18" fillId="0" borderId="6" xfId="2" applyNumberFormat="1" applyFont="1" applyBorder="1" applyAlignment="1">
      <alignment horizontal="right" vertical="center"/>
    </xf>
    <xf numFmtId="4" fontId="18" fillId="0" borderId="5" xfId="2" applyNumberFormat="1" applyFont="1" applyBorder="1" applyAlignment="1">
      <alignment vertical="center"/>
    </xf>
    <xf numFmtId="4" fontId="18" fillId="0" borderId="6" xfId="2" applyNumberFormat="1" applyFont="1" applyBorder="1" applyAlignment="1">
      <alignment vertical="center"/>
    </xf>
    <xf numFmtId="4" fontId="18" fillId="0" borderId="15" xfId="2" applyNumberFormat="1" applyFont="1" applyBorder="1" applyAlignment="1">
      <alignment vertical="center"/>
    </xf>
    <xf numFmtId="4" fontId="6" fillId="0" borderId="0" xfId="2" applyNumberFormat="1" applyFont="1" applyAlignment="1">
      <alignment vertical="center"/>
    </xf>
    <xf numFmtId="4" fontId="6" fillId="0" borderId="0" xfId="0" applyNumberFormat="1" applyFont="1"/>
    <xf numFmtId="4" fontId="36" fillId="0" borderId="0" xfId="0" applyNumberFormat="1" applyFont="1"/>
    <xf numFmtId="4" fontId="18" fillId="0" borderId="0" xfId="0" applyNumberFormat="1" applyFont="1"/>
    <xf numFmtId="4" fontId="18" fillId="0" borderId="14" xfId="2" applyNumberFormat="1" applyFont="1" applyBorder="1" applyAlignment="1">
      <alignment vertical="center"/>
    </xf>
    <xf numFmtId="4" fontId="11" fillId="3" borderId="37" xfId="2" applyNumberFormat="1" applyFont="1" applyFill="1" applyBorder="1" applyAlignment="1">
      <alignment horizontal="center" textRotation="90" wrapText="1"/>
    </xf>
    <xf numFmtId="49" fontId="11" fillId="3" borderId="37" xfId="2" applyFont="1" applyFill="1" applyBorder="1" applyAlignment="1">
      <alignment horizontal="center" textRotation="90" wrapText="1"/>
    </xf>
    <xf numFmtId="49" fontId="11" fillId="3" borderId="37" xfId="2" applyNumberFormat="1" applyFont="1" applyFill="1" applyBorder="1" applyAlignment="1" applyProtection="1">
      <alignment horizontal="center" textRotation="90" wrapText="1"/>
    </xf>
    <xf numFmtId="4" fontId="36" fillId="0" borderId="6" xfId="0" applyNumberFormat="1" applyFont="1" applyBorder="1"/>
    <xf numFmtId="10" fontId="1" fillId="0" borderId="6" xfId="5" applyNumberFormat="1" applyFont="1" applyBorder="1" applyAlignment="1">
      <alignment vertical="center"/>
    </xf>
    <xf numFmtId="9" fontId="11" fillId="3" borderId="26" xfId="5" applyFont="1" applyFill="1" applyBorder="1" applyAlignment="1">
      <alignment horizontal="right" vertical="center"/>
    </xf>
    <xf numFmtId="4" fontId="9" fillId="0" borderId="20" xfId="2" applyNumberFormat="1" applyFont="1" applyBorder="1" applyAlignment="1">
      <alignment vertical="center"/>
    </xf>
    <xf numFmtId="4" fontId="9" fillId="0" borderId="21" xfId="2" applyNumberFormat="1" applyFont="1" applyBorder="1" applyAlignment="1">
      <alignment vertical="center"/>
    </xf>
    <xf numFmtId="4" fontId="18" fillId="0" borderId="21" xfId="2" applyNumberFormat="1" applyFont="1" applyBorder="1" applyAlignment="1">
      <alignment horizontal="justify" vertical="center"/>
    </xf>
    <xf numFmtId="4" fontId="35" fillId="0" borderId="21" xfId="0" applyNumberFormat="1" applyFont="1" applyBorder="1" applyAlignment="1">
      <alignment horizontal="left"/>
    </xf>
    <xf numFmtId="4" fontId="3" fillId="0" borderId="6" xfId="0" applyNumberFormat="1" applyFont="1" applyBorder="1"/>
    <xf numFmtId="4" fontId="14" fillId="0" borderId="0" xfId="0" applyNumberFormat="1" applyFont="1"/>
    <xf numFmtId="4" fontId="14" fillId="0" borderId="6" xfId="0" applyNumberFormat="1" applyFont="1" applyBorder="1"/>
    <xf numFmtId="49" fontId="11" fillId="3" borderId="38" xfId="2" applyFont="1" applyFill="1" applyBorder="1" applyAlignment="1">
      <alignment horizontal="left" vertical="center"/>
    </xf>
    <xf numFmtId="0" fontId="11" fillId="3" borderId="38" xfId="0" applyFont="1" applyFill="1" applyBorder="1"/>
    <xf numFmtId="4" fontId="11" fillId="3" borderId="38" xfId="0" applyNumberFormat="1" applyFont="1" applyFill="1" applyBorder="1"/>
    <xf numFmtId="0" fontId="1" fillId="0" borderId="0" xfId="0" applyFont="1"/>
    <xf numFmtId="10" fontId="3" fillId="0" borderId="6" xfId="5" applyNumberFormat="1" applyFont="1" applyBorder="1"/>
    <xf numFmtId="9" fontId="11" fillId="3" borderId="38" xfId="5" applyFont="1" applyFill="1" applyBorder="1"/>
    <xf numFmtId="4" fontId="18" fillId="0" borderId="3" xfId="0" applyNumberFormat="1" applyFont="1" applyBorder="1"/>
    <xf numFmtId="4" fontId="18" fillId="0" borderId="4" xfId="0" applyNumberFormat="1" applyFont="1" applyBorder="1"/>
    <xf numFmtId="4" fontId="18" fillId="0" borderId="13" xfId="0" applyNumberFormat="1" applyFont="1" applyBorder="1"/>
    <xf numFmtId="4" fontId="18" fillId="0" borderId="20" xfId="0" applyNumberFormat="1" applyFont="1" applyBorder="1"/>
    <xf numFmtId="4" fontId="18" fillId="0" borderId="5" xfId="0" applyNumberFormat="1" applyFont="1" applyBorder="1"/>
    <xf numFmtId="4" fontId="18" fillId="0" borderId="6" xfId="0" applyNumberFormat="1" applyFont="1" applyBorder="1"/>
    <xf numFmtId="4" fontId="18" fillId="0" borderId="16" xfId="0" applyNumberFormat="1" applyFont="1" applyBorder="1"/>
    <xf numFmtId="4" fontId="18" fillId="0" borderId="21" xfId="0" applyNumberFormat="1" applyFont="1" applyBorder="1"/>
    <xf numFmtId="4" fontId="18" fillId="0" borderId="17" xfId="0" applyNumberFormat="1" applyFont="1" applyBorder="1"/>
    <xf numFmtId="4" fontId="18" fillId="0" borderId="18" xfId="0" applyNumberFormat="1" applyFont="1" applyBorder="1"/>
    <xf numFmtId="4" fontId="18" fillId="0" borderId="19" xfId="0" applyNumberFormat="1" applyFont="1" applyBorder="1"/>
    <xf numFmtId="4" fontId="18" fillId="0" borderId="34" xfId="0" applyNumberFormat="1" applyFont="1" applyBorder="1"/>
    <xf numFmtId="4" fontId="18" fillId="2" borderId="7" xfId="0" applyNumberFormat="1" applyFont="1" applyFill="1" applyBorder="1"/>
    <xf numFmtId="4" fontId="18" fillId="2" borderId="8" xfId="0" applyNumberFormat="1" applyFont="1" applyFill="1" applyBorder="1"/>
    <xf numFmtId="4" fontId="18" fillId="2" borderId="32" xfId="0" applyNumberFormat="1" applyFont="1" applyFill="1" applyBorder="1"/>
    <xf numFmtId="4" fontId="18" fillId="2" borderId="33" xfId="0" applyNumberFormat="1" applyFont="1" applyFill="1" applyBorder="1"/>
    <xf numFmtId="4" fontId="18" fillId="2" borderId="8" xfId="0" applyNumberFormat="1" applyFont="1" applyFill="1" applyBorder="1" applyAlignment="1"/>
    <xf numFmtId="4" fontId="18" fillId="0" borderId="30" xfId="0" applyNumberFormat="1" applyFont="1" applyBorder="1"/>
    <xf numFmtId="4" fontId="18" fillId="0" borderId="2" xfId="0" applyNumberFormat="1" applyFont="1" applyBorder="1"/>
    <xf numFmtId="4" fontId="18" fillId="0" borderId="31" xfId="0" applyNumberFormat="1" applyFont="1" applyBorder="1"/>
    <xf numFmtId="4" fontId="18" fillId="0" borderId="1" xfId="0" applyNumberFormat="1" applyFont="1" applyBorder="1"/>
    <xf numFmtId="4" fontId="18" fillId="2" borderId="17" xfId="0" applyNumberFormat="1" applyFont="1" applyFill="1" applyBorder="1"/>
    <xf numFmtId="4" fontId="18" fillId="2" borderId="18" xfId="0" applyNumberFormat="1" applyFont="1" applyFill="1" applyBorder="1"/>
    <xf numFmtId="4" fontId="18" fillId="2" borderId="19" xfId="0" applyNumberFormat="1" applyFont="1" applyFill="1" applyBorder="1"/>
    <xf numFmtId="4" fontId="3" fillId="0" borderId="5" xfId="0" applyNumberFormat="1" applyFont="1" applyBorder="1"/>
    <xf numFmtId="4" fontId="29" fillId="3" borderId="26" xfId="0" applyNumberFormat="1" applyFont="1" applyFill="1" applyBorder="1"/>
    <xf numFmtId="10" fontId="18" fillId="0" borderId="16" xfId="5" applyNumberFormat="1" applyFont="1" applyBorder="1"/>
    <xf numFmtId="9" fontId="29" fillId="3" borderId="26" xfId="5" applyFont="1" applyFill="1" applyBorder="1"/>
    <xf numFmtId="4" fontId="36" fillId="0" borderId="2" xfId="0" applyNumberFormat="1" applyFont="1" applyBorder="1"/>
    <xf numFmtId="4" fontId="36" fillId="0" borderId="49" xfId="0" applyNumberFormat="1" applyFont="1" applyBorder="1"/>
    <xf numFmtId="4" fontId="36" fillId="0" borderId="50" xfId="0" applyNumberFormat="1" applyFont="1" applyBorder="1"/>
    <xf numFmtId="4" fontId="36" fillId="0" borderId="16" xfId="0" applyNumberFormat="1" applyFont="1" applyBorder="1"/>
    <xf numFmtId="4" fontId="36" fillId="0" borderId="51" xfId="0" applyNumberFormat="1" applyFont="1" applyBorder="1"/>
    <xf numFmtId="4" fontId="36" fillId="0" borderId="52" xfId="0" applyNumberFormat="1" applyFont="1" applyBorder="1"/>
    <xf numFmtId="4" fontId="15" fillId="0" borderId="6" xfId="0" applyNumberFormat="1" applyFont="1" applyBorder="1"/>
    <xf numFmtId="0" fontId="31" fillId="3" borderId="26" xfId="0" applyFont="1" applyFill="1" applyBorder="1"/>
    <xf numFmtId="10" fontId="18" fillId="0" borderId="31" xfId="5" applyNumberFormat="1" applyFont="1" applyBorder="1"/>
    <xf numFmtId="2" fontId="3" fillId="2" borderId="8" xfId="5" applyNumberFormat="1" applyFont="1" applyFill="1" applyBorder="1"/>
    <xf numFmtId="2" fontId="29" fillId="3" borderId="26" xfId="0" applyNumberFormat="1" applyFont="1" applyFill="1" applyBorder="1"/>
    <xf numFmtId="0" fontId="4" fillId="0" borderId="53" xfId="0" applyFont="1" applyBorder="1" applyAlignment="1">
      <alignment vertical="top"/>
    </xf>
    <xf numFmtId="0" fontId="4" fillId="0" borderId="54" xfId="0" applyFont="1" applyBorder="1" applyAlignment="1">
      <alignment vertical="top"/>
    </xf>
    <xf numFmtId="0" fontId="28" fillId="3" borderId="26" xfId="0" applyFont="1" applyFill="1" applyBorder="1" applyAlignment="1">
      <alignment horizontal="center" vertical="center"/>
    </xf>
    <xf numFmtId="0" fontId="35" fillId="0" borderId="0" xfId="0" applyFont="1"/>
    <xf numFmtId="0" fontId="29" fillId="3" borderId="26" xfId="0" applyFont="1" applyFill="1" applyBorder="1"/>
    <xf numFmtId="0" fontId="9" fillId="0" borderId="0" xfId="0" applyFont="1" applyAlignment="1">
      <alignment horizontal="center" vertical="center"/>
    </xf>
    <xf numFmtId="0" fontId="18" fillId="0" borderId="53" xfId="0" applyFont="1" applyBorder="1" applyAlignment="1">
      <alignment vertical="top"/>
    </xf>
    <xf numFmtId="0" fontId="18" fillId="0" borderId="54" xfId="0" applyFont="1" applyBorder="1" applyAlignment="1">
      <alignment vertical="top"/>
    </xf>
    <xf numFmtId="0" fontId="18" fillId="0" borderId="4" xfId="0" applyFont="1" applyFill="1" applyBorder="1"/>
    <xf numFmtId="0" fontId="18" fillId="0" borderId="0" xfId="0" applyFont="1" applyFill="1" applyAlignment="1">
      <alignment vertical="center"/>
    </xf>
    <xf numFmtId="0" fontId="28" fillId="3" borderId="26" xfId="0" applyFont="1" applyFill="1" applyBorder="1" applyAlignment="1">
      <alignment horizontal="right" vertical="center" indent="2"/>
    </xf>
    <xf numFmtId="0" fontId="28" fillId="3" borderId="26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indent="2"/>
    </xf>
    <xf numFmtId="0" fontId="18" fillId="0" borderId="53" xfId="0" applyFont="1" applyBorder="1" applyAlignment="1">
      <alignment horizontal="left" vertical="top"/>
    </xf>
    <xf numFmtId="0" fontId="28" fillId="3" borderId="37" xfId="0" applyFont="1" applyFill="1" applyBorder="1" applyAlignment="1">
      <alignment horizontal="center" vertical="center"/>
    </xf>
    <xf numFmtId="165" fontId="28" fillId="3" borderId="38" xfId="0" applyNumberFormat="1" applyFont="1" applyFill="1" applyBorder="1" applyAlignment="1">
      <alignment vertical="center"/>
    </xf>
    <xf numFmtId="0" fontId="28" fillId="3" borderId="38" xfId="0" applyFont="1" applyFill="1" applyBorder="1" applyAlignment="1">
      <alignment vertical="center"/>
    </xf>
    <xf numFmtId="165" fontId="18" fillId="0" borderId="6" xfId="0" applyNumberFormat="1" applyFont="1" applyBorder="1" applyAlignment="1">
      <alignment vertical="top"/>
    </xf>
    <xf numFmtId="166" fontId="18" fillId="0" borderId="6" xfId="0" applyNumberFormat="1" applyFont="1" applyBorder="1" applyAlignment="1">
      <alignment vertical="top"/>
    </xf>
    <xf numFmtId="4" fontId="18" fillId="0" borderId="6" xfId="0" applyNumberFormat="1" applyFont="1" applyBorder="1" applyAlignment="1">
      <alignment vertical="top"/>
    </xf>
    <xf numFmtId="0" fontId="18" fillId="0" borderId="6" xfId="0" applyFont="1" applyFill="1" applyBorder="1"/>
    <xf numFmtId="165" fontId="12" fillId="3" borderId="35" xfId="1" applyNumberFormat="1" applyFont="1" applyFill="1" applyBorder="1" applyAlignment="1">
      <alignment vertical="center"/>
    </xf>
    <xf numFmtId="0" fontId="4" fillId="0" borderId="6" xfId="0" applyFont="1" applyBorder="1" applyAlignment="1">
      <alignment vertical="top"/>
    </xf>
    <xf numFmtId="165" fontId="4" fillId="0" borderId="6" xfId="0" applyNumberFormat="1" applyFont="1" applyBorder="1" applyAlignment="1">
      <alignment vertical="top"/>
    </xf>
    <xf numFmtId="165" fontId="18" fillId="0" borderId="0" xfId="0" applyNumberFormat="1" applyFont="1"/>
    <xf numFmtId="2" fontId="18" fillId="0" borderId="6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1" applyFont="1" applyAlignment="1">
      <alignment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17" fillId="3" borderId="26" xfId="1" applyFont="1" applyFill="1" applyBorder="1" applyAlignment="1">
      <alignment horizontal="left"/>
    </xf>
    <xf numFmtId="0" fontId="17" fillId="3" borderId="26" xfId="1" applyFont="1" applyFill="1" applyBorder="1" applyAlignment="1">
      <alignment vertical="center"/>
    </xf>
    <xf numFmtId="0" fontId="9" fillId="0" borderId="0" xfId="1" applyFont="1" applyAlignment="1">
      <alignment vertical="center"/>
    </xf>
    <xf numFmtId="49" fontId="29" fillId="3" borderId="26" xfId="3" quotePrefix="1" applyNumberFormat="1" applyFont="1" applyFill="1" applyBorder="1" applyAlignment="1">
      <alignment horizontal="center" vertical="center"/>
    </xf>
    <xf numFmtId="0" fontId="28" fillId="3" borderId="26" xfId="1" applyFont="1" applyFill="1" applyBorder="1" applyAlignment="1">
      <alignment vertical="center" wrapText="1"/>
    </xf>
    <xf numFmtId="0" fontId="28" fillId="4" borderId="4" xfId="1" applyFont="1" applyFill="1" applyBorder="1" applyAlignment="1">
      <alignment vertical="center" wrapText="1"/>
    </xf>
    <xf numFmtId="166" fontId="28" fillId="4" borderId="4" xfId="1" applyNumberFormat="1" applyFont="1" applyFill="1" applyBorder="1" applyAlignment="1">
      <alignment horizontal="right" vertical="center" wrapText="1"/>
    </xf>
    <xf numFmtId="0" fontId="28" fillId="4" borderId="4" xfId="1" applyFont="1" applyFill="1" applyBorder="1" applyAlignment="1">
      <alignment vertical="center"/>
    </xf>
    <xf numFmtId="0" fontId="9" fillId="0" borderId="6" xfId="1" applyFont="1" applyBorder="1" applyAlignment="1">
      <alignment horizontal="left" vertical="center"/>
    </xf>
    <xf numFmtId="0" fontId="18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vertical="center"/>
    </xf>
    <xf numFmtId="0" fontId="9" fillId="0" borderId="6" xfId="0" applyFont="1" applyBorder="1" applyAlignment="1">
      <alignment vertical="top"/>
    </xf>
    <xf numFmtId="49" fontId="18" fillId="0" borderId="6" xfId="3" applyNumberFormat="1" applyFont="1" applyBorder="1" applyAlignment="1">
      <alignment horizontal="left" vertical="center"/>
    </xf>
    <xf numFmtId="49" fontId="18" fillId="0" borderId="6" xfId="3" applyNumberFormat="1" applyFont="1" applyBorder="1" applyAlignment="1">
      <alignment vertical="center" wrapText="1"/>
    </xf>
    <xf numFmtId="49" fontId="18" fillId="0" borderId="6" xfId="3" applyNumberFormat="1" applyFont="1" applyBorder="1" applyAlignment="1">
      <alignment vertical="center"/>
    </xf>
    <xf numFmtId="0" fontId="18" fillId="0" borderId="6" xfId="0" applyFont="1" applyBorder="1" applyAlignment="1">
      <alignment wrapText="1"/>
    </xf>
    <xf numFmtId="0" fontId="18" fillId="0" borderId="0" xfId="0" applyFont="1" applyAlignment="1">
      <alignment horizontal="center"/>
    </xf>
    <xf numFmtId="4" fontId="10" fillId="3" borderId="26" xfId="1" applyNumberFormat="1" applyFont="1" applyFill="1" applyBorder="1" applyAlignment="1">
      <alignment horizontal="center" vertical="center"/>
    </xf>
    <xf numFmtId="4" fontId="10" fillId="3" borderId="37" xfId="1" applyNumberFormat="1" applyFont="1" applyFill="1" applyBorder="1" applyAlignment="1">
      <alignment horizontal="center" vertical="center"/>
    </xf>
    <xf numFmtId="0" fontId="18" fillId="0" borderId="6" xfId="1" applyFont="1" applyBorder="1" applyAlignment="1">
      <alignment horizontal="left" vertical="center" wrapText="1"/>
    </xf>
    <xf numFmtId="4" fontId="18" fillId="0" borderId="6" xfId="1" applyNumberFormat="1" applyFont="1" applyBorder="1" applyAlignment="1">
      <alignment vertical="center" wrapText="1"/>
    </xf>
    <xf numFmtId="0" fontId="18" fillId="0" borderId="0" xfId="0" applyFont="1" applyAlignment="1">
      <alignment wrapText="1"/>
    </xf>
    <xf numFmtId="4" fontId="28" fillId="3" borderId="38" xfId="1" applyNumberFormat="1" applyFont="1" applyFill="1" applyBorder="1" applyAlignment="1">
      <alignment vertical="center"/>
    </xf>
    <xf numFmtId="0" fontId="9" fillId="0" borderId="0" xfId="1" applyFont="1" applyAlignment="1">
      <alignment horizontal="center" vertical="center"/>
    </xf>
    <xf numFmtId="4" fontId="9" fillId="0" borderId="0" xfId="1" applyNumberFormat="1" applyFont="1" applyAlignment="1">
      <alignment vertical="center"/>
    </xf>
    <xf numFmtId="49" fontId="9" fillId="0" borderId="0" xfId="3" applyNumberFormat="1" applyFont="1" applyAlignment="1">
      <alignment horizontal="left" vertical="center"/>
    </xf>
    <xf numFmtId="49" fontId="18" fillId="0" borderId="0" xfId="3" applyNumberFormat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3" fillId="3" borderId="38" xfId="0" applyFont="1" applyFill="1" applyBorder="1" applyAlignment="1">
      <alignment horizontal="center"/>
    </xf>
    <xf numFmtId="0" fontId="28" fillId="3" borderId="38" xfId="0" applyFont="1" applyFill="1" applyBorder="1" applyAlignment="1">
      <alignment horizontal="center"/>
    </xf>
    <xf numFmtId="4" fontId="29" fillId="3" borderId="38" xfId="0" applyNumberFormat="1" applyFont="1" applyFill="1" applyBorder="1"/>
    <xf numFmtId="4" fontId="28" fillId="3" borderId="26" xfId="1" applyNumberFormat="1" applyFont="1" applyFill="1" applyBorder="1" applyAlignment="1">
      <alignment horizontal="center" vertical="center"/>
    </xf>
    <xf numFmtId="0" fontId="29" fillId="3" borderId="26" xfId="0" applyFont="1" applyFill="1" applyBorder="1" applyAlignment="1">
      <alignment horizontal="center" vertical="center"/>
    </xf>
    <xf numFmtId="0" fontId="29" fillId="3" borderId="27" xfId="0" applyFont="1" applyFill="1" applyBorder="1" applyAlignment="1">
      <alignment horizontal="center" vertical="center"/>
    </xf>
    <xf numFmtId="0" fontId="18" fillId="0" borderId="4" xfId="1" applyFont="1" applyBorder="1" applyAlignment="1">
      <alignment horizontal="left" vertical="center" wrapText="1"/>
    </xf>
    <xf numFmtId="0" fontId="18" fillId="0" borderId="4" xfId="1" applyFont="1" applyBorder="1" applyAlignment="1">
      <alignment horizontal="left" vertical="center"/>
    </xf>
    <xf numFmtId="0" fontId="18" fillId="0" borderId="4" xfId="1" applyFont="1" applyBorder="1" applyAlignment="1">
      <alignment vertical="center"/>
    </xf>
    <xf numFmtId="4" fontId="18" fillId="0" borderId="4" xfId="1" applyNumberFormat="1" applyFont="1" applyBorder="1" applyAlignment="1">
      <alignment vertical="center"/>
    </xf>
    <xf numFmtId="14" fontId="18" fillId="0" borderId="4" xfId="1" applyNumberFormat="1" applyFont="1" applyBorder="1" applyAlignment="1">
      <alignment vertical="center"/>
    </xf>
    <xf numFmtId="4" fontId="18" fillId="0" borderId="6" xfId="1" applyNumberFormat="1" applyFont="1" applyBorder="1" applyAlignment="1">
      <alignment vertical="center"/>
    </xf>
    <xf numFmtId="4" fontId="28" fillId="3" borderId="26" xfId="1" applyNumberFormat="1" applyFont="1" applyFill="1" applyBorder="1" applyAlignment="1">
      <alignment vertical="center"/>
    </xf>
    <xf numFmtId="0" fontId="9" fillId="0" borderId="0" xfId="0" applyFont="1" applyAlignment="1">
      <alignment horizontal="left" indent="2"/>
    </xf>
    <xf numFmtId="0" fontId="9" fillId="0" borderId="24" xfId="0" applyFont="1" applyBorder="1" applyAlignment="1">
      <alignment horizontal="left" indent="2"/>
    </xf>
    <xf numFmtId="164" fontId="28" fillId="3" borderId="37" xfId="0" applyNumberFormat="1" applyFont="1" applyFill="1" applyBorder="1" applyAlignment="1">
      <alignment horizontal="center" textRotation="90" wrapText="1"/>
    </xf>
    <xf numFmtId="49" fontId="28" fillId="3" borderId="37" xfId="0" applyNumberFormat="1" applyFont="1" applyFill="1" applyBorder="1" applyAlignment="1">
      <alignment horizontal="center" textRotation="90" wrapText="1"/>
    </xf>
    <xf numFmtId="4" fontId="28" fillId="3" borderId="37" xfId="0" applyNumberFormat="1" applyFont="1" applyFill="1" applyBorder="1" applyAlignment="1">
      <alignment horizontal="center" textRotation="90" wrapText="1"/>
    </xf>
    <xf numFmtId="49" fontId="18" fillId="0" borderId="6" xfId="0" applyNumberFormat="1" applyFont="1" applyBorder="1"/>
    <xf numFmtId="0" fontId="18" fillId="0" borderId="6" xfId="0" applyFont="1" applyBorder="1" applyAlignment="1">
      <alignment vertical="top"/>
    </xf>
    <xf numFmtId="4" fontId="9" fillId="0" borderId="6" xfId="0" applyNumberFormat="1" applyFont="1" applyBorder="1"/>
    <xf numFmtId="0" fontId="9" fillId="0" borderId="6" xfId="0" applyFont="1" applyBorder="1"/>
    <xf numFmtId="49" fontId="9" fillId="0" borderId="6" xfId="0" applyNumberFormat="1" applyFont="1" applyBorder="1"/>
    <xf numFmtId="49" fontId="18" fillId="0" borderId="0" xfId="0" applyNumberFormat="1" applyFont="1"/>
    <xf numFmtId="3" fontId="18" fillId="0" borderId="6" xfId="4" applyNumberFormat="1" applyFont="1" applyBorder="1" applyAlignment="1">
      <alignment horizontal="center"/>
    </xf>
    <xf numFmtId="14" fontId="18" fillId="0" borderId="6" xfId="4" applyNumberFormat="1" applyFont="1" applyBorder="1" applyAlignment="1">
      <alignment horizontal="center"/>
    </xf>
    <xf numFmtId="167" fontId="18" fillId="0" borderId="6" xfId="4" applyNumberFormat="1" applyFont="1" applyBorder="1"/>
    <xf numFmtId="0" fontId="9" fillId="0" borderId="6" xfId="4" applyFont="1" applyBorder="1"/>
    <xf numFmtId="4" fontId="0" fillId="0" borderId="6" xfId="0" applyNumberFormat="1" applyBorder="1"/>
    <xf numFmtId="167" fontId="0" fillId="0" borderId="6" xfId="0" applyNumberFormat="1" applyBorder="1"/>
    <xf numFmtId="4" fontId="0" fillId="0" borderId="0" xfId="0" applyNumberFormat="1"/>
    <xf numFmtId="0" fontId="18" fillId="0" borderId="6" xfId="4" applyFont="1" applyBorder="1" applyAlignment="1">
      <alignment wrapText="1"/>
    </xf>
    <xf numFmtId="0" fontId="29" fillId="3" borderId="38" xfId="4" applyFont="1" applyFill="1" applyBorder="1" applyAlignment="1">
      <alignment horizontal="center"/>
    </xf>
    <xf numFmtId="0" fontId="18" fillId="0" borderId="0" xfId="4" applyFont="1" applyAlignment="1">
      <alignment horizontal="center"/>
    </xf>
    <xf numFmtId="0" fontId="0" fillId="0" borderId="0" xfId="0" applyAlignment="1">
      <alignment horizontal="center"/>
    </xf>
    <xf numFmtId="0" fontId="1" fillId="5" borderId="57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1" fillId="3" borderId="26" xfId="1" applyFont="1" applyFill="1" applyBorder="1" applyAlignment="1">
      <alignment vertical="center"/>
    </xf>
    <xf numFmtId="0" fontId="16" fillId="3" borderId="26" xfId="0" applyFont="1" applyFill="1" applyBorder="1" applyAlignment="1">
      <alignment horizontal="center" vertical="center" wrapText="1"/>
    </xf>
    <xf numFmtId="49" fontId="10" fillId="3" borderId="26" xfId="2" applyNumberFormat="1" applyFont="1" applyFill="1" applyBorder="1" applyAlignment="1" applyProtection="1">
      <alignment horizontal="center" vertical="center" wrapText="1"/>
    </xf>
    <xf numFmtId="49" fontId="10" fillId="3" borderId="37" xfId="2" applyNumberFormat="1" applyFont="1" applyFill="1" applyBorder="1" applyAlignment="1" applyProtection="1">
      <alignment horizontal="center" vertical="center" wrapText="1"/>
    </xf>
    <xf numFmtId="49" fontId="10" fillId="3" borderId="26" xfId="2" applyNumberFormat="1" applyFont="1" applyFill="1" applyBorder="1" applyAlignment="1" applyProtection="1">
      <alignment horizontal="center" vertical="center"/>
    </xf>
    <xf numFmtId="49" fontId="10" fillId="3" borderId="37" xfId="2" applyNumberFormat="1" applyFont="1" applyFill="1" applyBorder="1" applyAlignment="1" applyProtection="1">
      <alignment horizontal="center" vertical="center"/>
    </xf>
    <xf numFmtId="49" fontId="10" fillId="3" borderId="26" xfId="2" applyFont="1" applyFill="1" applyBorder="1" applyAlignment="1">
      <alignment horizontal="center" vertical="center" wrapText="1"/>
    </xf>
    <xf numFmtId="0" fontId="26" fillId="3" borderId="26" xfId="0" applyFont="1" applyFill="1" applyBorder="1" applyAlignment="1">
      <alignment horizontal="center" vertical="center"/>
    </xf>
    <xf numFmtId="0" fontId="25" fillId="3" borderId="26" xfId="1" applyFont="1" applyFill="1" applyBorder="1" applyAlignment="1">
      <alignment vertical="center"/>
    </xf>
    <xf numFmtId="0" fontId="25" fillId="3" borderId="26" xfId="0" applyFont="1" applyFill="1" applyBorder="1" applyAlignment="1">
      <alignment horizontal="center" vertical="center"/>
    </xf>
    <xf numFmtId="0" fontId="25" fillId="3" borderId="37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28" fillId="3" borderId="26" xfId="1" applyFont="1" applyFill="1" applyBorder="1" applyAlignment="1">
      <alignment vertical="center"/>
    </xf>
    <xf numFmtId="0" fontId="30" fillId="3" borderId="26" xfId="0" applyFont="1" applyFill="1" applyBorder="1" applyAlignment="1">
      <alignment horizontal="center" vertical="center"/>
    </xf>
    <xf numFmtId="49" fontId="12" fillId="3" borderId="26" xfId="2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 wrapText="1"/>
    </xf>
    <xf numFmtId="49" fontId="12" fillId="3" borderId="26" xfId="2" applyFont="1" applyFill="1" applyBorder="1" applyAlignment="1">
      <alignment horizontal="center" vertical="center"/>
    </xf>
    <xf numFmtId="0" fontId="28" fillId="3" borderId="26" xfId="0" applyFont="1" applyFill="1" applyBorder="1" applyAlignment="1">
      <alignment horizontal="center" vertical="center"/>
    </xf>
    <xf numFmtId="0" fontId="29" fillId="3" borderId="26" xfId="0" applyFont="1" applyFill="1" applyBorder="1"/>
    <xf numFmtId="0" fontId="28" fillId="3" borderId="27" xfId="0" applyFont="1" applyFill="1" applyBorder="1" applyAlignment="1">
      <alignment horizontal="center" vertical="center"/>
    </xf>
    <xf numFmtId="0" fontId="28" fillId="3" borderId="28" xfId="0" applyFont="1" applyFill="1" applyBorder="1" applyAlignment="1">
      <alignment horizontal="center" vertical="center"/>
    </xf>
    <xf numFmtId="0" fontId="28" fillId="3" borderId="29" xfId="0" applyFont="1" applyFill="1" applyBorder="1" applyAlignment="1">
      <alignment horizontal="center" vertical="center"/>
    </xf>
    <xf numFmtId="0" fontId="28" fillId="3" borderId="47" xfId="0" applyFont="1" applyFill="1" applyBorder="1" applyAlignment="1">
      <alignment horizontal="center" vertical="center" wrapText="1"/>
    </xf>
    <xf numFmtId="0" fontId="28" fillId="3" borderId="46" xfId="0" applyFont="1" applyFill="1" applyBorder="1" applyAlignment="1">
      <alignment horizontal="center" vertical="center" wrapText="1"/>
    </xf>
    <xf numFmtId="0" fontId="28" fillId="3" borderId="0" xfId="1" applyFont="1" applyFill="1" applyBorder="1" applyAlignment="1">
      <alignment horizontal="center" vertical="center"/>
    </xf>
    <xf numFmtId="0" fontId="28" fillId="3" borderId="44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0" fontId="28" fillId="3" borderId="26" xfId="1" applyFont="1" applyFill="1" applyBorder="1" applyAlignment="1">
      <alignment horizontal="center" vertical="center" wrapText="1"/>
    </xf>
    <xf numFmtId="0" fontId="28" fillId="3" borderId="37" xfId="1" applyFont="1" applyFill="1" applyBorder="1" applyAlignment="1">
      <alignment horizontal="center" vertical="center" wrapText="1"/>
    </xf>
    <xf numFmtId="0" fontId="33" fillId="3" borderId="26" xfId="1" applyFont="1" applyFill="1" applyBorder="1" applyAlignment="1">
      <alignment horizontal="center" vertical="center" wrapText="1"/>
    </xf>
    <xf numFmtId="0" fontId="33" fillId="3" borderId="37" xfId="1" applyFont="1" applyFill="1" applyBorder="1" applyAlignment="1">
      <alignment horizontal="center" vertical="center" wrapText="1"/>
    </xf>
    <xf numFmtId="0" fontId="13" fillId="3" borderId="39" xfId="1" applyFont="1" applyFill="1" applyBorder="1" applyAlignment="1">
      <alignment horizontal="center" vertical="center"/>
    </xf>
    <xf numFmtId="0" fontId="13" fillId="3" borderId="36" xfId="1" applyFont="1" applyFill="1" applyBorder="1" applyAlignment="1">
      <alignment horizontal="center" vertical="center"/>
    </xf>
    <xf numFmtId="0" fontId="13" fillId="3" borderId="40" xfId="1" applyFont="1" applyFill="1" applyBorder="1" applyAlignment="1">
      <alignment horizontal="center" vertical="center"/>
    </xf>
    <xf numFmtId="0" fontId="13" fillId="3" borderId="45" xfId="1" applyFont="1" applyFill="1" applyBorder="1" applyAlignment="1">
      <alignment horizontal="center" vertical="center"/>
    </xf>
    <xf numFmtId="0" fontId="13" fillId="3" borderId="47" xfId="1" applyFont="1" applyFill="1" applyBorder="1" applyAlignment="1">
      <alignment horizontal="center" vertical="center"/>
    </xf>
    <xf numFmtId="0" fontId="13" fillId="3" borderId="46" xfId="1" applyFont="1" applyFill="1" applyBorder="1" applyAlignment="1">
      <alignment horizontal="center" vertical="center"/>
    </xf>
    <xf numFmtId="0" fontId="16" fillId="3" borderId="26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 wrapText="1"/>
    </xf>
    <xf numFmtId="0" fontId="10" fillId="3" borderId="37" xfId="1" applyFont="1" applyFill="1" applyBorder="1" applyAlignment="1">
      <alignment horizontal="center" vertical="center" wrapText="1"/>
    </xf>
    <xf numFmtId="0" fontId="13" fillId="3" borderId="26" xfId="1" applyFont="1" applyFill="1" applyBorder="1" applyAlignment="1">
      <alignment horizontal="center" vertical="center"/>
    </xf>
    <xf numFmtId="0" fontId="13" fillId="3" borderId="37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28" fillId="3" borderId="25" xfId="1" applyFont="1" applyFill="1" applyBorder="1" applyAlignment="1">
      <alignment vertical="center"/>
    </xf>
    <xf numFmtId="0" fontId="28" fillId="3" borderId="0" xfId="1" applyFont="1" applyFill="1" applyAlignment="1">
      <alignment vertical="center"/>
    </xf>
    <xf numFmtId="0" fontId="13" fillId="3" borderId="37" xfId="0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center" vertical="center" wrapText="1"/>
    </xf>
    <xf numFmtId="0" fontId="28" fillId="3" borderId="37" xfId="0" applyFont="1" applyFill="1" applyBorder="1" applyAlignment="1">
      <alignment horizontal="center" vertical="center" wrapText="1"/>
    </xf>
    <xf numFmtId="0" fontId="28" fillId="3" borderId="27" xfId="1" applyFont="1" applyFill="1" applyBorder="1" applyAlignment="1">
      <alignment horizontal="center" vertical="center" wrapText="1"/>
    </xf>
    <xf numFmtId="0" fontId="28" fillId="3" borderId="29" xfId="1" applyFont="1" applyFill="1" applyBorder="1" applyAlignment="1">
      <alignment horizontal="center" vertical="center" wrapText="1"/>
    </xf>
    <xf numFmtId="0" fontId="28" fillId="3" borderId="27" xfId="1" applyFont="1" applyFill="1" applyBorder="1" applyAlignment="1">
      <alignment horizontal="center" vertical="center"/>
    </xf>
    <xf numFmtId="0" fontId="28" fillId="3" borderId="28" xfId="1" applyFont="1" applyFill="1" applyBorder="1" applyAlignment="1">
      <alignment horizontal="center" vertical="center"/>
    </xf>
    <xf numFmtId="0" fontId="28" fillId="3" borderId="29" xfId="1" applyFont="1" applyFill="1" applyBorder="1" applyAlignment="1">
      <alignment horizontal="center" vertical="center"/>
    </xf>
    <xf numFmtId="0" fontId="28" fillId="3" borderId="43" xfId="0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8" xfId="1" applyFont="1" applyFill="1" applyBorder="1" applyAlignment="1">
      <alignment horizontal="center" vertical="center" wrapText="1"/>
    </xf>
    <xf numFmtId="4" fontId="28" fillId="3" borderId="37" xfId="1" applyNumberFormat="1" applyFont="1" applyFill="1" applyBorder="1" applyAlignment="1">
      <alignment horizontal="center" vertical="center" wrapText="1"/>
    </xf>
    <xf numFmtId="4" fontId="28" fillId="3" borderId="38" xfId="1" applyNumberFormat="1" applyFont="1" applyFill="1" applyBorder="1" applyAlignment="1">
      <alignment horizontal="center" vertical="center" wrapText="1"/>
    </xf>
    <xf numFmtId="0" fontId="28" fillId="3" borderId="43" xfId="1" applyFont="1" applyFill="1" applyBorder="1" applyAlignment="1">
      <alignment horizontal="center" vertical="center" wrapText="1"/>
    </xf>
    <xf numFmtId="0" fontId="28" fillId="3" borderId="39" xfId="1" applyFont="1" applyFill="1" applyBorder="1" applyAlignment="1">
      <alignment horizontal="center" vertical="center" wrapText="1"/>
    </xf>
    <xf numFmtId="0" fontId="28" fillId="3" borderId="40" xfId="1" applyFont="1" applyFill="1" applyBorder="1" applyAlignment="1">
      <alignment horizontal="center" vertical="center" wrapText="1"/>
    </xf>
    <xf numFmtId="0" fontId="28" fillId="3" borderId="25" xfId="1" applyFont="1" applyFill="1" applyBorder="1" applyAlignment="1">
      <alignment horizontal="center" vertical="center" wrapText="1"/>
    </xf>
    <xf numFmtId="0" fontId="28" fillId="3" borderId="44" xfId="1" applyFont="1" applyFill="1" applyBorder="1" applyAlignment="1">
      <alignment horizontal="center" vertical="center" wrapText="1"/>
    </xf>
    <xf numFmtId="0" fontId="28" fillId="3" borderId="45" xfId="1" applyFont="1" applyFill="1" applyBorder="1" applyAlignment="1">
      <alignment horizontal="center" vertical="center" wrapText="1"/>
    </xf>
    <xf numFmtId="0" fontId="28" fillId="3" borderId="46" xfId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28" fillId="3" borderId="25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8" fillId="3" borderId="27" xfId="0" applyFont="1" applyFill="1" applyBorder="1" applyAlignment="1">
      <alignment horizontal="center" vertical="center" wrapText="1"/>
    </xf>
    <xf numFmtId="0" fontId="28" fillId="3" borderId="28" xfId="0" applyFont="1" applyFill="1" applyBorder="1" applyAlignment="1">
      <alignment horizontal="center" vertical="center" wrapText="1"/>
    </xf>
    <xf numFmtId="0" fontId="28" fillId="3" borderId="29" xfId="0" applyFont="1" applyFill="1" applyBorder="1" applyAlignment="1">
      <alignment horizontal="center" vertical="center" wrapText="1"/>
    </xf>
    <xf numFmtId="164" fontId="28" fillId="3" borderId="26" xfId="0" applyNumberFormat="1" applyFont="1" applyFill="1" applyBorder="1" applyAlignment="1">
      <alignment horizontal="center" vertical="center" wrapText="1"/>
    </xf>
    <xf numFmtId="0" fontId="28" fillId="3" borderId="26" xfId="4" applyFont="1" applyFill="1" applyBorder="1" applyAlignment="1">
      <alignment horizontal="center" vertical="center"/>
    </xf>
    <xf numFmtId="0" fontId="28" fillId="3" borderId="37" xfId="4" applyFont="1" applyFill="1" applyBorder="1" applyAlignment="1">
      <alignment horizontal="center" vertical="center"/>
    </xf>
    <xf numFmtId="0" fontId="28" fillId="3" borderId="26" xfId="4" applyFont="1" applyFill="1" applyBorder="1" applyAlignment="1">
      <alignment horizontal="center"/>
    </xf>
    <xf numFmtId="0" fontId="17" fillId="3" borderId="26" xfId="4" applyFont="1" applyFill="1" applyBorder="1" applyAlignment="1">
      <alignment horizontal="center"/>
    </xf>
    <xf numFmtId="0" fontId="13" fillId="3" borderId="26" xfId="1" applyFont="1" applyFill="1" applyBorder="1" applyAlignment="1">
      <alignment vertical="center"/>
    </xf>
  </cellXfs>
  <cellStyles count="6">
    <cellStyle name="Normal" xfId="0" builtinId="0"/>
    <cellStyle name="Normal 2" xfId="4" xr:uid="{00000000-0005-0000-0000-000001000000}"/>
    <cellStyle name="Normal_ESTR98" xfId="3" xr:uid="{00000000-0005-0000-0000-000002000000}"/>
    <cellStyle name="Normal_PLAZAS98" xfId="1" xr:uid="{00000000-0005-0000-0000-000003000000}"/>
    <cellStyle name="Normal_SPGG98" xfId="2" xr:uid="{00000000-0005-0000-0000-000004000000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7"/>
  <sheetViews>
    <sheetView topLeftCell="A16" zoomScale="80" zoomScaleNormal="80" workbookViewId="0">
      <selection activeCell="A3" sqref="A3"/>
    </sheetView>
  </sheetViews>
  <sheetFormatPr baseColWidth="10" defaultColWidth="2" defaultRowHeight="10.15" x14ac:dyDescent="0.3"/>
  <cols>
    <col min="1" max="1" width="21.265625" style="3" customWidth="1"/>
    <col min="2" max="2" width="9.59765625" style="3" customWidth="1"/>
    <col min="3" max="3" width="18.73046875" style="3" customWidth="1"/>
    <col min="4" max="4" width="17.73046875" style="3" customWidth="1"/>
    <col min="5" max="5" width="7.59765625" style="3" customWidth="1"/>
    <col min="6" max="6" width="8.1328125" style="3" customWidth="1"/>
    <col min="7" max="7" width="9.59765625" style="3" customWidth="1"/>
    <col min="8" max="9" width="8.73046875" style="3" customWidth="1"/>
    <col min="10" max="10" width="6" style="3" customWidth="1"/>
    <col min="11" max="11" width="14.73046875" style="3" customWidth="1"/>
    <col min="12" max="12" width="9.3984375" style="3" customWidth="1"/>
    <col min="13" max="15" width="8.73046875" style="3" customWidth="1"/>
    <col min="16" max="16" width="14.73046875" style="3" customWidth="1"/>
    <col min="17" max="18" width="9.73046875" style="3" customWidth="1"/>
    <col min="19" max="19" width="15" style="3" customWidth="1"/>
    <col min="20" max="20" width="8.73046875" style="3" customWidth="1"/>
    <col min="21" max="16384" width="2" style="3"/>
  </cols>
  <sheetData>
    <row r="2" spans="1:14" ht="12.75" x14ac:dyDescent="0.35">
      <c r="A2" s="209" t="s">
        <v>466</v>
      </c>
      <c r="B2" s="210"/>
      <c r="C2" s="209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</row>
    <row r="3" spans="1:14" ht="10.5" thickBot="1" x14ac:dyDescent="0.35">
      <c r="A3" s="212"/>
      <c r="B3" s="212"/>
      <c r="C3" s="212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</row>
    <row r="4" spans="1:14" x14ac:dyDescent="0.3">
      <c r="A4" s="289" t="s">
        <v>0</v>
      </c>
      <c r="B4" s="289" t="s">
        <v>1</v>
      </c>
      <c r="C4" s="289" t="s">
        <v>2</v>
      </c>
      <c r="D4" s="287" t="s">
        <v>3</v>
      </c>
      <c r="E4" s="287" t="s">
        <v>4</v>
      </c>
      <c r="F4" s="287" t="s">
        <v>410</v>
      </c>
      <c r="G4" s="287" t="s">
        <v>411</v>
      </c>
      <c r="H4" s="287" t="s">
        <v>412</v>
      </c>
      <c r="I4" s="285">
        <v>2021</v>
      </c>
      <c r="J4" s="286"/>
      <c r="K4" s="285">
        <v>2022</v>
      </c>
      <c r="L4" s="286"/>
      <c r="M4" s="213">
        <v>2021</v>
      </c>
      <c r="N4" s="213">
        <v>2022</v>
      </c>
    </row>
    <row r="5" spans="1:14" ht="20.25" x14ac:dyDescent="0.3">
      <c r="A5" s="290"/>
      <c r="B5" s="290"/>
      <c r="C5" s="290"/>
      <c r="D5" s="288"/>
      <c r="E5" s="288"/>
      <c r="F5" s="288"/>
      <c r="G5" s="288"/>
      <c r="H5" s="288"/>
      <c r="I5" s="214" t="s">
        <v>413</v>
      </c>
      <c r="J5" s="214" t="s">
        <v>414</v>
      </c>
      <c r="K5" s="214" t="s">
        <v>413</v>
      </c>
      <c r="L5" s="214" t="s">
        <v>415</v>
      </c>
      <c r="M5" s="214" t="s">
        <v>413</v>
      </c>
      <c r="N5" s="214" t="s">
        <v>413</v>
      </c>
    </row>
    <row r="6" spans="1:14" ht="50.65" x14ac:dyDescent="0.3">
      <c r="A6" s="215" t="s">
        <v>416</v>
      </c>
      <c r="B6" s="216" t="s">
        <v>417</v>
      </c>
      <c r="C6" s="1" t="s">
        <v>418</v>
      </c>
      <c r="D6" s="2" t="s">
        <v>419</v>
      </c>
      <c r="E6" s="14">
        <v>0.13350000000000001</v>
      </c>
      <c r="F6" s="14">
        <v>9.9599999999999994E-2</v>
      </c>
      <c r="G6" s="2" t="s">
        <v>420</v>
      </c>
      <c r="H6" s="2" t="s">
        <v>421</v>
      </c>
      <c r="I6" s="14">
        <v>9.9599999999999994E-2</v>
      </c>
      <c r="J6" s="14">
        <v>9.9599999999999994E-2</v>
      </c>
      <c r="K6" s="14">
        <v>9.2200000000000004E-2</v>
      </c>
      <c r="L6" s="14">
        <v>9.2200000000000004E-2</v>
      </c>
      <c r="M6" s="14">
        <v>9.9599999999999994E-2</v>
      </c>
      <c r="N6" s="14">
        <v>9.2200000000000004E-2</v>
      </c>
    </row>
    <row r="7" spans="1:14" ht="50.65" x14ac:dyDescent="0.3">
      <c r="A7" s="215" t="s">
        <v>416</v>
      </c>
      <c r="B7" s="216" t="s">
        <v>422</v>
      </c>
      <c r="C7" s="1" t="s">
        <v>423</v>
      </c>
      <c r="D7" s="2" t="s">
        <v>424</v>
      </c>
      <c r="E7" s="14">
        <v>0.625</v>
      </c>
      <c r="F7" s="14">
        <v>0.71199999999999997</v>
      </c>
      <c r="G7" s="2" t="s">
        <v>425</v>
      </c>
      <c r="H7" s="2" t="s">
        <v>426</v>
      </c>
      <c r="I7" s="14">
        <v>0.71199999999999997</v>
      </c>
      <c r="J7" s="14">
        <v>0.71199999999999997</v>
      </c>
      <c r="K7" s="14">
        <v>0.73199999999999998</v>
      </c>
      <c r="L7" s="14">
        <v>0.73199999999999998</v>
      </c>
      <c r="M7" s="14">
        <v>0.71199999999999997</v>
      </c>
      <c r="N7" s="14">
        <v>0.73199999999999998</v>
      </c>
    </row>
    <row r="8" spans="1:14" ht="50.65" x14ac:dyDescent="0.3">
      <c r="A8" s="215" t="s">
        <v>416</v>
      </c>
      <c r="B8" s="216" t="s">
        <v>422</v>
      </c>
      <c r="C8" s="1" t="s">
        <v>423</v>
      </c>
      <c r="D8" s="2" t="s">
        <v>427</v>
      </c>
      <c r="E8" s="14">
        <v>0.26</v>
      </c>
      <c r="F8" s="14">
        <v>0.34</v>
      </c>
      <c r="G8" s="2" t="s">
        <v>428</v>
      </c>
      <c r="H8" s="2" t="s">
        <v>426</v>
      </c>
      <c r="I8" s="14">
        <v>0.34</v>
      </c>
      <c r="J8" s="14">
        <v>0.34</v>
      </c>
      <c r="K8" s="14">
        <v>0.38</v>
      </c>
      <c r="L8" s="14">
        <v>0.38</v>
      </c>
      <c r="M8" s="14">
        <v>0.34</v>
      </c>
      <c r="N8" s="14">
        <v>0.38</v>
      </c>
    </row>
    <row r="9" spans="1:14" ht="70.900000000000006" x14ac:dyDescent="0.3">
      <c r="A9" s="215" t="s">
        <v>416</v>
      </c>
      <c r="B9" s="216" t="s">
        <v>429</v>
      </c>
      <c r="C9" s="1" t="s">
        <v>430</v>
      </c>
      <c r="D9" s="2" t="s">
        <v>431</v>
      </c>
      <c r="E9" s="13">
        <v>-3.04</v>
      </c>
      <c r="F9" s="13">
        <v>0.65</v>
      </c>
      <c r="G9" s="2" t="s">
        <v>432</v>
      </c>
      <c r="H9" s="2" t="s">
        <v>421</v>
      </c>
      <c r="I9" s="13">
        <v>0.65</v>
      </c>
      <c r="J9" s="13">
        <v>0.65</v>
      </c>
      <c r="K9" s="13">
        <v>0.66</v>
      </c>
      <c r="L9" s="13">
        <v>0.66</v>
      </c>
      <c r="M9" s="13">
        <v>0.65</v>
      </c>
      <c r="N9" s="13">
        <v>0.66</v>
      </c>
    </row>
    <row r="10" spans="1:14" ht="70.900000000000006" x14ac:dyDescent="0.3">
      <c r="A10" s="215" t="s">
        <v>416</v>
      </c>
      <c r="B10" s="216" t="s">
        <v>433</v>
      </c>
      <c r="C10" s="1" t="s">
        <v>434</v>
      </c>
      <c r="D10" s="217" t="s">
        <v>435</v>
      </c>
      <c r="E10" s="14">
        <v>0.7</v>
      </c>
      <c r="F10" s="14">
        <v>0.8</v>
      </c>
      <c r="G10" s="2" t="s">
        <v>436</v>
      </c>
      <c r="H10" s="2" t="s">
        <v>437</v>
      </c>
      <c r="I10" s="14">
        <v>0.8</v>
      </c>
      <c r="J10" s="14">
        <v>0.8</v>
      </c>
      <c r="K10" s="14">
        <v>0.85</v>
      </c>
      <c r="L10" s="14">
        <v>0.85</v>
      </c>
      <c r="M10" s="14">
        <v>0.8</v>
      </c>
      <c r="N10" s="14">
        <v>0.85</v>
      </c>
    </row>
    <row r="11" spans="1:14" ht="70.900000000000006" x14ac:dyDescent="0.3">
      <c r="A11" s="215" t="s">
        <v>416</v>
      </c>
      <c r="B11" s="216" t="s">
        <v>438</v>
      </c>
      <c r="C11" s="1" t="s">
        <v>439</v>
      </c>
      <c r="D11" s="2" t="s">
        <v>440</v>
      </c>
      <c r="E11" s="14">
        <v>0.113</v>
      </c>
      <c r="F11" s="14">
        <v>0.109</v>
      </c>
      <c r="G11" s="2" t="s">
        <v>420</v>
      </c>
      <c r="H11" s="2" t="s">
        <v>441</v>
      </c>
      <c r="I11" s="14">
        <v>0.109</v>
      </c>
      <c r="J11" s="14">
        <v>0.109</v>
      </c>
      <c r="K11" s="14">
        <v>0.108</v>
      </c>
      <c r="L11" s="14">
        <v>0.108</v>
      </c>
      <c r="M11" s="14">
        <v>0.109</v>
      </c>
      <c r="N11" s="14">
        <v>0.108</v>
      </c>
    </row>
    <row r="12" spans="1:14" ht="91.15" x14ac:dyDescent="0.3">
      <c r="A12" s="215" t="s">
        <v>416</v>
      </c>
      <c r="B12" s="218" t="s">
        <v>442</v>
      </c>
      <c r="C12" s="1" t="s">
        <v>443</v>
      </c>
      <c r="D12" s="2" t="s">
        <v>444</v>
      </c>
      <c r="E12" s="14">
        <v>0.13700000000000001</v>
      </c>
      <c r="F12" s="14">
        <v>0.1075</v>
      </c>
      <c r="G12" s="2" t="s">
        <v>445</v>
      </c>
      <c r="H12" s="2" t="s">
        <v>446</v>
      </c>
      <c r="I12" s="14">
        <v>0.1075</v>
      </c>
      <c r="J12" s="14">
        <v>0.1075</v>
      </c>
      <c r="K12" s="14">
        <v>0.109</v>
      </c>
      <c r="L12" s="14">
        <v>0.109</v>
      </c>
      <c r="M12" s="14">
        <v>0.1075</v>
      </c>
      <c r="N12" s="14">
        <v>0.109</v>
      </c>
    </row>
    <row r="13" spans="1:14" ht="81" x14ac:dyDescent="0.3">
      <c r="A13" s="215" t="s">
        <v>416</v>
      </c>
      <c r="B13" s="218" t="s">
        <v>447</v>
      </c>
      <c r="C13" s="1" t="s">
        <v>448</v>
      </c>
      <c r="D13" s="2" t="s">
        <v>449</v>
      </c>
      <c r="E13" s="14">
        <v>0.6</v>
      </c>
      <c r="F13" s="14">
        <v>0.65600000000000003</v>
      </c>
      <c r="G13" s="2" t="s">
        <v>450</v>
      </c>
      <c r="H13" s="2" t="s">
        <v>451</v>
      </c>
      <c r="I13" s="14">
        <v>0.65600000000000003</v>
      </c>
      <c r="J13" s="14">
        <v>0.65600000000000003</v>
      </c>
      <c r="K13" s="14">
        <v>0.65900000000000003</v>
      </c>
      <c r="L13" s="14">
        <v>0.65900000000000003</v>
      </c>
      <c r="M13" s="14">
        <v>0.65600000000000003</v>
      </c>
      <c r="N13" s="14">
        <v>0.65900000000000003</v>
      </c>
    </row>
    <row r="14" spans="1:14" ht="40.5" x14ac:dyDescent="0.3">
      <c r="A14" s="215" t="s">
        <v>416</v>
      </c>
      <c r="B14" s="218" t="s">
        <v>409</v>
      </c>
      <c r="C14" s="1" t="s">
        <v>452</v>
      </c>
      <c r="D14" s="2" t="s">
        <v>453</v>
      </c>
      <c r="E14" s="219">
        <v>6.5</v>
      </c>
      <c r="F14" s="219">
        <v>7.3</v>
      </c>
      <c r="G14" s="2" t="s">
        <v>454</v>
      </c>
      <c r="H14" s="2" t="s">
        <v>455</v>
      </c>
      <c r="I14" s="219">
        <v>7.3</v>
      </c>
      <c r="J14" s="219">
        <v>7.3</v>
      </c>
      <c r="K14" s="219">
        <v>7.6</v>
      </c>
      <c r="L14" s="219">
        <v>7.6</v>
      </c>
      <c r="M14" s="219">
        <v>7.3</v>
      </c>
      <c r="N14" s="219">
        <v>7.6</v>
      </c>
    </row>
    <row r="15" spans="1:14" ht="81" x14ac:dyDescent="0.3">
      <c r="A15" s="215" t="s">
        <v>416</v>
      </c>
      <c r="B15" s="218" t="s">
        <v>456</v>
      </c>
      <c r="C15" s="1" t="s">
        <v>457</v>
      </c>
      <c r="D15" s="2" t="s">
        <v>458</v>
      </c>
      <c r="E15" s="14">
        <v>0.30530000000000002</v>
      </c>
      <c r="F15" s="14">
        <v>0.36599999999999999</v>
      </c>
      <c r="G15" s="2" t="s">
        <v>459</v>
      </c>
      <c r="H15" s="2" t="s">
        <v>460</v>
      </c>
      <c r="I15" s="14">
        <v>0.36599999999999999</v>
      </c>
      <c r="J15" s="14">
        <v>0.36599999999999999</v>
      </c>
      <c r="K15" s="14">
        <v>0.38600000000000001</v>
      </c>
      <c r="L15" s="14">
        <v>0.38600000000000001</v>
      </c>
      <c r="M15" s="14">
        <v>0.36599999999999999</v>
      </c>
      <c r="N15" s="14">
        <v>0.38600000000000001</v>
      </c>
    </row>
    <row r="16" spans="1:14" ht="111.4" x14ac:dyDescent="0.3">
      <c r="A16" s="215" t="s">
        <v>416</v>
      </c>
      <c r="B16" s="218" t="s">
        <v>461</v>
      </c>
      <c r="C16" s="1" t="s">
        <v>462</v>
      </c>
      <c r="D16" s="2" t="s">
        <v>463</v>
      </c>
      <c r="E16" s="14">
        <v>0</v>
      </c>
      <c r="F16" s="14">
        <v>6.7100000000000007E-2</v>
      </c>
      <c r="G16" s="2" t="s">
        <v>464</v>
      </c>
      <c r="H16" s="2" t="s">
        <v>465</v>
      </c>
      <c r="I16" s="14">
        <v>6.7100000000000007E-2</v>
      </c>
      <c r="J16" s="14">
        <v>6.7100000000000007E-2</v>
      </c>
      <c r="K16" s="14">
        <v>0.17549999999999999</v>
      </c>
      <c r="L16" s="14">
        <v>0.17549999999999999</v>
      </c>
      <c r="M16" s="14">
        <v>6.7100000000000007E-2</v>
      </c>
      <c r="N16" s="14">
        <v>0.17549999999999999</v>
      </c>
    </row>
    <row r="17" spans="1:14" x14ac:dyDescent="0.3">
      <c r="A17" s="1"/>
      <c r="B17" s="1"/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</sheetData>
  <mergeCells count="10">
    <mergeCell ref="A4:A5"/>
    <mergeCell ref="B4:B5"/>
    <mergeCell ref="C4:C5"/>
    <mergeCell ref="D4:D5"/>
    <mergeCell ref="E4:E5"/>
    <mergeCell ref="I4:J4"/>
    <mergeCell ref="K4:L4"/>
    <mergeCell ref="F4:F5"/>
    <mergeCell ref="G4:G5"/>
    <mergeCell ref="H4:H5"/>
  </mergeCells>
  <pageMargins left="0.7" right="0.7" top="0.75" bottom="0.75" header="0.3" footer="0.3"/>
  <pageSetup scale="4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45"/>
  <sheetViews>
    <sheetView topLeftCell="F38" workbookViewId="0">
      <selection activeCell="F1" sqref="A1:XFD1048576"/>
    </sheetView>
  </sheetViews>
  <sheetFormatPr baseColWidth="10" defaultColWidth="11.3984375" defaultRowHeight="11.65" x14ac:dyDescent="0.35"/>
  <cols>
    <col min="1" max="1" width="47.59765625" style="19" customWidth="1"/>
    <col min="2" max="2" width="10" style="19" customWidth="1"/>
    <col min="3" max="3" width="14.3984375" style="19" customWidth="1"/>
    <col min="4" max="4" width="12" style="19" customWidth="1"/>
    <col min="5" max="5" width="15.1328125" style="19" customWidth="1"/>
    <col min="6" max="6" width="14" style="123" customWidth="1"/>
    <col min="7" max="7" width="14" style="19" customWidth="1"/>
    <col min="8" max="8" width="40.1328125" style="19" customWidth="1"/>
    <col min="9" max="9" width="12.3984375" style="19" customWidth="1"/>
    <col min="10" max="10" width="12.73046875" style="19" customWidth="1"/>
    <col min="11" max="11" width="9.73046875" style="19" customWidth="1"/>
    <col min="12" max="12" width="9.86328125" style="19" customWidth="1"/>
    <col min="13" max="13" width="11" style="19" customWidth="1"/>
    <col min="14" max="14" width="4.86328125" style="19" customWidth="1"/>
    <col min="15" max="15" width="8.86328125" style="19" customWidth="1"/>
    <col min="16" max="16" width="11.265625" style="19" customWidth="1"/>
    <col min="17" max="17" width="8.1328125" style="19" customWidth="1"/>
    <col min="18" max="18" width="18.1328125" style="19" customWidth="1"/>
    <col min="19" max="19" width="15.86328125" style="19" customWidth="1"/>
    <col min="20" max="20" width="13.3984375" style="19" customWidth="1"/>
    <col min="21" max="21" width="8.265625" style="19" customWidth="1"/>
    <col min="22" max="22" width="15.86328125" style="19" customWidth="1"/>
    <col min="23" max="23" width="12.3984375" style="19" customWidth="1"/>
    <col min="24" max="16384" width="11.3984375" style="19"/>
  </cols>
  <sheetData>
    <row r="1" spans="1:28" ht="29.25" customHeight="1" x14ac:dyDescent="0.35">
      <c r="A1" s="349" t="s">
        <v>238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1"/>
    </row>
    <row r="2" spans="1:28" x14ac:dyDescent="0.35">
      <c r="A2" s="349" t="s">
        <v>179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1"/>
    </row>
    <row r="3" spans="1:28" ht="37.5" customHeight="1" x14ac:dyDescent="0.35">
      <c r="A3" s="305" t="s">
        <v>5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58" t="s">
        <v>188</v>
      </c>
      <c r="S3" s="359"/>
      <c r="T3" s="358" t="s">
        <v>178</v>
      </c>
      <c r="U3" s="359"/>
      <c r="V3" s="322" t="s">
        <v>180</v>
      </c>
      <c r="W3" s="346" t="s">
        <v>199</v>
      </c>
      <c r="X3" s="222"/>
      <c r="Y3" s="222"/>
      <c r="Z3" s="222"/>
      <c r="AA3" s="222"/>
      <c r="AB3" s="222"/>
    </row>
    <row r="4" spans="1:28" ht="12" hidden="1" customHeight="1" x14ac:dyDescent="0.35">
      <c r="A4" s="46" t="s">
        <v>106</v>
      </c>
      <c r="B4" s="46"/>
      <c r="C4" s="46"/>
      <c r="D4" s="46"/>
      <c r="E4" s="46"/>
      <c r="F4" s="253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360"/>
      <c r="S4" s="361"/>
      <c r="T4" s="360"/>
      <c r="U4" s="361"/>
      <c r="V4" s="357"/>
      <c r="W4" s="352"/>
    </row>
    <row r="5" spans="1:28" ht="61.5" customHeight="1" x14ac:dyDescent="0.35">
      <c r="A5" s="46"/>
      <c r="B5" s="322" t="s">
        <v>202</v>
      </c>
      <c r="C5" s="322" t="s">
        <v>182</v>
      </c>
      <c r="D5" s="322" t="s">
        <v>107</v>
      </c>
      <c r="E5" s="322" t="s">
        <v>183</v>
      </c>
      <c r="F5" s="355" t="s">
        <v>176</v>
      </c>
      <c r="G5" s="322" t="s">
        <v>108</v>
      </c>
      <c r="H5" s="322" t="s">
        <v>184</v>
      </c>
      <c r="I5" s="349" t="s">
        <v>189</v>
      </c>
      <c r="J5" s="351"/>
      <c r="K5" s="347" t="s">
        <v>109</v>
      </c>
      <c r="L5" s="348"/>
      <c r="M5" s="347" t="s">
        <v>192</v>
      </c>
      <c r="N5" s="348"/>
      <c r="O5" s="321" t="s">
        <v>201</v>
      </c>
      <c r="P5" s="321"/>
      <c r="Q5" s="321"/>
      <c r="R5" s="362"/>
      <c r="S5" s="363"/>
      <c r="T5" s="362"/>
      <c r="U5" s="363"/>
      <c r="V5" s="354"/>
      <c r="W5" s="353"/>
    </row>
    <row r="6" spans="1:28" ht="51" customHeight="1" x14ac:dyDescent="0.35">
      <c r="A6" s="104" t="s">
        <v>177</v>
      </c>
      <c r="B6" s="354"/>
      <c r="C6" s="354"/>
      <c r="D6" s="354"/>
      <c r="E6" s="354"/>
      <c r="F6" s="356"/>
      <c r="G6" s="354"/>
      <c r="H6" s="357"/>
      <c r="I6" s="104" t="s">
        <v>190</v>
      </c>
      <c r="J6" s="104" t="s">
        <v>191</v>
      </c>
      <c r="K6" s="104" t="s">
        <v>193</v>
      </c>
      <c r="L6" s="104" t="s">
        <v>194</v>
      </c>
      <c r="M6" s="49" t="s">
        <v>195</v>
      </c>
      <c r="N6" s="48" t="s">
        <v>28</v>
      </c>
      <c r="O6" s="110" t="s">
        <v>196</v>
      </c>
      <c r="P6" s="111" t="s">
        <v>197</v>
      </c>
      <c r="Q6" s="110" t="s">
        <v>198</v>
      </c>
      <c r="R6" s="254">
        <v>2021</v>
      </c>
      <c r="S6" s="254" t="s">
        <v>165</v>
      </c>
      <c r="T6" s="104" t="s">
        <v>113</v>
      </c>
      <c r="U6" s="46" t="s">
        <v>28</v>
      </c>
      <c r="V6" s="255" t="s">
        <v>166</v>
      </c>
      <c r="W6" s="108" t="s">
        <v>200</v>
      </c>
    </row>
    <row r="7" spans="1:28" ht="34.9" x14ac:dyDescent="0.35">
      <c r="A7" s="256" t="s">
        <v>1442</v>
      </c>
      <c r="B7" s="257" t="s">
        <v>1443</v>
      </c>
      <c r="C7" s="258"/>
      <c r="D7" s="258"/>
      <c r="E7" s="258"/>
      <c r="F7" s="259"/>
      <c r="G7" s="260"/>
      <c r="H7" s="229" t="s">
        <v>1444</v>
      </c>
      <c r="I7" s="258"/>
      <c r="J7" s="258"/>
      <c r="K7" s="258"/>
      <c r="L7" s="258"/>
      <c r="M7" s="258"/>
      <c r="N7" s="258"/>
      <c r="O7" s="258"/>
      <c r="P7" s="258"/>
      <c r="Q7" s="258"/>
      <c r="R7" s="145">
        <v>1092302.28</v>
      </c>
      <c r="S7" s="145"/>
      <c r="T7" s="45"/>
      <c r="U7" s="45"/>
      <c r="V7" s="50"/>
      <c r="W7" s="42"/>
    </row>
    <row r="8" spans="1:28" ht="34.9" x14ac:dyDescent="0.35">
      <c r="A8" s="240" t="s">
        <v>1445</v>
      </c>
      <c r="B8" s="77" t="s">
        <v>1446</v>
      </c>
      <c r="C8" s="80"/>
      <c r="D8" s="80"/>
      <c r="E8" s="80"/>
      <c r="F8" s="261"/>
      <c r="G8" s="80"/>
      <c r="H8" s="229" t="s">
        <v>1447</v>
      </c>
      <c r="I8" s="80"/>
      <c r="J8" s="80"/>
      <c r="K8" s="80"/>
      <c r="L8" s="80"/>
      <c r="M8" s="80"/>
      <c r="N8" s="80"/>
      <c r="O8" s="80"/>
      <c r="P8" s="80"/>
      <c r="Q8" s="80"/>
      <c r="R8" s="149">
        <v>2848105.05</v>
      </c>
      <c r="S8" s="149"/>
      <c r="T8" s="42"/>
      <c r="U8" s="42"/>
      <c r="V8" s="51"/>
      <c r="W8" s="42"/>
    </row>
    <row r="9" spans="1:28" ht="34.9" x14ac:dyDescent="0.35">
      <c r="A9" s="240" t="s">
        <v>1448</v>
      </c>
      <c r="B9" s="77" t="s">
        <v>1449</v>
      </c>
      <c r="C9" s="80"/>
      <c r="D9" s="80"/>
      <c r="E9" s="80"/>
      <c r="F9" s="261"/>
      <c r="G9" s="80"/>
      <c r="H9" s="229" t="s">
        <v>1450</v>
      </c>
      <c r="I9" s="80"/>
      <c r="J9" s="80"/>
      <c r="K9" s="80"/>
      <c r="L9" s="80"/>
      <c r="M9" s="80"/>
      <c r="N9" s="80"/>
      <c r="O9" s="80"/>
      <c r="P9" s="80"/>
      <c r="Q9" s="80"/>
      <c r="R9" s="149">
        <v>19297001.109999999</v>
      </c>
      <c r="S9" s="149">
        <v>17112225.210000001</v>
      </c>
      <c r="T9" s="42"/>
      <c r="U9" s="42"/>
      <c r="V9" s="51"/>
      <c r="W9" s="42"/>
    </row>
    <row r="10" spans="1:28" ht="34.9" x14ac:dyDescent="0.35">
      <c r="A10" s="240" t="s">
        <v>1451</v>
      </c>
      <c r="B10" s="77" t="s">
        <v>1452</v>
      </c>
      <c r="C10" s="80"/>
      <c r="D10" s="80"/>
      <c r="E10" s="80"/>
      <c r="F10" s="261"/>
      <c r="G10" s="80"/>
      <c r="H10" s="229" t="s">
        <v>1453</v>
      </c>
      <c r="I10" s="80"/>
      <c r="J10" s="80"/>
      <c r="K10" s="80"/>
      <c r="L10" s="80"/>
      <c r="M10" s="80"/>
      <c r="N10" s="80"/>
      <c r="O10" s="80"/>
      <c r="P10" s="80"/>
      <c r="Q10" s="80"/>
      <c r="R10" s="149">
        <v>4243660.55</v>
      </c>
      <c r="S10" s="149">
        <v>1399525.6999999997</v>
      </c>
      <c r="T10" s="42"/>
      <c r="U10" s="42"/>
      <c r="V10" s="51"/>
      <c r="W10" s="42"/>
    </row>
    <row r="11" spans="1:28" ht="34.9" x14ac:dyDescent="0.35">
      <c r="A11" s="240" t="s">
        <v>1454</v>
      </c>
      <c r="B11" s="77" t="s">
        <v>1455</v>
      </c>
      <c r="C11" s="80"/>
      <c r="D11" s="80"/>
      <c r="E11" s="80"/>
      <c r="F11" s="261"/>
      <c r="G11" s="80"/>
      <c r="H11" s="229" t="s">
        <v>1456</v>
      </c>
      <c r="I11" s="80"/>
      <c r="J11" s="80"/>
      <c r="K11" s="80"/>
      <c r="L11" s="80"/>
      <c r="M11" s="80"/>
      <c r="N11" s="80"/>
      <c r="O11" s="80"/>
      <c r="P11" s="80"/>
      <c r="Q11" s="80"/>
      <c r="R11" s="149">
        <v>7869881.4900000002</v>
      </c>
      <c r="S11" s="149">
        <v>29668739.23</v>
      </c>
      <c r="T11" s="42"/>
      <c r="U11" s="42"/>
      <c r="V11" s="51"/>
      <c r="W11" s="42"/>
    </row>
    <row r="12" spans="1:28" ht="46.5" x14ac:dyDescent="0.35">
      <c r="A12" s="240" t="s">
        <v>1457</v>
      </c>
      <c r="B12" s="77" t="s">
        <v>1458</v>
      </c>
      <c r="C12" s="80"/>
      <c r="D12" s="80"/>
      <c r="E12" s="80"/>
      <c r="F12" s="261"/>
      <c r="G12" s="80"/>
      <c r="H12" s="229" t="s">
        <v>1459</v>
      </c>
      <c r="I12" s="80"/>
      <c r="J12" s="80"/>
      <c r="K12" s="80"/>
      <c r="L12" s="80"/>
      <c r="M12" s="80"/>
      <c r="N12" s="80"/>
      <c r="O12" s="80"/>
      <c r="P12" s="80"/>
      <c r="Q12" s="80"/>
      <c r="R12" s="149">
        <v>21397493.850000001</v>
      </c>
      <c r="S12" s="149">
        <v>12972530.810000001</v>
      </c>
      <c r="T12" s="42"/>
      <c r="U12" s="42"/>
      <c r="V12" s="51"/>
      <c r="W12" s="42"/>
    </row>
    <row r="13" spans="1:28" ht="46.5" x14ac:dyDescent="0.35">
      <c r="A13" s="240" t="s">
        <v>1460</v>
      </c>
      <c r="B13" s="77" t="s">
        <v>1461</v>
      </c>
      <c r="C13" s="80"/>
      <c r="D13" s="80"/>
      <c r="E13" s="80"/>
      <c r="F13" s="261"/>
      <c r="G13" s="80"/>
      <c r="H13" s="229" t="s">
        <v>1462</v>
      </c>
      <c r="I13" s="80"/>
      <c r="J13" s="80"/>
      <c r="K13" s="80"/>
      <c r="L13" s="80"/>
      <c r="M13" s="80"/>
      <c r="N13" s="80"/>
      <c r="O13" s="80"/>
      <c r="P13" s="80"/>
      <c r="Q13" s="80"/>
      <c r="R13" s="149">
        <v>2704716.62</v>
      </c>
      <c r="S13" s="149">
        <v>1325997.1400000001</v>
      </c>
      <c r="T13" s="42"/>
      <c r="U13" s="42"/>
      <c r="V13" s="51"/>
      <c r="W13" s="42"/>
    </row>
    <row r="14" spans="1:28" ht="34.9" x14ac:dyDescent="0.35">
      <c r="A14" s="256" t="s">
        <v>1463</v>
      </c>
      <c r="B14" s="257" t="s">
        <v>1464</v>
      </c>
      <c r="C14" s="258"/>
      <c r="D14" s="258"/>
      <c r="E14" s="258"/>
      <c r="F14" s="259"/>
      <c r="G14" s="258"/>
      <c r="H14" s="229" t="s">
        <v>1171</v>
      </c>
      <c r="I14" s="258"/>
      <c r="J14" s="258"/>
      <c r="K14" s="258"/>
      <c r="L14" s="258"/>
      <c r="M14" s="258"/>
      <c r="N14" s="258"/>
      <c r="O14" s="258"/>
      <c r="P14" s="258"/>
      <c r="Q14" s="258"/>
      <c r="R14" s="145">
        <v>4369140.9000000004</v>
      </c>
      <c r="S14" s="145">
        <v>1315654.92</v>
      </c>
      <c r="T14" s="45"/>
      <c r="U14" s="45"/>
      <c r="V14" s="50"/>
      <c r="W14" s="42"/>
    </row>
    <row r="15" spans="1:28" ht="34.9" x14ac:dyDescent="0.35">
      <c r="A15" s="240" t="s">
        <v>1465</v>
      </c>
      <c r="B15" s="77" t="s">
        <v>1466</v>
      </c>
      <c r="C15" s="80"/>
      <c r="D15" s="80"/>
      <c r="E15" s="80"/>
      <c r="F15" s="261"/>
      <c r="G15" s="80"/>
      <c r="H15" s="229" t="s">
        <v>1467</v>
      </c>
      <c r="I15" s="80"/>
      <c r="J15" s="80"/>
      <c r="K15" s="80"/>
      <c r="L15" s="80"/>
      <c r="M15" s="80"/>
      <c r="N15" s="80"/>
      <c r="O15" s="80"/>
      <c r="P15" s="80"/>
      <c r="Q15" s="80"/>
      <c r="R15" s="149">
        <v>6228237.8200000003</v>
      </c>
      <c r="S15" s="149">
        <v>1245737.92</v>
      </c>
      <c r="T15" s="42"/>
      <c r="U15" s="42"/>
      <c r="V15" s="51"/>
      <c r="W15" s="42"/>
    </row>
    <row r="16" spans="1:28" ht="34.9" x14ac:dyDescent="0.35">
      <c r="A16" s="240" t="s">
        <v>1468</v>
      </c>
      <c r="B16" s="77" t="s">
        <v>1469</v>
      </c>
      <c r="C16" s="80"/>
      <c r="D16" s="80"/>
      <c r="E16" s="80"/>
      <c r="F16" s="261"/>
      <c r="G16" s="80"/>
      <c r="H16" s="229" t="s">
        <v>1470</v>
      </c>
      <c r="I16" s="80"/>
      <c r="J16" s="80"/>
      <c r="K16" s="80"/>
      <c r="L16" s="80"/>
      <c r="M16" s="80"/>
      <c r="N16" s="80"/>
      <c r="O16" s="80"/>
      <c r="P16" s="80"/>
      <c r="Q16" s="80"/>
      <c r="R16" s="149"/>
      <c r="S16" s="149">
        <v>3885347.59</v>
      </c>
      <c r="T16" s="42"/>
      <c r="U16" s="42"/>
      <c r="V16" s="51"/>
      <c r="W16" s="42"/>
    </row>
    <row r="17" spans="1:23" ht="46.5" x14ac:dyDescent="0.35">
      <c r="A17" s="240" t="s">
        <v>1471</v>
      </c>
      <c r="B17" s="77" t="s">
        <v>1472</v>
      </c>
      <c r="C17" s="80"/>
      <c r="D17" s="80"/>
      <c r="E17" s="80"/>
      <c r="F17" s="261"/>
      <c r="G17" s="80"/>
      <c r="H17" s="229" t="s">
        <v>1473</v>
      </c>
      <c r="I17" s="80"/>
      <c r="J17" s="80"/>
      <c r="K17" s="80"/>
      <c r="L17" s="80"/>
      <c r="M17" s="80"/>
      <c r="N17" s="80"/>
      <c r="O17" s="80"/>
      <c r="P17" s="80"/>
      <c r="Q17" s="80"/>
      <c r="R17" s="149">
        <v>2993856.69</v>
      </c>
      <c r="S17" s="149">
        <v>569303.39</v>
      </c>
      <c r="T17" s="42"/>
      <c r="U17" s="42"/>
      <c r="V17" s="51"/>
      <c r="W17" s="42"/>
    </row>
    <row r="18" spans="1:23" ht="46.5" x14ac:dyDescent="0.35">
      <c r="A18" s="240" t="s">
        <v>1474</v>
      </c>
      <c r="B18" s="77" t="s">
        <v>1475</v>
      </c>
      <c r="C18" s="80"/>
      <c r="D18" s="80"/>
      <c r="E18" s="80"/>
      <c r="F18" s="261"/>
      <c r="G18" s="80"/>
      <c r="H18" s="229" t="s">
        <v>1476</v>
      </c>
      <c r="I18" s="80"/>
      <c r="J18" s="80"/>
      <c r="K18" s="80"/>
      <c r="L18" s="80"/>
      <c r="M18" s="80"/>
      <c r="N18" s="80"/>
      <c r="O18" s="80"/>
      <c r="P18" s="80"/>
      <c r="Q18" s="80"/>
      <c r="R18" s="149">
        <v>25592451.640000008</v>
      </c>
      <c r="S18" s="149">
        <v>11131953.290000001</v>
      </c>
      <c r="T18" s="42"/>
      <c r="U18" s="42"/>
      <c r="V18" s="51"/>
      <c r="W18" s="42"/>
    </row>
    <row r="19" spans="1:23" ht="58.15" x14ac:dyDescent="0.35">
      <c r="A19" s="240" t="s">
        <v>1477</v>
      </c>
      <c r="B19" s="77" t="s">
        <v>1478</v>
      </c>
      <c r="C19" s="80"/>
      <c r="D19" s="80"/>
      <c r="E19" s="80"/>
      <c r="F19" s="261"/>
      <c r="G19" s="80"/>
      <c r="H19" s="229" t="s">
        <v>1462</v>
      </c>
      <c r="I19" s="80"/>
      <c r="J19" s="80"/>
      <c r="K19" s="80"/>
      <c r="L19" s="80"/>
      <c r="M19" s="80"/>
      <c r="N19" s="80"/>
      <c r="O19" s="80"/>
      <c r="P19" s="80"/>
      <c r="Q19" s="80"/>
      <c r="R19" s="149">
        <v>8944789.8000000026</v>
      </c>
      <c r="S19" s="149">
        <v>3741195.8099999996</v>
      </c>
      <c r="T19" s="42"/>
      <c r="U19" s="42"/>
      <c r="V19" s="51"/>
      <c r="W19" s="42"/>
    </row>
    <row r="20" spans="1:23" ht="34.9" x14ac:dyDescent="0.35">
      <c r="A20" s="240" t="s">
        <v>1479</v>
      </c>
      <c r="B20" s="77" t="s">
        <v>1480</v>
      </c>
      <c r="C20" s="80"/>
      <c r="D20" s="80"/>
      <c r="E20" s="80"/>
      <c r="F20" s="261"/>
      <c r="G20" s="80"/>
      <c r="H20" s="229" t="s">
        <v>1481</v>
      </c>
      <c r="I20" s="80"/>
      <c r="J20" s="80"/>
      <c r="K20" s="80"/>
      <c r="L20" s="80"/>
      <c r="M20" s="80"/>
      <c r="N20" s="80"/>
      <c r="O20" s="80"/>
      <c r="P20" s="80"/>
      <c r="Q20" s="80"/>
      <c r="R20" s="149">
        <v>5454225.5599999996</v>
      </c>
      <c r="S20" s="149">
        <v>4420469.2299999995</v>
      </c>
      <c r="T20" s="42"/>
      <c r="U20" s="42"/>
      <c r="V20" s="51"/>
      <c r="W20" s="42"/>
    </row>
    <row r="21" spans="1:23" ht="69.75" x14ac:dyDescent="0.35">
      <c r="A21" s="240" t="s">
        <v>1482</v>
      </c>
      <c r="B21" s="77" t="s">
        <v>1483</v>
      </c>
      <c r="C21" s="80"/>
      <c r="D21" s="80"/>
      <c r="E21" s="80"/>
      <c r="F21" s="261"/>
      <c r="G21" s="80"/>
      <c r="H21" s="229" t="s">
        <v>1484</v>
      </c>
      <c r="I21" s="80"/>
      <c r="J21" s="80"/>
      <c r="K21" s="80"/>
      <c r="L21" s="80"/>
      <c r="M21" s="80"/>
      <c r="N21" s="80"/>
      <c r="O21" s="80"/>
      <c r="P21" s="80"/>
      <c r="Q21" s="80"/>
      <c r="R21" s="149">
        <v>29689951.400000006</v>
      </c>
      <c r="S21" s="149">
        <v>3284493.6699999995</v>
      </c>
      <c r="T21" s="42"/>
      <c r="U21" s="42"/>
      <c r="V21" s="51"/>
      <c r="W21" s="42"/>
    </row>
    <row r="22" spans="1:23" ht="34.9" x14ac:dyDescent="0.35">
      <c r="A22" s="240" t="s">
        <v>1485</v>
      </c>
      <c r="B22" s="77" t="s">
        <v>1486</v>
      </c>
      <c r="C22" s="80"/>
      <c r="D22" s="80"/>
      <c r="E22" s="80"/>
      <c r="F22" s="261"/>
      <c r="G22" s="80"/>
      <c r="H22" s="229" t="s">
        <v>1487</v>
      </c>
      <c r="I22" s="80"/>
      <c r="J22" s="80"/>
      <c r="K22" s="80"/>
      <c r="L22" s="80"/>
      <c r="M22" s="80"/>
      <c r="N22" s="80"/>
      <c r="O22" s="80"/>
      <c r="P22" s="80"/>
      <c r="Q22" s="80"/>
      <c r="R22" s="149">
        <v>2851187.49</v>
      </c>
      <c r="S22" s="149">
        <v>617847.60000000009</v>
      </c>
      <c r="T22" s="42"/>
      <c r="U22" s="42"/>
      <c r="V22" s="51"/>
      <c r="W22" s="42"/>
    </row>
    <row r="23" spans="1:23" ht="46.5" x14ac:dyDescent="0.35">
      <c r="A23" s="240" t="s">
        <v>1488</v>
      </c>
      <c r="B23" s="77" t="s">
        <v>1489</v>
      </c>
      <c r="C23" s="80"/>
      <c r="D23" s="80"/>
      <c r="E23" s="80"/>
      <c r="F23" s="261"/>
      <c r="G23" s="80"/>
      <c r="H23" s="229" t="s">
        <v>1490</v>
      </c>
      <c r="I23" s="80"/>
      <c r="J23" s="80"/>
      <c r="K23" s="80"/>
      <c r="L23" s="80"/>
      <c r="M23" s="80"/>
      <c r="N23" s="80"/>
      <c r="O23" s="80"/>
      <c r="P23" s="80"/>
      <c r="Q23" s="80"/>
      <c r="R23" s="149">
        <v>26667338.059999999</v>
      </c>
      <c r="S23" s="149">
        <v>6719805.46</v>
      </c>
      <c r="T23" s="42"/>
      <c r="U23" s="42"/>
      <c r="V23" s="51"/>
      <c r="W23" s="42"/>
    </row>
    <row r="24" spans="1:23" ht="34.9" x14ac:dyDescent="0.35">
      <c r="A24" s="240" t="s">
        <v>1491</v>
      </c>
      <c r="B24" s="77" t="s">
        <v>1492</v>
      </c>
      <c r="C24" s="80"/>
      <c r="D24" s="80"/>
      <c r="E24" s="80"/>
      <c r="F24" s="261"/>
      <c r="G24" s="80"/>
      <c r="H24" s="229" t="s">
        <v>1493</v>
      </c>
      <c r="I24" s="80"/>
      <c r="J24" s="80"/>
      <c r="K24" s="80"/>
      <c r="L24" s="80"/>
      <c r="M24" s="80"/>
      <c r="N24" s="80"/>
      <c r="O24" s="80"/>
      <c r="P24" s="80"/>
      <c r="Q24" s="80"/>
      <c r="R24" s="149">
        <v>7695337.2999999998</v>
      </c>
      <c r="S24" s="149"/>
      <c r="T24" s="42"/>
      <c r="U24" s="42"/>
      <c r="V24" s="51"/>
      <c r="W24" s="42"/>
    </row>
    <row r="25" spans="1:23" ht="46.5" x14ac:dyDescent="0.35">
      <c r="A25" s="240" t="s">
        <v>1494</v>
      </c>
      <c r="B25" s="77" t="s">
        <v>1495</v>
      </c>
      <c r="C25" s="80"/>
      <c r="D25" s="80"/>
      <c r="E25" s="80"/>
      <c r="F25" s="261"/>
      <c r="G25" s="80"/>
      <c r="H25" s="229" t="s">
        <v>1490</v>
      </c>
      <c r="I25" s="80"/>
      <c r="J25" s="80"/>
      <c r="K25" s="80"/>
      <c r="L25" s="80"/>
      <c r="M25" s="80"/>
      <c r="N25" s="80"/>
      <c r="O25" s="80"/>
      <c r="P25" s="80"/>
      <c r="Q25" s="80"/>
      <c r="R25" s="149">
        <v>14288649.320000002</v>
      </c>
      <c r="S25" s="149">
        <v>3055706.62</v>
      </c>
      <c r="T25" s="42"/>
      <c r="U25" s="42"/>
      <c r="V25" s="51"/>
      <c r="W25" s="42"/>
    </row>
    <row r="26" spans="1:23" ht="34.9" x14ac:dyDescent="0.35">
      <c r="A26" s="240" t="s">
        <v>1496</v>
      </c>
      <c r="B26" s="77" t="s">
        <v>1497</v>
      </c>
      <c r="C26" s="80"/>
      <c r="D26" s="80"/>
      <c r="E26" s="80"/>
      <c r="F26" s="261"/>
      <c r="G26" s="80"/>
      <c r="H26" s="229" t="s">
        <v>1481</v>
      </c>
      <c r="I26" s="80"/>
      <c r="J26" s="80"/>
      <c r="K26" s="80"/>
      <c r="L26" s="80"/>
      <c r="M26" s="80"/>
      <c r="N26" s="80"/>
      <c r="O26" s="80"/>
      <c r="P26" s="80"/>
      <c r="Q26" s="80"/>
      <c r="R26" s="149">
        <v>6725438.9199999999</v>
      </c>
      <c r="S26" s="149">
        <v>1363487.8</v>
      </c>
      <c r="T26" s="42"/>
      <c r="U26" s="42"/>
      <c r="V26" s="51"/>
      <c r="W26" s="42"/>
    </row>
    <row r="27" spans="1:23" ht="46.5" x14ac:dyDescent="0.35">
      <c r="A27" s="240" t="s">
        <v>1498</v>
      </c>
      <c r="B27" s="77" t="s">
        <v>1499</v>
      </c>
      <c r="C27" s="80"/>
      <c r="D27" s="80"/>
      <c r="E27" s="80"/>
      <c r="F27" s="261"/>
      <c r="G27" s="80"/>
      <c r="H27" s="229" t="s">
        <v>1500</v>
      </c>
      <c r="I27" s="80"/>
      <c r="J27" s="80"/>
      <c r="K27" s="80"/>
      <c r="L27" s="80"/>
      <c r="M27" s="80"/>
      <c r="N27" s="80"/>
      <c r="O27" s="80"/>
      <c r="P27" s="80"/>
      <c r="Q27" s="80"/>
      <c r="R27" s="149">
        <v>3047564.1</v>
      </c>
      <c r="S27" s="149">
        <v>266801.44</v>
      </c>
      <c r="T27" s="42"/>
      <c r="U27" s="42"/>
      <c r="V27" s="51"/>
      <c r="W27" s="42"/>
    </row>
    <row r="28" spans="1:23" ht="34.9" x14ac:dyDescent="0.35">
      <c r="A28" s="240" t="s">
        <v>1501</v>
      </c>
      <c r="B28" s="77" t="s">
        <v>1502</v>
      </c>
      <c r="C28" s="80"/>
      <c r="D28" s="80"/>
      <c r="E28" s="80"/>
      <c r="F28" s="261"/>
      <c r="G28" s="80"/>
      <c r="H28" s="229" t="s">
        <v>1503</v>
      </c>
      <c r="I28" s="80"/>
      <c r="J28" s="80"/>
      <c r="K28" s="80"/>
      <c r="L28" s="80"/>
      <c r="M28" s="80"/>
      <c r="N28" s="80"/>
      <c r="O28" s="80"/>
      <c r="P28" s="80"/>
      <c r="Q28" s="80"/>
      <c r="R28" s="149">
        <v>2702209.7400000007</v>
      </c>
      <c r="S28" s="149">
        <v>871673.68</v>
      </c>
      <c r="T28" s="42"/>
      <c r="U28" s="42"/>
      <c r="V28" s="51"/>
      <c r="W28" s="42"/>
    </row>
    <row r="29" spans="1:23" ht="46.5" x14ac:dyDescent="0.35">
      <c r="A29" s="240" t="s">
        <v>1504</v>
      </c>
      <c r="B29" s="77" t="s">
        <v>1505</v>
      </c>
      <c r="C29" s="80"/>
      <c r="D29" s="80"/>
      <c r="E29" s="80"/>
      <c r="F29" s="261"/>
      <c r="G29" s="80"/>
      <c r="H29" s="229" t="s">
        <v>1453</v>
      </c>
      <c r="I29" s="80"/>
      <c r="J29" s="80"/>
      <c r="K29" s="80"/>
      <c r="L29" s="80"/>
      <c r="M29" s="80"/>
      <c r="N29" s="80"/>
      <c r="O29" s="80"/>
      <c r="P29" s="80"/>
      <c r="Q29" s="80"/>
      <c r="R29" s="149">
        <v>1228740.7799999996</v>
      </c>
      <c r="S29" s="149">
        <v>390580.82999999996</v>
      </c>
      <c r="T29" s="42"/>
      <c r="U29" s="42"/>
      <c r="V29" s="51"/>
      <c r="W29" s="42"/>
    </row>
    <row r="30" spans="1:23" ht="58.15" x14ac:dyDescent="0.35">
      <c r="A30" s="240" t="s">
        <v>1506</v>
      </c>
      <c r="B30" s="77" t="s">
        <v>1507</v>
      </c>
      <c r="C30" s="80"/>
      <c r="D30" s="80"/>
      <c r="E30" s="80"/>
      <c r="F30" s="261"/>
      <c r="G30" s="80"/>
      <c r="H30" s="229" t="s">
        <v>1508</v>
      </c>
      <c r="I30" s="80"/>
      <c r="J30" s="80"/>
      <c r="K30" s="80"/>
      <c r="L30" s="80"/>
      <c r="M30" s="80"/>
      <c r="N30" s="80"/>
      <c r="O30" s="80"/>
      <c r="P30" s="80"/>
      <c r="Q30" s="80"/>
      <c r="R30" s="149">
        <v>7991579.0600000015</v>
      </c>
      <c r="S30" s="149">
        <v>102011.59</v>
      </c>
      <c r="T30" s="42"/>
      <c r="U30" s="42"/>
      <c r="V30" s="51"/>
      <c r="W30" s="42"/>
    </row>
    <row r="31" spans="1:23" ht="46.5" x14ac:dyDescent="0.35">
      <c r="A31" s="240" t="s">
        <v>1509</v>
      </c>
      <c r="B31" s="77" t="s">
        <v>1510</v>
      </c>
      <c r="C31" s="80"/>
      <c r="D31" s="80"/>
      <c r="E31" s="80"/>
      <c r="F31" s="261"/>
      <c r="G31" s="80"/>
      <c r="H31" s="229" t="s">
        <v>1511</v>
      </c>
      <c r="I31" s="80"/>
      <c r="J31" s="80"/>
      <c r="K31" s="80"/>
      <c r="L31" s="80"/>
      <c r="M31" s="80"/>
      <c r="N31" s="80"/>
      <c r="O31" s="80"/>
      <c r="P31" s="80"/>
      <c r="Q31" s="80"/>
      <c r="R31" s="149">
        <v>3622232.85</v>
      </c>
      <c r="S31" s="149"/>
      <c r="T31" s="42"/>
      <c r="U31" s="42"/>
      <c r="V31" s="51"/>
      <c r="W31" s="42"/>
    </row>
    <row r="32" spans="1:23" ht="58.15" x14ac:dyDescent="0.35">
      <c r="A32" s="240" t="s">
        <v>1512</v>
      </c>
      <c r="B32" s="77" t="s">
        <v>1513</v>
      </c>
      <c r="C32" s="80"/>
      <c r="D32" s="80"/>
      <c r="E32" s="80"/>
      <c r="F32" s="261"/>
      <c r="G32" s="80"/>
      <c r="H32" s="229" t="s">
        <v>1514</v>
      </c>
      <c r="I32" s="80"/>
      <c r="J32" s="80"/>
      <c r="K32" s="80"/>
      <c r="L32" s="80"/>
      <c r="M32" s="80"/>
      <c r="N32" s="80"/>
      <c r="O32" s="80"/>
      <c r="P32" s="80"/>
      <c r="Q32" s="80"/>
      <c r="R32" s="149">
        <v>5842992.7800000012</v>
      </c>
      <c r="S32" s="149">
        <v>767859</v>
      </c>
      <c r="T32" s="42"/>
      <c r="U32" s="42"/>
      <c r="V32" s="51"/>
      <c r="W32" s="42"/>
    </row>
    <row r="33" spans="1:24" ht="58.15" x14ac:dyDescent="0.35">
      <c r="A33" s="240" t="s">
        <v>1515</v>
      </c>
      <c r="B33" s="77" t="s">
        <v>1516</v>
      </c>
      <c r="C33" s="80"/>
      <c r="D33" s="80"/>
      <c r="E33" s="80"/>
      <c r="F33" s="261"/>
      <c r="G33" s="80"/>
      <c r="H33" s="229" t="s">
        <v>1511</v>
      </c>
      <c r="I33" s="80"/>
      <c r="J33" s="80"/>
      <c r="K33" s="80"/>
      <c r="L33" s="80"/>
      <c r="M33" s="80"/>
      <c r="N33" s="80"/>
      <c r="O33" s="80"/>
      <c r="P33" s="80"/>
      <c r="Q33" s="80"/>
      <c r="R33" s="149">
        <v>1742453.61</v>
      </c>
      <c r="S33" s="149"/>
      <c r="T33" s="42"/>
      <c r="U33" s="42"/>
      <c r="V33" s="51"/>
      <c r="W33" s="42"/>
    </row>
    <row r="34" spans="1:24" ht="46.5" x14ac:dyDescent="0.35">
      <c r="A34" s="240" t="s">
        <v>1517</v>
      </c>
      <c r="B34" s="77" t="s">
        <v>1518</v>
      </c>
      <c r="C34" s="80"/>
      <c r="D34" s="80"/>
      <c r="E34" s="80"/>
      <c r="F34" s="261"/>
      <c r="G34" s="80"/>
      <c r="H34" s="229" t="s">
        <v>1519</v>
      </c>
      <c r="I34" s="80"/>
      <c r="J34" s="80"/>
      <c r="K34" s="80"/>
      <c r="L34" s="80"/>
      <c r="M34" s="80"/>
      <c r="N34" s="80"/>
      <c r="O34" s="80"/>
      <c r="P34" s="80"/>
      <c r="Q34" s="80"/>
      <c r="R34" s="149">
        <v>5024029.71</v>
      </c>
      <c r="S34" s="149">
        <v>373301.97</v>
      </c>
      <c r="T34" s="42"/>
      <c r="U34" s="42"/>
      <c r="V34" s="51"/>
      <c r="W34" s="42"/>
    </row>
    <row r="35" spans="1:24" ht="46.5" x14ac:dyDescent="0.35">
      <c r="A35" s="240" t="s">
        <v>1520</v>
      </c>
      <c r="B35" s="77" t="s">
        <v>1521</v>
      </c>
      <c r="C35" s="80"/>
      <c r="D35" s="80"/>
      <c r="E35" s="80"/>
      <c r="F35" s="261"/>
      <c r="G35" s="80"/>
      <c r="H35" s="229" t="s">
        <v>1522</v>
      </c>
      <c r="I35" s="80"/>
      <c r="J35" s="80"/>
      <c r="K35" s="80"/>
      <c r="L35" s="80"/>
      <c r="M35" s="80"/>
      <c r="N35" s="80"/>
      <c r="O35" s="80"/>
      <c r="P35" s="80"/>
      <c r="Q35" s="80"/>
      <c r="R35" s="149">
        <v>2274944.1800000002</v>
      </c>
      <c r="S35" s="149">
        <v>10057173.469999997</v>
      </c>
      <c r="T35" s="42"/>
      <c r="U35" s="42"/>
      <c r="V35" s="51"/>
      <c r="W35" s="42"/>
    </row>
    <row r="36" spans="1:24" ht="46.5" x14ac:dyDescent="0.35">
      <c r="A36" s="240" t="s">
        <v>1523</v>
      </c>
      <c r="B36" s="77" t="s">
        <v>1524</v>
      </c>
      <c r="C36" s="80"/>
      <c r="D36" s="80"/>
      <c r="E36" s="80"/>
      <c r="F36" s="261"/>
      <c r="G36" s="80"/>
      <c r="H36" s="229" t="s">
        <v>1508</v>
      </c>
      <c r="I36" s="80"/>
      <c r="J36" s="80"/>
      <c r="K36" s="80"/>
      <c r="L36" s="80"/>
      <c r="M36" s="80"/>
      <c r="N36" s="80"/>
      <c r="O36" s="80"/>
      <c r="P36" s="80"/>
      <c r="Q36" s="80"/>
      <c r="R36" s="149">
        <v>5031857.8200000012</v>
      </c>
      <c r="S36" s="149">
        <v>3856987.48</v>
      </c>
      <c r="T36" s="42"/>
      <c r="U36" s="42"/>
      <c r="V36" s="51"/>
      <c r="W36" s="42"/>
    </row>
    <row r="37" spans="1:24" ht="46.5" x14ac:dyDescent="0.35">
      <c r="A37" s="240" t="s">
        <v>1525</v>
      </c>
      <c r="B37" s="77" t="s">
        <v>1526</v>
      </c>
      <c r="C37" s="80"/>
      <c r="D37" s="80"/>
      <c r="E37" s="80"/>
      <c r="F37" s="261"/>
      <c r="G37" s="80"/>
      <c r="H37" s="229" t="s">
        <v>1481</v>
      </c>
      <c r="I37" s="80"/>
      <c r="J37" s="80"/>
      <c r="K37" s="80"/>
      <c r="L37" s="80"/>
      <c r="M37" s="80"/>
      <c r="N37" s="80"/>
      <c r="O37" s="80"/>
      <c r="P37" s="80"/>
      <c r="Q37" s="80"/>
      <c r="R37" s="149">
        <v>5191571.7400000021</v>
      </c>
      <c r="S37" s="149">
        <v>533786.71000000008</v>
      </c>
      <c r="T37" s="42"/>
      <c r="U37" s="42"/>
      <c r="V37" s="51"/>
      <c r="W37" s="42"/>
    </row>
    <row r="38" spans="1:24" ht="34.9" x14ac:dyDescent="0.35">
      <c r="A38" s="240" t="s">
        <v>1527</v>
      </c>
      <c r="B38" s="77" t="s">
        <v>1528</v>
      </c>
      <c r="C38" s="80"/>
      <c r="D38" s="80"/>
      <c r="E38" s="80"/>
      <c r="F38" s="261"/>
      <c r="G38" s="80"/>
      <c r="H38" s="229" t="s">
        <v>1529</v>
      </c>
      <c r="I38" s="80"/>
      <c r="J38" s="80"/>
      <c r="K38" s="80"/>
      <c r="L38" s="80"/>
      <c r="M38" s="80"/>
      <c r="N38" s="80"/>
      <c r="O38" s="80"/>
      <c r="P38" s="80"/>
      <c r="Q38" s="80"/>
      <c r="R38" s="149">
        <v>4606141.12</v>
      </c>
      <c r="S38" s="149">
        <v>973593.85</v>
      </c>
      <c r="T38" s="42"/>
      <c r="U38" s="42"/>
      <c r="V38" s="51"/>
      <c r="W38" s="42"/>
    </row>
    <row r="39" spans="1:24" ht="24" customHeight="1" x14ac:dyDescent="0.35">
      <c r="A39" s="46" t="s">
        <v>10</v>
      </c>
      <c r="B39" s="46"/>
      <c r="C39" s="103"/>
      <c r="D39" s="103"/>
      <c r="E39" s="103"/>
      <c r="F39" s="262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69">
        <f>SUM(R7:R38)</f>
        <v>249260083.34000003</v>
      </c>
      <c r="S39" s="169">
        <f>SUM(S7:S38)</f>
        <v>122023791.41000001</v>
      </c>
      <c r="T39" s="187"/>
      <c r="U39" s="187"/>
      <c r="V39" s="312"/>
      <c r="W39" s="312"/>
      <c r="X39" s="52"/>
    </row>
    <row r="40" spans="1:24" x14ac:dyDescent="0.35">
      <c r="A40" s="263" t="s">
        <v>185</v>
      </c>
      <c r="B40" s="222"/>
      <c r="C40" s="222"/>
      <c r="D40" s="222"/>
      <c r="E40" s="222"/>
      <c r="F40" s="245"/>
      <c r="G40" s="222"/>
      <c r="H40" s="222"/>
      <c r="I40" s="222"/>
      <c r="J40" s="222"/>
      <c r="K40" s="222"/>
      <c r="L40" s="222"/>
      <c r="M40" s="222"/>
      <c r="N40" s="222"/>
    </row>
    <row r="41" spans="1:24" x14ac:dyDescent="0.35">
      <c r="A41" s="264" t="s">
        <v>186</v>
      </c>
      <c r="B41" s="222"/>
      <c r="C41" s="222"/>
      <c r="D41" s="222"/>
      <c r="E41" s="222"/>
      <c r="F41" s="245"/>
      <c r="G41" s="222"/>
      <c r="H41" s="222"/>
      <c r="I41" s="222"/>
      <c r="J41" s="222"/>
      <c r="K41" s="222"/>
      <c r="L41" s="222"/>
      <c r="M41" s="222"/>
      <c r="N41" s="222"/>
    </row>
    <row r="42" spans="1:24" x14ac:dyDescent="0.35">
      <c r="A42" s="263" t="s">
        <v>187</v>
      </c>
      <c r="B42" s="247"/>
    </row>
    <row r="43" spans="1:24" x14ac:dyDescent="0.35">
      <c r="A43" s="247"/>
    </row>
    <row r="44" spans="1:24" x14ac:dyDescent="0.35">
      <c r="A44" s="247"/>
      <c r="H44" s="44"/>
    </row>
    <row r="45" spans="1:24" x14ac:dyDescent="0.35">
      <c r="A45" s="247"/>
    </row>
  </sheetData>
  <mergeCells count="20">
    <mergeCell ref="A1:W1"/>
    <mergeCell ref="A2:W2"/>
    <mergeCell ref="W3:W5"/>
    <mergeCell ref="B5:B6"/>
    <mergeCell ref="C5:C6"/>
    <mergeCell ref="D5:D6"/>
    <mergeCell ref="E5:E6"/>
    <mergeCell ref="F5:F6"/>
    <mergeCell ref="G5:G6"/>
    <mergeCell ref="H5:H6"/>
    <mergeCell ref="I5:J5"/>
    <mergeCell ref="O5:Q5"/>
    <mergeCell ref="R3:S5"/>
    <mergeCell ref="T3:U5"/>
    <mergeCell ref="V3:V5"/>
    <mergeCell ref="V39:W39"/>
    <mergeCell ref="K5:L5"/>
    <mergeCell ref="M5:N5"/>
    <mergeCell ref="A3:B3"/>
    <mergeCell ref="C3:Q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775"/>
  <sheetViews>
    <sheetView workbookViewId="0">
      <selection sqref="A1:XFD1048576"/>
    </sheetView>
  </sheetViews>
  <sheetFormatPr baseColWidth="10" defaultColWidth="11.3984375" defaultRowHeight="11.65" x14ac:dyDescent="0.35"/>
  <cols>
    <col min="1" max="1" width="18.73046875" style="19" customWidth="1"/>
    <col min="2" max="2" width="27" style="19" customWidth="1"/>
    <col min="3" max="3" width="23.265625" style="19" customWidth="1"/>
    <col min="4" max="6" width="18.73046875" style="19" customWidth="1"/>
    <col min="7" max="7" width="38.3984375" style="19" customWidth="1"/>
    <col min="8" max="8" width="18.73046875" style="19" customWidth="1"/>
    <col min="9" max="9" width="15.59765625" style="19" customWidth="1"/>
    <col min="10" max="10" width="18.73046875" style="19" customWidth="1"/>
    <col min="11" max="11" width="7.1328125" style="39" customWidth="1"/>
    <col min="12" max="12" width="7.1328125" style="273" customWidth="1"/>
    <col min="13" max="13" width="11.265625" style="123" bestFit="1" customWidth="1"/>
    <col min="14" max="14" width="7.1328125" style="19" customWidth="1"/>
    <col min="15" max="15" width="7.1328125" style="273" customWidth="1"/>
    <col min="16" max="16" width="12.73046875" style="123" customWidth="1"/>
    <col min="17" max="17" width="11.3984375" style="19"/>
    <col min="18" max="18" width="11.3984375" style="123"/>
    <col min="19" max="16384" width="11.3984375" style="19"/>
  </cols>
  <sheetData>
    <row r="1" spans="1:22" s="73" customFormat="1" ht="28.5" customHeight="1" x14ac:dyDescent="0.35">
      <c r="A1" s="365" t="s">
        <v>239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</row>
    <row r="2" spans="1:22" ht="17.25" customHeight="1" x14ac:dyDescent="0.35">
      <c r="A2" s="305" t="s">
        <v>206</v>
      </c>
      <c r="B2" s="305"/>
      <c r="C2" s="342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222"/>
      <c r="T2" s="222"/>
      <c r="U2" s="222"/>
      <c r="V2" s="222"/>
    </row>
    <row r="3" spans="1:22" s="40" customFormat="1" ht="24" customHeight="1" x14ac:dyDescent="0.35">
      <c r="A3" s="345" t="s">
        <v>126</v>
      </c>
      <c r="B3" s="345"/>
      <c r="C3" s="345"/>
      <c r="D3" s="345"/>
      <c r="E3" s="345"/>
      <c r="F3" s="367" t="s">
        <v>127</v>
      </c>
      <c r="G3" s="368"/>
      <c r="H3" s="368"/>
      <c r="I3" s="368"/>
      <c r="J3" s="369"/>
      <c r="K3" s="370" t="s">
        <v>222</v>
      </c>
      <c r="L3" s="370"/>
      <c r="M3" s="370"/>
      <c r="N3" s="370" t="s">
        <v>223</v>
      </c>
      <c r="O3" s="370"/>
      <c r="P3" s="370"/>
      <c r="Q3" s="345" t="s">
        <v>245</v>
      </c>
      <c r="R3" s="345"/>
    </row>
    <row r="4" spans="1:22" s="41" customFormat="1" ht="98.25" customHeight="1" x14ac:dyDescent="0.45">
      <c r="A4" s="108" t="s">
        <v>119</v>
      </c>
      <c r="B4" s="108" t="s">
        <v>128</v>
      </c>
      <c r="C4" s="108" t="s">
        <v>129</v>
      </c>
      <c r="D4" s="108" t="s">
        <v>130</v>
      </c>
      <c r="E4" s="108" t="s">
        <v>131</v>
      </c>
      <c r="F4" s="108" t="s">
        <v>132</v>
      </c>
      <c r="G4" s="108" t="s">
        <v>133</v>
      </c>
      <c r="H4" s="108" t="s">
        <v>134</v>
      </c>
      <c r="I4" s="108" t="s">
        <v>135</v>
      </c>
      <c r="J4" s="108" t="s">
        <v>136</v>
      </c>
      <c r="K4" s="265" t="s">
        <v>137</v>
      </c>
      <c r="L4" s="266" t="s">
        <v>138</v>
      </c>
      <c r="M4" s="267" t="s">
        <v>139</v>
      </c>
      <c r="N4" s="265" t="s">
        <v>137</v>
      </c>
      <c r="O4" s="266" t="s">
        <v>138</v>
      </c>
      <c r="P4" s="267" t="s">
        <v>139</v>
      </c>
      <c r="Q4" s="265" t="s">
        <v>137</v>
      </c>
      <c r="R4" s="267" t="s">
        <v>246</v>
      </c>
    </row>
    <row r="5" spans="1:22" x14ac:dyDescent="0.35">
      <c r="A5" s="42" t="s">
        <v>1435</v>
      </c>
      <c r="B5" s="42" t="s">
        <v>1530</v>
      </c>
      <c r="C5" s="42" t="s">
        <v>1531</v>
      </c>
      <c r="D5" s="42"/>
      <c r="E5" s="42"/>
      <c r="F5" s="42" t="s">
        <v>1532</v>
      </c>
      <c r="G5" s="42" t="s">
        <v>1533</v>
      </c>
      <c r="H5" s="42"/>
      <c r="I5" s="42"/>
      <c r="J5" s="42"/>
      <c r="K5" s="94"/>
      <c r="L5" s="268"/>
      <c r="M5" s="149">
        <v>13200</v>
      </c>
      <c r="N5" s="94"/>
      <c r="O5" s="268"/>
      <c r="P5" s="202">
        <v>0</v>
      </c>
      <c r="Q5" s="94"/>
      <c r="R5" s="149"/>
    </row>
    <row r="6" spans="1:22" x14ac:dyDescent="0.35">
      <c r="A6" s="42" t="s">
        <v>1435</v>
      </c>
      <c r="B6" s="42" t="s">
        <v>1530</v>
      </c>
      <c r="C6" s="42" t="s">
        <v>1531</v>
      </c>
      <c r="D6" s="42"/>
      <c r="E6" s="42"/>
      <c r="F6" s="42" t="s">
        <v>1534</v>
      </c>
      <c r="G6" s="42" t="s">
        <v>1535</v>
      </c>
      <c r="H6" s="42"/>
      <c r="I6" s="42"/>
      <c r="J6" s="42"/>
      <c r="K6" s="94"/>
      <c r="L6" s="268"/>
      <c r="M6" s="149">
        <v>0</v>
      </c>
      <c r="N6" s="94"/>
      <c r="O6" s="268"/>
      <c r="P6" s="202">
        <v>5000</v>
      </c>
      <c r="Q6" s="94"/>
      <c r="R6" s="149"/>
    </row>
    <row r="7" spans="1:22" x14ac:dyDescent="0.35">
      <c r="A7" s="42" t="s">
        <v>1435</v>
      </c>
      <c r="B7" s="42" t="s">
        <v>1530</v>
      </c>
      <c r="C7" s="42" t="s">
        <v>1531</v>
      </c>
      <c r="D7" s="42"/>
      <c r="E7" s="42"/>
      <c r="F7" s="42" t="s">
        <v>1536</v>
      </c>
      <c r="G7" s="42" t="s">
        <v>1537</v>
      </c>
      <c r="H7" s="42"/>
      <c r="I7" s="42"/>
      <c r="J7" s="42"/>
      <c r="K7" s="94"/>
      <c r="L7" s="268"/>
      <c r="M7" s="149">
        <v>0</v>
      </c>
      <c r="N7" s="94"/>
      <c r="O7" s="268"/>
      <c r="P7" s="202">
        <v>15000</v>
      </c>
      <c r="Q7" s="94"/>
      <c r="R7" s="149"/>
    </row>
    <row r="8" spans="1:22" x14ac:dyDescent="0.35">
      <c r="A8" s="42" t="s">
        <v>1435</v>
      </c>
      <c r="B8" s="42" t="s">
        <v>1530</v>
      </c>
      <c r="C8" s="42" t="s">
        <v>1531</v>
      </c>
      <c r="D8" s="42"/>
      <c r="E8" s="42"/>
      <c r="F8" s="42" t="s">
        <v>1538</v>
      </c>
      <c r="G8" s="42" t="s">
        <v>1539</v>
      </c>
      <c r="H8" s="42"/>
      <c r="I8" s="42"/>
      <c r="J8" s="42"/>
      <c r="K8" s="94"/>
      <c r="L8" s="268"/>
      <c r="M8" s="149">
        <v>0</v>
      </c>
      <c r="N8" s="94"/>
      <c r="O8" s="268"/>
      <c r="P8" s="202">
        <v>4200</v>
      </c>
      <c r="Q8" s="94"/>
      <c r="R8" s="149"/>
    </row>
    <row r="9" spans="1:22" x14ac:dyDescent="0.35">
      <c r="A9" s="42" t="s">
        <v>1435</v>
      </c>
      <c r="B9" s="42" t="s">
        <v>1530</v>
      </c>
      <c r="C9" s="42" t="s">
        <v>1531</v>
      </c>
      <c r="D9" s="42"/>
      <c r="E9" s="42"/>
      <c r="F9" s="42" t="s">
        <v>1540</v>
      </c>
      <c r="G9" s="42" t="s">
        <v>1541</v>
      </c>
      <c r="H9" s="42"/>
      <c r="I9" s="42"/>
      <c r="J9" s="42"/>
      <c r="K9" s="94"/>
      <c r="L9" s="268"/>
      <c r="M9" s="149">
        <v>0</v>
      </c>
      <c r="N9" s="94"/>
      <c r="O9" s="268"/>
      <c r="P9" s="202">
        <v>15000</v>
      </c>
      <c r="Q9" s="94"/>
      <c r="R9" s="149"/>
    </row>
    <row r="10" spans="1:22" x14ac:dyDescent="0.35">
      <c r="A10" s="42" t="s">
        <v>1435</v>
      </c>
      <c r="B10" s="42" t="s">
        <v>1530</v>
      </c>
      <c r="C10" s="42" t="s">
        <v>1531</v>
      </c>
      <c r="D10" s="42"/>
      <c r="E10" s="42"/>
      <c r="F10" s="42" t="s">
        <v>1542</v>
      </c>
      <c r="G10" s="42" t="s">
        <v>1543</v>
      </c>
      <c r="H10" s="42"/>
      <c r="I10" s="42"/>
      <c r="J10" s="42"/>
      <c r="K10" s="94"/>
      <c r="L10" s="268"/>
      <c r="M10" s="149">
        <v>2000</v>
      </c>
      <c r="N10" s="94"/>
      <c r="O10" s="268"/>
      <c r="P10" s="202">
        <v>0</v>
      </c>
      <c r="Q10" s="94"/>
      <c r="R10" s="149"/>
    </row>
    <row r="11" spans="1:22" x14ac:dyDescent="0.35">
      <c r="A11" s="42" t="s">
        <v>1435</v>
      </c>
      <c r="B11" s="42" t="s">
        <v>1530</v>
      </c>
      <c r="C11" s="42" t="s">
        <v>1531</v>
      </c>
      <c r="D11" s="42"/>
      <c r="E11" s="42"/>
      <c r="F11" s="42" t="s">
        <v>1544</v>
      </c>
      <c r="G11" s="42" t="s">
        <v>1545</v>
      </c>
      <c r="H11" s="42"/>
      <c r="I11" s="42"/>
      <c r="J11" s="42"/>
      <c r="K11" s="94"/>
      <c r="L11" s="268"/>
      <c r="M11" s="149">
        <v>0</v>
      </c>
      <c r="N11" s="94"/>
      <c r="O11" s="268"/>
      <c r="P11" s="202">
        <v>13200</v>
      </c>
      <c r="Q11" s="94"/>
      <c r="R11" s="149"/>
    </row>
    <row r="12" spans="1:22" x14ac:dyDescent="0.35">
      <c r="A12" s="42" t="s">
        <v>1435</v>
      </c>
      <c r="B12" s="42" t="s">
        <v>1530</v>
      </c>
      <c r="C12" s="42" t="s">
        <v>1531</v>
      </c>
      <c r="D12" s="42"/>
      <c r="E12" s="42"/>
      <c r="F12" s="42" t="s">
        <v>1546</v>
      </c>
      <c r="G12" s="42" t="s">
        <v>1547</v>
      </c>
      <c r="H12" s="42"/>
      <c r="I12" s="42"/>
      <c r="J12" s="42"/>
      <c r="K12" s="94"/>
      <c r="L12" s="268"/>
      <c r="M12" s="149">
        <v>0</v>
      </c>
      <c r="N12" s="94"/>
      <c r="O12" s="268"/>
      <c r="P12" s="202">
        <v>10000</v>
      </c>
      <c r="Q12" s="94"/>
      <c r="R12" s="149"/>
    </row>
    <row r="13" spans="1:22" x14ac:dyDescent="0.35">
      <c r="A13" s="42" t="s">
        <v>1435</v>
      </c>
      <c r="B13" s="42" t="s">
        <v>1530</v>
      </c>
      <c r="C13" s="42" t="s">
        <v>1531</v>
      </c>
      <c r="D13" s="42"/>
      <c r="E13" s="42"/>
      <c r="F13" s="42" t="s">
        <v>1548</v>
      </c>
      <c r="G13" s="42" t="s">
        <v>1549</v>
      </c>
      <c r="H13" s="42"/>
      <c r="I13" s="42"/>
      <c r="J13" s="42"/>
      <c r="K13" s="94"/>
      <c r="L13" s="268"/>
      <c r="M13" s="149">
        <v>24000</v>
      </c>
      <c r="N13" s="94"/>
      <c r="O13" s="268"/>
      <c r="P13" s="202">
        <v>12000</v>
      </c>
      <c r="Q13" s="94"/>
      <c r="R13" s="149"/>
    </row>
    <row r="14" spans="1:22" x14ac:dyDescent="0.35">
      <c r="A14" s="42" t="s">
        <v>1435</v>
      </c>
      <c r="B14" s="42" t="s">
        <v>1530</v>
      </c>
      <c r="C14" s="42" t="s">
        <v>1531</v>
      </c>
      <c r="D14" s="42"/>
      <c r="E14" s="42"/>
      <c r="F14" s="42" t="s">
        <v>1550</v>
      </c>
      <c r="G14" s="42" t="s">
        <v>1551</v>
      </c>
      <c r="H14" s="42"/>
      <c r="I14" s="42"/>
      <c r="J14" s="42"/>
      <c r="K14" s="94"/>
      <c r="L14" s="268"/>
      <c r="M14" s="149">
        <v>3000</v>
      </c>
      <c r="N14" s="94"/>
      <c r="O14" s="268"/>
      <c r="P14" s="202">
        <v>0</v>
      </c>
      <c r="Q14" s="94"/>
      <c r="R14" s="149"/>
    </row>
    <row r="15" spans="1:22" x14ac:dyDescent="0.35">
      <c r="A15" s="42" t="s">
        <v>1435</v>
      </c>
      <c r="B15" s="42" t="s">
        <v>1530</v>
      </c>
      <c r="C15" s="42" t="s">
        <v>1531</v>
      </c>
      <c r="D15" s="42"/>
      <c r="E15" s="42"/>
      <c r="F15" s="42" t="s">
        <v>1552</v>
      </c>
      <c r="G15" s="42" t="s">
        <v>1553</v>
      </c>
      <c r="H15" s="42"/>
      <c r="I15" s="42"/>
      <c r="J15" s="42"/>
      <c r="K15" s="94"/>
      <c r="L15" s="268"/>
      <c r="M15" s="149">
        <v>10500</v>
      </c>
      <c r="N15" s="94"/>
      <c r="O15" s="268"/>
      <c r="P15" s="202">
        <v>8000</v>
      </c>
      <c r="Q15" s="94"/>
      <c r="R15" s="149"/>
    </row>
    <row r="16" spans="1:22" x14ac:dyDescent="0.35">
      <c r="A16" s="42" t="s">
        <v>1435</v>
      </c>
      <c r="B16" s="42" t="s">
        <v>1530</v>
      </c>
      <c r="C16" s="42" t="s">
        <v>1531</v>
      </c>
      <c r="D16" s="42"/>
      <c r="E16" s="42"/>
      <c r="F16" s="42" t="s">
        <v>1554</v>
      </c>
      <c r="G16" s="42" t="s">
        <v>1555</v>
      </c>
      <c r="H16" s="42"/>
      <c r="I16" s="42"/>
      <c r="J16" s="42"/>
      <c r="K16" s="94"/>
      <c r="L16" s="268"/>
      <c r="M16" s="149">
        <v>0</v>
      </c>
      <c r="N16" s="94"/>
      <c r="O16" s="268"/>
      <c r="P16" s="202">
        <v>2200</v>
      </c>
      <c r="Q16" s="94"/>
      <c r="R16" s="149"/>
    </row>
    <row r="17" spans="1:18" x14ac:dyDescent="0.35">
      <c r="A17" s="42" t="s">
        <v>1435</v>
      </c>
      <c r="B17" s="42" t="s">
        <v>1530</v>
      </c>
      <c r="C17" s="42" t="s">
        <v>1531</v>
      </c>
      <c r="D17" s="42"/>
      <c r="E17" s="42"/>
      <c r="F17" s="42" t="s">
        <v>1556</v>
      </c>
      <c r="G17" s="42" t="s">
        <v>1557</v>
      </c>
      <c r="H17" s="42"/>
      <c r="I17" s="42"/>
      <c r="J17" s="42"/>
      <c r="K17" s="94"/>
      <c r="L17" s="268"/>
      <c r="M17" s="149">
        <v>0</v>
      </c>
      <c r="N17" s="42"/>
      <c r="O17" s="268"/>
      <c r="P17" s="149">
        <v>27000</v>
      </c>
      <c r="Q17" s="42"/>
      <c r="R17" s="149"/>
    </row>
    <row r="18" spans="1:18" x14ac:dyDescent="0.35">
      <c r="A18" s="42" t="s">
        <v>1435</v>
      </c>
      <c r="B18" s="42" t="s">
        <v>1530</v>
      </c>
      <c r="C18" s="42" t="s">
        <v>1531</v>
      </c>
      <c r="D18" s="42"/>
      <c r="E18" s="42"/>
      <c r="F18" s="42" t="s">
        <v>1558</v>
      </c>
      <c r="G18" s="42" t="s">
        <v>1559</v>
      </c>
      <c r="H18" s="42"/>
      <c r="I18" s="42"/>
      <c r="J18" s="42"/>
      <c r="K18" s="94"/>
      <c r="L18" s="268"/>
      <c r="M18" s="149">
        <v>12000</v>
      </c>
      <c r="N18" s="42"/>
      <c r="O18" s="268"/>
      <c r="P18" s="149">
        <v>0</v>
      </c>
      <c r="Q18" s="42"/>
      <c r="R18" s="149"/>
    </row>
    <row r="19" spans="1:18" x14ac:dyDescent="0.35">
      <c r="A19" s="42" t="s">
        <v>1435</v>
      </c>
      <c r="B19" s="42" t="s">
        <v>1530</v>
      </c>
      <c r="C19" s="42" t="s">
        <v>1531</v>
      </c>
      <c r="D19" s="42"/>
      <c r="E19" s="42"/>
      <c r="F19" s="42" t="s">
        <v>1560</v>
      </c>
      <c r="G19" s="42" t="s">
        <v>1561</v>
      </c>
      <c r="H19" s="42"/>
      <c r="I19" s="42"/>
      <c r="J19" s="42"/>
      <c r="K19" s="94"/>
      <c r="L19" s="268"/>
      <c r="M19" s="149">
        <v>9000</v>
      </c>
      <c r="N19" s="42"/>
      <c r="O19" s="268"/>
      <c r="P19" s="149">
        <v>0</v>
      </c>
      <c r="Q19" s="42"/>
      <c r="R19" s="149"/>
    </row>
    <row r="20" spans="1:18" x14ac:dyDescent="0.35">
      <c r="A20" s="42" t="s">
        <v>1435</v>
      </c>
      <c r="B20" s="42" t="s">
        <v>1530</v>
      </c>
      <c r="C20" s="42" t="s">
        <v>1531</v>
      </c>
      <c r="D20" s="42"/>
      <c r="E20" s="42"/>
      <c r="F20" s="42" t="s">
        <v>1562</v>
      </c>
      <c r="G20" s="42" t="s">
        <v>1563</v>
      </c>
      <c r="H20" s="42"/>
      <c r="I20" s="42"/>
      <c r="J20" s="42"/>
      <c r="K20" s="94"/>
      <c r="L20" s="268"/>
      <c r="M20" s="149">
        <v>3000</v>
      </c>
      <c r="N20" s="42"/>
      <c r="O20" s="268"/>
      <c r="P20" s="149">
        <v>0</v>
      </c>
      <c r="Q20" s="42"/>
      <c r="R20" s="149"/>
    </row>
    <row r="21" spans="1:18" x14ac:dyDescent="0.35">
      <c r="A21" s="42" t="s">
        <v>1435</v>
      </c>
      <c r="B21" s="42" t="s">
        <v>1530</v>
      </c>
      <c r="C21" s="42" t="s">
        <v>1531</v>
      </c>
      <c r="D21" s="42"/>
      <c r="E21" s="42"/>
      <c r="F21" s="42" t="s">
        <v>1564</v>
      </c>
      <c r="G21" s="42" t="s">
        <v>1565</v>
      </c>
      <c r="H21" s="42"/>
      <c r="I21" s="42"/>
      <c r="J21" s="42"/>
      <c r="K21" s="94"/>
      <c r="L21" s="268"/>
      <c r="M21" s="149">
        <v>15400</v>
      </c>
      <c r="N21" s="42"/>
      <c r="O21" s="268"/>
      <c r="P21" s="149">
        <v>0</v>
      </c>
      <c r="Q21" s="42"/>
      <c r="R21" s="149"/>
    </row>
    <row r="22" spans="1:18" x14ac:dyDescent="0.35">
      <c r="A22" s="42" t="s">
        <v>1435</v>
      </c>
      <c r="B22" s="42" t="s">
        <v>1530</v>
      </c>
      <c r="C22" s="42" t="s">
        <v>1531</v>
      </c>
      <c r="D22" s="42"/>
      <c r="E22" s="42"/>
      <c r="F22" s="42" t="s">
        <v>1566</v>
      </c>
      <c r="G22" s="42" t="s">
        <v>1567</v>
      </c>
      <c r="H22" s="42"/>
      <c r="I22" s="42"/>
      <c r="J22" s="42"/>
      <c r="K22" s="94"/>
      <c r="L22" s="268"/>
      <c r="M22" s="149">
        <v>10000</v>
      </c>
      <c r="N22" s="42"/>
      <c r="O22" s="268"/>
      <c r="P22" s="149">
        <v>0</v>
      </c>
      <c r="Q22" s="42"/>
      <c r="R22" s="149"/>
    </row>
    <row r="23" spans="1:18" x14ac:dyDescent="0.35">
      <c r="A23" s="42" t="s">
        <v>1435</v>
      </c>
      <c r="B23" s="42" t="s">
        <v>1530</v>
      </c>
      <c r="C23" s="42" t="s">
        <v>1531</v>
      </c>
      <c r="D23" s="42"/>
      <c r="E23" s="42"/>
      <c r="F23" s="42" t="s">
        <v>1568</v>
      </c>
      <c r="G23" s="42" t="s">
        <v>1569</v>
      </c>
      <c r="H23" s="42"/>
      <c r="I23" s="42"/>
      <c r="J23" s="42"/>
      <c r="K23" s="94"/>
      <c r="L23" s="268"/>
      <c r="M23" s="149">
        <v>0</v>
      </c>
      <c r="N23" s="42"/>
      <c r="O23" s="268"/>
      <c r="P23" s="149">
        <v>3600</v>
      </c>
      <c r="Q23" s="42"/>
      <c r="R23" s="149"/>
    </row>
    <row r="24" spans="1:18" x14ac:dyDescent="0.35">
      <c r="A24" s="42" t="s">
        <v>1435</v>
      </c>
      <c r="B24" s="42" t="s">
        <v>1530</v>
      </c>
      <c r="C24" s="42" t="s">
        <v>1531</v>
      </c>
      <c r="D24" s="42"/>
      <c r="E24" s="42"/>
      <c r="F24" s="42" t="s">
        <v>1570</v>
      </c>
      <c r="G24" s="42" t="s">
        <v>1571</v>
      </c>
      <c r="H24" s="42"/>
      <c r="I24" s="42"/>
      <c r="J24" s="42"/>
      <c r="K24" s="94"/>
      <c r="L24" s="268"/>
      <c r="M24" s="149">
        <v>0</v>
      </c>
      <c r="N24" s="42"/>
      <c r="O24" s="268"/>
      <c r="P24" s="149">
        <v>5500</v>
      </c>
      <c r="Q24" s="42"/>
      <c r="R24" s="149"/>
    </row>
    <row r="25" spans="1:18" x14ac:dyDescent="0.35">
      <c r="A25" s="42" t="s">
        <v>1435</v>
      </c>
      <c r="B25" s="42" t="s">
        <v>1530</v>
      </c>
      <c r="C25" s="42" t="s">
        <v>1531</v>
      </c>
      <c r="D25" s="42"/>
      <c r="E25" s="42"/>
      <c r="F25" s="42" t="s">
        <v>1572</v>
      </c>
      <c r="G25" s="42" t="s">
        <v>1573</v>
      </c>
      <c r="H25" s="42"/>
      <c r="I25" s="42"/>
      <c r="J25" s="42"/>
      <c r="K25" s="94"/>
      <c r="L25" s="268"/>
      <c r="M25" s="149">
        <v>18000</v>
      </c>
      <c r="N25" s="42"/>
      <c r="O25" s="268"/>
      <c r="P25" s="149">
        <v>21000</v>
      </c>
      <c r="Q25" s="42"/>
      <c r="R25" s="149"/>
    </row>
    <row r="26" spans="1:18" x14ac:dyDescent="0.35">
      <c r="A26" s="42" t="s">
        <v>1435</v>
      </c>
      <c r="B26" s="42" t="s">
        <v>1530</v>
      </c>
      <c r="C26" s="42" t="s">
        <v>1531</v>
      </c>
      <c r="D26" s="42"/>
      <c r="E26" s="42"/>
      <c r="F26" s="42" t="s">
        <v>1574</v>
      </c>
      <c r="G26" s="42" t="s">
        <v>1575</v>
      </c>
      <c r="H26" s="42"/>
      <c r="I26" s="42"/>
      <c r="J26" s="42"/>
      <c r="K26" s="94"/>
      <c r="L26" s="268"/>
      <c r="M26" s="149">
        <v>2200</v>
      </c>
      <c r="N26" s="42"/>
      <c r="O26" s="268"/>
      <c r="P26" s="149">
        <v>0</v>
      </c>
      <c r="Q26" s="42"/>
      <c r="R26" s="149"/>
    </row>
    <row r="27" spans="1:18" x14ac:dyDescent="0.35">
      <c r="A27" s="42" t="s">
        <v>1435</v>
      </c>
      <c r="B27" s="42" t="s">
        <v>1530</v>
      </c>
      <c r="C27" s="42" t="s">
        <v>1531</v>
      </c>
      <c r="D27" s="42"/>
      <c r="E27" s="42"/>
      <c r="F27" s="42" t="s">
        <v>1576</v>
      </c>
      <c r="G27" s="42" t="s">
        <v>1577</v>
      </c>
      <c r="H27" s="42"/>
      <c r="I27" s="42"/>
      <c r="J27" s="42"/>
      <c r="K27" s="94"/>
      <c r="L27" s="268"/>
      <c r="M27" s="149">
        <v>15000</v>
      </c>
      <c r="N27" s="42"/>
      <c r="O27" s="268"/>
      <c r="P27" s="149">
        <v>0</v>
      </c>
      <c r="Q27" s="42"/>
      <c r="R27" s="149"/>
    </row>
    <row r="28" spans="1:18" x14ac:dyDescent="0.35">
      <c r="A28" s="42" t="s">
        <v>1435</v>
      </c>
      <c r="B28" s="42" t="s">
        <v>1530</v>
      </c>
      <c r="C28" s="42" t="s">
        <v>1531</v>
      </c>
      <c r="D28" s="42"/>
      <c r="E28" s="42"/>
      <c r="F28" s="42" t="s">
        <v>1578</v>
      </c>
      <c r="G28" s="42" t="s">
        <v>1579</v>
      </c>
      <c r="H28" s="42"/>
      <c r="I28" s="42"/>
      <c r="J28" s="42"/>
      <c r="K28" s="94"/>
      <c r="L28" s="268"/>
      <c r="M28" s="149">
        <v>0</v>
      </c>
      <c r="N28" s="42"/>
      <c r="O28" s="268"/>
      <c r="P28" s="149">
        <v>16000</v>
      </c>
      <c r="Q28" s="42"/>
      <c r="R28" s="149"/>
    </row>
    <row r="29" spans="1:18" x14ac:dyDescent="0.35">
      <c r="A29" s="42" t="s">
        <v>1435</v>
      </c>
      <c r="B29" s="42" t="s">
        <v>1530</v>
      </c>
      <c r="C29" s="42" t="s">
        <v>1531</v>
      </c>
      <c r="D29" s="42"/>
      <c r="E29" s="42"/>
      <c r="F29" s="42" t="s">
        <v>1580</v>
      </c>
      <c r="G29" s="42" t="s">
        <v>1581</v>
      </c>
      <c r="H29" s="42"/>
      <c r="I29" s="42"/>
      <c r="J29" s="42"/>
      <c r="K29" s="94"/>
      <c r="L29" s="268"/>
      <c r="M29" s="149">
        <v>6000</v>
      </c>
      <c r="N29" s="42"/>
      <c r="O29" s="268"/>
      <c r="P29" s="149">
        <v>0</v>
      </c>
      <c r="Q29" s="42"/>
      <c r="R29" s="149"/>
    </row>
    <row r="30" spans="1:18" x14ac:dyDescent="0.35">
      <c r="A30" s="42" t="s">
        <v>1435</v>
      </c>
      <c r="B30" s="42" t="s">
        <v>1530</v>
      </c>
      <c r="C30" s="42" t="s">
        <v>1531</v>
      </c>
      <c r="D30" s="42"/>
      <c r="E30" s="42"/>
      <c r="F30" s="42" t="s">
        <v>1582</v>
      </c>
      <c r="G30" s="42" t="s">
        <v>1583</v>
      </c>
      <c r="H30" s="42"/>
      <c r="I30" s="42"/>
      <c r="J30" s="42"/>
      <c r="K30" s="94"/>
      <c r="L30" s="268"/>
      <c r="M30" s="149">
        <v>6900</v>
      </c>
      <c r="N30" s="42"/>
      <c r="O30" s="268"/>
      <c r="P30" s="149">
        <v>0</v>
      </c>
      <c r="Q30" s="42"/>
      <c r="R30" s="149"/>
    </row>
    <row r="31" spans="1:18" x14ac:dyDescent="0.35">
      <c r="A31" s="42" t="s">
        <v>1435</v>
      </c>
      <c r="B31" s="42" t="s">
        <v>1530</v>
      </c>
      <c r="C31" s="42" t="s">
        <v>1531</v>
      </c>
      <c r="D31" s="42"/>
      <c r="E31" s="42"/>
      <c r="F31" s="42" t="s">
        <v>1584</v>
      </c>
      <c r="G31" s="42" t="s">
        <v>1585</v>
      </c>
      <c r="H31" s="42"/>
      <c r="I31" s="42"/>
      <c r="J31" s="42"/>
      <c r="K31" s="94"/>
      <c r="L31" s="268"/>
      <c r="M31" s="149">
        <v>14000</v>
      </c>
      <c r="N31" s="42"/>
      <c r="O31" s="268"/>
      <c r="P31" s="149">
        <v>32500</v>
      </c>
      <c r="Q31" s="42"/>
      <c r="R31" s="149"/>
    </row>
    <row r="32" spans="1:18" x14ac:dyDescent="0.35">
      <c r="A32" s="42" t="s">
        <v>1435</v>
      </c>
      <c r="B32" s="42" t="s">
        <v>1530</v>
      </c>
      <c r="C32" s="42" t="s">
        <v>1531</v>
      </c>
      <c r="D32" s="42"/>
      <c r="E32" s="42"/>
      <c r="F32" s="42" t="s">
        <v>1586</v>
      </c>
      <c r="G32" s="42" t="s">
        <v>1587</v>
      </c>
      <c r="H32" s="42"/>
      <c r="I32" s="42"/>
      <c r="J32" s="42"/>
      <c r="K32" s="94"/>
      <c r="L32" s="268"/>
      <c r="M32" s="149">
        <v>42000</v>
      </c>
      <c r="N32" s="42"/>
      <c r="O32" s="268"/>
      <c r="P32" s="149">
        <v>28000</v>
      </c>
      <c r="Q32" s="42"/>
      <c r="R32" s="149"/>
    </row>
    <row r="33" spans="1:18" x14ac:dyDescent="0.35">
      <c r="A33" s="42" t="s">
        <v>1435</v>
      </c>
      <c r="B33" s="42" t="s">
        <v>1530</v>
      </c>
      <c r="C33" s="42" t="s">
        <v>1531</v>
      </c>
      <c r="D33" s="42"/>
      <c r="E33" s="42"/>
      <c r="F33" s="42" t="s">
        <v>1588</v>
      </c>
      <c r="G33" s="42" t="s">
        <v>1589</v>
      </c>
      <c r="H33" s="42"/>
      <c r="I33" s="42"/>
      <c r="J33" s="42"/>
      <c r="K33" s="94"/>
      <c r="L33" s="268"/>
      <c r="M33" s="149">
        <v>3750</v>
      </c>
      <c r="N33" s="42"/>
      <c r="O33" s="268"/>
      <c r="P33" s="149">
        <v>0</v>
      </c>
      <c r="Q33" s="42"/>
      <c r="R33" s="149"/>
    </row>
    <row r="34" spans="1:18" x14ac:dyDescent="0.35">
      <c r="A34" s="42" t="s">
        <v>1435</v>
      </c>
      <c r="B34" s="42" t="s">
        <v>1530</v>
      </c>
      <c r="C34" s="42" t="s">
        <v>1531</v>
      </c>
      <c r="D34" s="42"/>
      <c r="E34" s="42"/>
      <c r="F34" s="42" t="s">
        <v>1590</v>
      </c>
      <c r="G34" s="42" t="s">
        <v>1591</v>
      </c>
      <c r="H34" s="42"/>
      <c r="I34" s="42"/>
      <c r="J34" s="42"/>
      <c r="K34" s="94"/>
      <c r="L34" s="268"/>
      <c r="M34" s="149">
        <v>0</v>
      </c>
      <c r="N34" s="42"/>
      <c r="O34" s="268"/>
      <c r="P34" s="149">
        <v>7000</v>
      </c>
      <c r="Q34" s="42"/>
      <c r="R34" s="149"/>
    </row>
    <row r="35" spans="1:18" x14ac:dyDescent="0.35">
      <c r="A35" s="42" t="s">
        <v>1435</v>
      </c>
      <c r="B35" s="42" t="s">
        <v>1530</v>
      </c>
      <c r="C35" s="42" t="s">
        <v>1531</v>
      </c>
      <c r="D35" s="42"/>
      <c r="E35" s="42"/>
      <c r="F35" s="42" t="s">
        <v>1592</v>
      </c>
      <c r="G35" s="42" t="s">
        <v>1593</v>
      </c>
      <c r="H35" s="42"/>
      <c r="I35" s="42"/>
      <c r="J35" s="42"/>
      <c r="K35" s="94"/>
      <c r="L35" s="268"/>
      <c r="M35" s="149">
        <v>8800</v>
      </c>
      <c r="N35" s="42"/>
      <c r="O35" s="268"/>
      <c r="P35" s="149">
        <v>17600</v>
      </c>
      <c r="Q35" s="42"/>
      <c r="R35" s="149"/>
    </row>
    <row r="36" spans="1:18" x14ac:dyDescent="0.35">
      <c r="A36" s="42" t="s">
        <v>1435</v>
      </c>
      <c r="B36" s="42" t="s">
        <v>1530</v>
      </c>
      <c r="C36" s="42" t="s">
        <v>1531</v>
      </c>
      <c r="D36" s="42"/>
      <c r="E36" s="42"/>
      <c r="F36" s="42" t="s">
        <v>1594</v>
      </c>
      <c r="G36" s="42" t="s">
        <v>1595</v>
      </c>
      <c r="H36" s="42"/>
      <c r="I36" s="42"/>
      <c r="J36" s="42"/>
      <c r="K36" s="94"/>
      <c r="L36" s="268"/>
      <c r="M36" s="149">
        <v>4400</v>
      </c>
      <c r="N36" s="42"/>
      <c r="O36" s="268"/>
      <c r="P36" s="149">
        <v>4000</v>
      </c>
      <c r="Q36" s="42"/>
      <c r="R36" s="149"/>
    </row>
    <row r="37" spans="1:18" x14ac:dyDescent="0.35">
      <c r="A37" s="42" t="s">
        <v>1435</v>
      </c>
      <c r="B37" s="42" t="s">
        <v>1530</v>
      </c>
      <c r="C37" s="42" t="s">
        <v>1531</v>
      </c>
      <c r="D37" s="42"/>
      <c r="E37" s="42"/>
      <c r="F37" s="42" t="s">
        <v>1596</v>
      </c>
      <c r="G37" s="42" t="s">
        <v>1597</v>
      </c>
      <c r="H37" s="42"/>
      <c r="I37" s="42"/>
      <c r="J37" s="42"/>
      <c r="K37" s="94"/>
      <c r="L37" s="268"/>
      <c r="M37" s="149">
        <v>0</v>
      </c>
      <c r="N37" s="42"/>
      <c r="O37" s="268"/>
      <c r="P37" s="149">
        <v>12000</v>
      </c>
      <c r="Q37" s="42"/>
      <c r="R37" s="149"/>
    </row>
    <row r="38" spans="1:18" x14ac:dyDescent="0.35">
      <c r="A38" s="42" t="s">
        <v>1435</v>
      </c>
      <c r="B38" s="42" t="s">
        <v>1530</v>
      </c>
      <c r="C38" s="42" t="s">
        <v>1531</v>
      </c>
      <c r="D38" s="42"/>
      <c r="E38" s="42"/>
      <c r="F38" s="42" t="s">
        <v>1598</v>
      </c>
      <c r="G38" s="42" t="s">
        <v>1599</v>
      </c>
      <c r="H38" s="42"/>
      <c r="I38" s="42"/>
      <c r="J38" s="42"/>
      <c r="K38" s="94"/>
      <c r="L38" s="268"/>
      <c r="M38" s="149">
        <v>0</v>
      </c>
      <c r="N38" s="42"/>
      <c r="O38" s="268"/>
      <c r="P38" s="149">
        <v>18000</v>
      </c>
      <c r="Q38" s="42"/>
      <c r="R38" s="149"/>
    </row>
    <row r="39" spans="1:18" x14ac:dyDescent="0.35">
      <c r="A39" s="42" t="s">
        <v>1435</v>
      </c>
      <c r="B39" s="42" t="s">
        <v>1530</v>
      </c>
      <c r="C39" s="42" t="s">
        <v>1531</v>
      </c>
      <c r="D39" s="42"/>
      <c r="E39" s="42"/>
      <c r="F39" s="42" t="s">
        <v>1600</v>
      </c>
      <c r="G39" s="42" t="s">
        <v>1601</v>
      </c>
      <c r="H39" s="42"/>
      <c r="I39" s="42"/>
      <c r="J39" s="42"/>
      <c r="K39" s="94"/>
      <c r="L39" s="268"/>
      <c r="M39" s="149">
        <v>18333</v>
      </c>
      <c r="N39" s="42"/>
      <c r="O39" s="268"/>
      <c r="P39" s="149">
        <v>0</v>
      </c>
      <c r="Q39" s="42"/>
      <c r="R39" s="149"/>
    </row>
    <row r="40" spans="1:18" x14ac:dyDescent="0.35">
      <c r="A40" s="42" t="s">
        <v>1435</v>
      </c>
      <c r="B40" s="42" t="s">
        <v>1530</v>
      </c>
      <c r="C40" s="42" t="s">
        <v>1531</v>
      </c>
      <c r="D40" s="42"/>
      <c r="E40" s="42"/>
      <c r="F40" s="42" t="s">
        <v>1602</v>
      </c>
      <c r="G40" s="42" t="s">
        <v>1603</v>
      </c>
      <c r="H40" s="42"/>
      <c r="I40" s="42"/>
      <c r="J40" s="42"/>
      <c r="K40" s="94"/>
      <c r="L40" s="268"/>
      <c r="M40" s="149">
        <v>13330</v>
      </c>
      <c r="N40" s="42"/>
      <c r="O40" s="268"/>
      <c r="P40" s="149">
        <v>0</v>
      </c>
      <c r="Q40" s="42"/>
      <c r="R40" s="149"/>
    </row>
    <row r="41" spans="1:18" x14ac:dyDescent="0.35">
      <c r="A41" s="42" t="s">
        <v>1435</v>
      </c>
      <c r="B41" s="42" t="s">
        <v>1530</v>
      </c>
      <c r="C41" s="42" t="s">
        <v>1531</v>
      </c>
      <c r="D41" s="42"/>
      <c r="E41" s="42"/>
      <c r="F41" s="42" t="s">
        <v>1604</v>
      </c>
      <c r="G41" s="42" t="s">
        <v>1605</v>
      </c>
      <c r="H41" s="42"/>
      <c r="I41" s="42"/>
      <c r="J41" s="42"/>
      <c r="K41" s="94"/>
      <c r="L41" s="268"/>
      <c r="M41" s="149">
        <v>7200</v>
      </c>
      <c r="N41" s="42"/>
      <c r="O41" s="268"/>
      <c r="P41" s="149">
        <v>2000</v>
      </c>
      <c r="Q41" s="42"/>
      <c r="R41" s="149"/>
    </row>
    <row r="42" spans="1:18" x14ac:dyDescent="0.35">
      <c r="A42" s="42" t="s">
        <v>1435</v>
      </c>
      <c r="B42" s="42" t="s">
        <v>1530</v>
      </c>
      <c r="C42" s="42" t="s">
        <v>1531</v>
      </c>
      <c r="D42" s="42"/>
      <c r="E42" s="42"/>
      <c r="F42" s="42" t="s">
        <v>1606</v>
      </c>
      <c r="G42" s="42" t="s">
        <v>1607</v>
      </c>
      <c r="H42" s="42"/>
      <c r="I42" s="42"/>
      <c r="J42" s="42"/>
      <c r="K42" s="94"/>
      <c r="L42" s="268"/>
      <c r="M42" s="149">
        <v>0</v>
      </c>
      <c r="N42" s="42"/>
      <c r="O42" s="268"/>
      <c r="P42" s="149">
        <v>28000</v>
      </c>
      <c r="Q42" s="42"/>
      <c r="R42" s="149"/>
    </row>
    <row r="43" spans="1:18" x14ac:dyDescent="0.35">
      <c r="A43" s="42" t="s">
        <v>1435</v>
      </c>
      <c r="B43" s="42" t="s">
        <v>1530</v>
      </c>
      <c r="C43" s="42" t="s">
        <v>1531</v>
      </c>
      <c r="D43" s="42"/>
      <c r="E43" s="42"/>
      <c r="F43" s="42" t="s">
        <v>1608</v>
      </c>
      <c r="G43" s="42" t="s">
        <v>1609</v>
      </c>
      <c r="H43" s="42"/>
      <c r="I43" s="42"/>
      <c r="J43" s="42"/>
      <c r="K43" s="94"/>
      <c r="L43" s="268"/>
      <c r="M43" s="149">
        <v>0</v>
      </c>
      <c r="N43" s="42"/>
      <c r="O43" s="268"/>
      <c r="P43" s="149">
        <v>8000</v>
      </c>
      <c r="Q43" s="42"/>
      <c r="R43" s="149"/>
    </row>
    <row r="44" spans="1:18" x14ac:dyDescent="0.35">
      <c r="A44" s="42" t="s">
        <v>1435</v>
      </c>
      <c r="B44" s="42" t="s">
        <v>1530</v>
      </c>
      <c r="C44" s="42" t="s">
        <v>1531</v>
      </c>
      <c r="D44" s="42"/>
      <c r="E44" s="42"/>
      <c r="F44" s="42" t="s">
        <v>1610</v>
      </c>
      <c r="G44" s="42" t="s">
        <v>1611</v>
      </c>
      <c r="H44" s="42"/>
      <c r="I44" s="42"/>
      <c r="J44" s="42"/>
      <c r="K44" s="94"/>
      <c r="L44" s="268"/>
      <c r="M44" s="149">
        <v>0</v>
      </c>
      <c r="N44" s="42"/>
      <c r="O44" s="268"/>
      <c r="P44" s="149">
        <v>12000</v>
      </c>
      <c r="Q44" s="42"/>
      <c r="R44" s="149"/>
    </row>
    <row r="45" spans="1:18" x14ac:dyDescent="0.35">
      <c r="A45" s="42" t="s">
        <v>1435</v>
      </c>
      <c r="B45" s="42" t="s">
        <v>1530</v>
      </c>
      <c r="C45" s="42" t="s">
        <v>1531</v>
      </c>
      <c r="D45" s="42"/>
      <c r="E45" s="42"/>
      <c r="F45" s="42" t="s">
        <v>1612</v>
      </c>
      <c r="G45" s="42" t="s">
        <v>1613</v>
      </c>
      <c r="H45" s="42"/>
      <c r="I45" s="42"/>
      <c r="J45" s="42"/>
      <c r="K45" s="94"/>
      <c r="L45" s="268"/>
      <c r="M45" s="149">
        <v>6600</v>
      </c>
      <c r="N45" s="42"/>
      <c r="O45" s="268"/>
      <c r="P45" s="149">
        <v>9800</v>
      </c>
      <c r="Q45" s="42"/>
      <c r="R45" s="149"/>
    </row>
    <row r="46" spans="1:18" x14ac:dyDescent="0.35">
      <c r="A46" s="42" t="s">
        <v>1435</v>
      </c>
      <c r="B46" s="42" t="s">
        <v>1530</v>
      </c>
      <c r="C46" s="42" t="s">
        <v>1531</v>
      </c>
      <c r="D46" s="42"/>
      <c r="E46" s="42"/>
      <c r="F46" s="42" t="s">
        <v>1614</v>
      </c>
      <c r="G46" s="42" t="s">
        <v>1615</v>
      </c>
      <c r="H46" s="42"/>
      <c r="I46" s="42"/>
      <c r="J46" s="42"/>
      <c r="K46" s="94"/>
      <c r="L46" s="268"/>
      <c r="M46" s="149">
        <v>2000</v>
      </c>
      <c r="N46" s="42"/>
      <c r="O46" s="268"/>
      <c r="P46" s="149">
        <v>0</v>
      </c>
      <c r="Q46" s="42"/>
      <c r="R46" s="149"/>
    </row>
    <row r="47" spans="1:18" x14ac:dyDescent="0.35">
      <c r="A47" s="42" t="s">
        <v>1435</v>
      </c>
      <c r="B47" s="42" t="s">
        <v>1530</v>
      </c>
      <c r="C47" s="42" t="s">
        <v>1531</v>
      </c>
      <c r="D47" s="42"/>
      <c r="E47" s="42"/>
      <c r="F47" s="42" t="s">
        <v>1616</v>
      </c>
      <c r="G47" s="42" t="s">
        <v>1617</v>
      </c>
      <c r="H47" s="42"/>
      <c r="I47" s="42"/>
      <c r="J47" s="42"/>
      <c r="K47" s="94"/>
      <c r="L47" s="268"/>
      <c r="M47" s="149">
        <v>5000</v>
      </c>
      <c r="N47" s="42"/>
      <c r="O47" s="268"/>
      <c r="P47" s="149">
        <v>0</v>
      </c>
      <c r="Q47" s="42"/>
      <c r="R47" s="149"/>
    </row>
    <row r="48" spans="1:18" x14ac:dyDescent="0.35">
      <c r="A48" s="42" t="s">
        <v>1435</v>
      </c>
      <c r="B48" s="42" t="s">
        <v>1530</v>
      </c>
      <c r="C48" s="42" t="s">
        <v>1531</v>
      </c>
      <c r="D48" s="42"/>
      <c r="E48" s="42"/>
      <c r="F48" s="42" t="s">
        <v>1618</v>
      </c>
      <c r="G48" s="42" t="s">
        <v>1619</v>
      </c>
      <c r="H48" s="42"/>
      <c r="I48" s="42"/>
      <c r="J48" s="42"/>
      <c r="K48" s="94"/>
      <c r="L48" s="268"/>
      <c r="M48" s="149">
        <v>0</v>
      </c>
      <c r="N48" s="42"/>
      <c r="O48" s="268"/>
      <c r="P48" s="149">
        <v>13000</v>
      </c>
      <c r="Q48" s="42"/>
      <c r="R48" s="149"/>
    </row>
    <row r="49" spans="1:18" x14ac:dyDescent="0.35">
      <c r="A49" s="42" t="s">
        <v>1435</v>
      </c>
      <c r="B49" s="42" t="s">
        <v>1530</v>
      </c>
      <c r="C49" s="42" t="s">
        <v>1531</v>
      </c>
      <c r="D49" s="42"/>
      <c r="E49" s="42"/>
      <c r="F49" s="42" t="s">
        <v>1620</v>
      </c>
      <c r="G49" s="42" t="s">
        <v>1621</v>
      </c>
      <c r="H49" s="42"/>
      <c r="I49" s="42"/>
      <c r="J49" s="42"/>
      <c r="K49" s="94"/>
      <c r="L49" s="268"/>
      <c r="M49" s="149">
        <v>21000</v>
      </c>
      <c r="N49" s="42"/>
      <c r="O49" s="268"/>
      <c r="P49" s="149">
        <v>0</v>
      </c>
      <c r="Q49" s="42"/>
      <c r="R49" s="149"/>
    </row>
    <row r="50" spans="1:18" x14ac:dyDescent="0.35">
      <c r="A50" s="42" t="s">
        <v>1435</v>
      </c>
      <c r="B50" s="42" t="s">
        <v>1530</v>
      </c>
      <c r="C50" s="42" t="s">
        <v>1531</v>
      </c>
      <c r="D50" s="42"/>
      <c r="E50" s="42"/>
      <c r="F50" s="42" t="s">
        <v>1622</v>
      </c>
      <c r="G50" s="42" t="s">
        <v>1623</v>
      </c>
      <c r="H50" s="42"/>
      <c r="I50" s="42"/>
      <c r="J50" s="42"/>
      <c r="K50" s="94"/>
      <c r="L50" s="268"/>
      <c r="M50" s="149">
        <v>6600</v>
      </c>
      <c r="N50" s="42"/>
      <c r="O50" s="268"/>
      <c r="P50" s="149">
        <v>0</v>
      </c>
      <c r="Q50" s="42"/>
      <c r="R50" s="149"/>
    </row>
    <row r="51" spans="1:18" x14ac:dyDescent="0.35">
      <c r="A51" s="42" t="s">
        <v>1435</v>
      </c>
      <c r="B51" s="42" t="s">
        <v>1530</v>
      </c>
      <c r="C51" s="42" t="s">
        <v>1531</v>
      </c>
      <c r="D51" s="42"/>
      <c r="E51" s="42"/>
      <c r="F51" s="42" t="s">
        <v>1624</v>
      </c>
      <c r="G51" s="42" t="s">
        <v>1625</v>
      </c>
      <c r="H51" s="42"/>
      <c r="I51" s="42"/>
      <c r="J51" s="42"/>
      <c r="K51" s="94"/>
      <c r="L51" s="268"/>
      <c r="M51" s="149">
        <v>12000</v>
      </c>
      <c r="N51" s="42"/>
      <c r="O51" s="268"/>
      <c r="P51" s="149">
        <v>2000</v>
      </c>
      <c r="Q51" s="42"/>
      <c r="R51" s="149"/>
    </row>
    <row r="52" spans="1:18" x14ac:dyDescent="0.35">
      <c r="A52" s="42" t="s">
        <v>1435</v>
      </c>
      <c r="B52" s="42" t="s">
        <v>1530</v>
      </c>
      <c r="C52" s="42" t="s">
        <v>1531</v>
      </c>
      <c r="D52" s="42"/>
      <c r="E52" s="42"/>
      <c r="F52" s="42" t="s">
        <v>1626</v>
      </c>
      <c r="G52" s="42" t="s">
        <v>1627</v>
      </c>
      <c r="H52" s="42"/>
      <c r="I52" s="42"/>
      <c r="J52" s="42"/>
      <c r="K52" s="94"/>
      <c r="L52" s="268"/>
      <c r="M52" s="149">
        <v>1200</v>
      </c>
      <c r="N52" s="42"/>
      <c r="O52" s="268"/>
      <c r="P52" s="149">
        <v>0</v>
      </c>
      <c r="Q52" s="42"/>
      <c r="R52" s="149"/>
    </row>
    <row r="53" spans="1:18" x14ac:dyDescent="0.35">
      <c r="A53" s="42" t="s">
        <v>1435</v>
      </c>
      <c r="B53" s="42" t="s">
        <v>1530</v>
      </c>
      <c r="C53" s="42" t="s">
        <v>1531</v>
      </c>
      <c r="D53" s="42"/>
      <c r="E53" s="42"/>
      <c r="F53" s="42" t="s">
        <v>1628</v>
      </c>
      <c r="G53" s="42" t="s">
        <v>1629</v>
      </c>
      <c r="H53" s="42"/>
      <c r="I53" s="42"/>
      <c r="J53" s="42"/>
      <c r="K53" s="94"/>
      <c r="L53" s="268"/>
      <c r="M53" s="149">
        <v>0</v>
      </c>
      <c r="N53" s="42"/>
      <c r="O53" s="268"/>
      <c r="P53" s="149">
        <v>13000</v>
      </c>
      <c r="Q53" s="42"/>
      <c r="R53" s="149"/>
    </row>
    <row r="54" spans="1:18" x14ac:dyDescent="0.35">
      <c r="A54" s="42" t="s">
        <v>1435</v>
      </c>
      <c r="B54" s="42" t="s">
        <v>1530</v>
      </c>
      <c r="C54" s="42" t="s">
        <v>1531</v>
      </c>
      <c r="D54" s="42"/>
      <c r="E54" s="42"/>
      <c r="F54" s="42" t="s">
        <v>1630</v>
      </c>
      <c r="G54" s="42" t="s">
        <v>1631</v>
      </c>
      <c r="H54" s="42"/>
      <c r="I54" s="42"/>
      <c r="J54" s="42"/>
      <c r="K54" s="94"/>
      <c r="L54" s="268"/>
      <c r="M54" s="149">
        <v>21270</v>
      </c>
      <c r="N54" s="42"/>
      <c r="O54" s="268"/>
      <c r="P54" s="149">
        <v>13200</v>
      </c>
      <c r="Q54" s="42"/>
      <c r="R54" s="149"/>
    </row>
    <row r="55" spans="1:18" x14ac:dyDescent="0.35">
      <c r="A55" s="42" t="s">
        <v>1435</v>
      </c>
      <c r="B55" s="42" t="s">
        <v>1530</v>
      </c>
      <c r="C55" s="42" t="s">
        <v>1531</v>
      </c>
      <c r="D55" s="42"/>
      <c r="E55" s="42"/>
      <c r="F55" s="42" t="s">
        <v>1632</v>
      </c>
      <c r="G55" s="42" t="s">
        <v>1633</v>
      </c>
      <c r="H55" s="42"/>
      <c r="I55" s="42"/>
      <c r="J55" s="42"/>
      <c r="K55" s="94"/>
      <c r="L55" s="268"/>
      <c r="M55" s="149">
        <v>0</v>
      </c>
      <c r="N55" s="42"/>
      <c r="O55" s="268"/>
      <c r="P55" s="149">
        <v>4400</v>
      </c>
      <c r="Q55" s="42"/>
      <c r="R55" s="149"/>
    </row>
    <row r="56" spans="1:18" x14ac:dyDescent="0.35">
      <c r="A56" s="42" t="s">
        <v>1435</v>
      </c>
      <c r="B56" s="42" t="s">
        <v>1530</v>
      </c>
      <c r="C56" s="42" t="s">
        <v>1531</v>
      </c>
      <c r="D56" s="42"/>
      <c r="E56" s="42"/>
      <c r="F56" s="42" t="s">
        <v>1634</v>
      </c>
      <c r="G56" s="42" t="s">
        <v>1635</v>
      </c>
      <c r="H56" s="42"/>
      <c r="I56" s="42"/>
      <c r="J56" s="42"/>
      <c r="K56" s="94"/>
      <c r="L56" s="268"/>
      <c r="M56" s="149">
        <v>5000</v>
      </c>
      <c r="N56" s="42"/>
      <c r="O56" s="268"/>
      <c r="P56" s="149">
        <v>0</v>
      </c>
      <c r="Q56" s="42"/>
      <c r="R56" s="149"/>
    </row>
    <row r="57" spans="1:18" x14ac:dyDescent="0.35">
      <c r="A57" s="42" t="s">
        <v>1435</v>
      </c>
      <c r="B57" s="42" t="s">
        <v>1530</v>
      </c>
      <c r="C57" s="42" t="s">
        <v>1531</v>
      </c>
      <c r="D57" s="42"/>
      <c r="E57" s="42"/>
      <c r="F57" s="42" t="s">
        <v>1636</v>
      </c>
      <c r="G57" s="42" t="s">
        <v>1637</v>
      </c>
      <c r="H57" s="42"/>
      <c r="I57" s="42"/>
      <c r="J57" s="42"/>
      <c r="K57" s="94"/>
      <c r="L57" s="268"/>
      <c r="M57" s="149">
        <v>0</v>
      </c>
      <c r="N57" s="42"/>
      <c r="O57" s="268"/>
      <c r="P57" s="149">
        <v>2000</v>
      </c>
      <c r="Q57" s="42"/>
      <c r="R57" s="149"/>
    </row>
    <row r="58" spans="1:18" x14ac:dyDescent="0.35">
      <c r="A58" s="42" t="s">
        <v>1435</v>
      </c>
      <c r="B58" s="42" t="s">
        <v>1530</v>
      </c>
      <c r="C58" s="42" t="s">
        <v>1531</v>
      </c>
      <c r="D58" s="42"/>
      <c r="E58" s="42"/>
      <c r="F58" s="42" t="s">
        <v>1638</v>
      </c>
      <c r="G58" s="42" t="s">
        <v>1639</v>
      </c>
      <c r="H58" s="42"/>
      <c r="I58" s="42"/>
      <c r="J58" s="42"/>
      <c r="K58" s="94"/>
      <c r="L58" s="268"/>
      <c r="M58" s="149">
        <v>0</v>
      </c>
      <c r="N58" s="42"/>
      <c r="O58" s="268"/>
      <c r="P58" s="149">
        <v>13250</v>
      </c>
      <c r="Q58" s="42"/>
      <c r="R58" s="149"/>
    </row>
    <row r="59" spans="1:18" x14ac:dyDescent="0.35">
      <c r="A59" s="42" t="s">
        <v>1435</v>
      </c>
      <c r="B59" s="42" t="s">
        <v>1530</v>
      </c>
      <c r="C59" s="42" t="s">
        <v>1531</v>
      </c>
      <c r="D59" s="42"/>
      <c r="E59" s="42"/>
      <c r="F59" s="42" t="s">
        <v>1640</v>
      </c>
      <c r="G59" s="42" t="s">
        <v>1641</v>
      </c>
      <c r="H59" s="42"/>
      <c r="I59" s="42"/>
      <c r="J59" s="42"/>
      <c r="K59" s="94"/>
      <c r="L59" s="268"/>
      <c r="M59" s="149">
        <v>6600</v>
      </c>
      <c r="N59" s="42"/>
      <c r="O59" s="268"/>
      <c r="P59" s="149">
        <v>0</v>
      </c>
      <c r="Q59" s="42"/>
      <c r="R59" s="149"/>
    </row>
    <row r="60" spans="1:18" x14ac:dyDescent="0.35">
      <c r="A60" s="42" t="s">
        <v>1435</v>
      </c>
      <c r="B60" s="42" t="s">
        <v>1530</v>
      </c>
      <c r="C60" s="42" t="s">
        <v>1531</v>
      </c>
      <c r="D60" s="42"/>
      <c r="E60" s="42"/>
      <c r="F60" s="42" t="s">
        <v>1642</v>
      </c>
      <c r="G60" s="42" t="s">
        <v>1643</v>
      </c>
      <c r="H60" s="42"/>
      <c r="I60" s="42"/>
      <c r="J60" s="42"/>
      <c r="K60" s="94"/>
      <c r="L60" s="268"/>
      <c r="M60" s="149">
        <v>0</v>
      </c>
      <c r="N60" s="42"/>
      <c r="O60" s="268"/>
      <c r="P60" s="149">
        <v>3600</v>
      </c>
      <c r="Q60" s="42"/>
      <c r="R60" s="149"/>
    </row>
    <row r="61" spans="1:18" x14ac:dyDescent="0.35">
      <c r="A61" s="42" t="s">
        <v>1435</v>
      </c>
      <c r="B61" s="42" t="s">
        <v>1530</v>
      </c>
      <c r="C61" s="42" t="s">
        <v>1531</v>
      </c>
      <c r="D61" s="42"/>
      <c r="E61" s="42"/>
      <c r="F61" s="42" t="s">
        <v>1644</v>
      </c>
      <c r="G61" s="42" t="s">
        <v>1645</v>
      </c>
      <c r="H61" s="42"/>
      <c r="I61" s="42"/>
      <c r="J61" s="42"/>
      <c r="K61" s="94"/>
      <c r="L61" s="268"/>
      <c r="M61" s="149">
        <v>3000</v>
      </c>
      <c r="N61" s="42"/>
      <c r="O61" s="268"/>
      <c r="P61" s="149">
        <v>0</v>
      </c>
      <c r="Q61" s="42"/>
      <c r="R61" s="149"/>
    </row>
    <row r="62" spans="1:18" x14ac:dyDescent="0.35">
      <c r="A62" s="42" t="s">
        <v>1435</v>
      </c>
      <c r="B62" s="42" t="s">
        <v>1530</v>
      </c>
      <c r="C62" s="42" t="s">
        <v>1531</v>
      </c>
      <c r="D62" s="42"/>
      <c r="E62" s="42"/>
      <c r="F62" s="42" t="s">
        <v>1646</v>
      </c>
      <c r="G62" s="42" t="s">
        <v>1647</v>
      </c>
      <c r="H62" s="42"/>
      <c r="I62" s="42"/>
      <c r="J62" s="42"/>
      <c r="K62" s="94"/>
      <c r="L62" s="268"/>
      <c r="M62" s="149">
        <v>0</v>
      </c>
      <c r="N62" s="42"/>
      <c r="O62" s="268"/>
      <c r="P62" s="149">
        <v>15000</v>
      </c>
      <c r="Q62" s="42"/>
      <c r="R62" s="149"/>
    </row>
    <row r="63" spans="1:18" x14ac:dyDescent="0.35">
      <c r="A63" s="42" t="s">
        <v>1435</v>
      </c>
      <c r="B63" s="42" t="s">
        <v>1530</v>
      </c>
      <c r="C63" s="42" t="s">
        <v>1531</v>
      </c>
      <c r="D63" s="42"/>
      <c r="E63" s="42"/>
      <c r="F63" s="42" t="s">
        <v>1648</v>
      </c>
      <c r="G63" s="42" t="s">
        <v>1649</v>
      </c>
      <c r="H63" s="42"/>
      <c r="I63" s="42"/>
      <c r="J63" s="42"/>
      <c r="K63" s="94"/>
      <c r="L63" s="268"/>
      <c r="M63" s="149">
        <v>1800</v>
      </c>
      <c r="N63" s="42"/>
      <c r="O63" s="268"/>
      <c r="P63" s="149">
        <v>14000</v>
      </c>
      <c r="Q63" s="42"/>
      <c r="R63" s="149"/>
    </row>
    <row r="64" spans="1:18" x14ac:dyDescent="0.35">
      <c r="A64" s="42" t="s">
        <v>1435</v>
      </c>
      <c r="B64" s="42" t="s">
        <v>1530</v>
      </c>
      <c r="C64" s="42" t="s">
        <v>1531</v>
      </c>
      <c r="D64" s="42"/>
      <c r="E64" s="42"/>
      <c r="F64" s="42" t="s">
        <v>1650</v>
      </c>
      <c r="G64" s="42" t="s">
        <v>1651</v>
      </c>
      <c r="H64" s="42"/>
      <c r="I64" s="42"/>
      <c r="J64" s="42"/>
      <c r="K64" s="94"/>
      <c r="L64" s="268"/>
      <c r="M64" s="149">
        <v>0</v>
      </c>
      <c r="N64" s="42"/>
      <c r="O64" s="268"/>
      <c r="P64" s="149">
        <v>7500</v>
      </c>
      <c r="Q64" s="42"/>
      <c r="R64" s="149"/>
    </row>
    <row r="65" spans="1:18" x14ac:dyDescent="0.35">
      <c r="A65" s="42" t="s">
        <v>1435</v>
      </c>
      <c r="B65" s="42" t="s">
        <v>1530</v>
      </c>
      <c r="C65" s="42" t="s">
        <v>1531</v>
      </c>
      <c r="D65" s="42"/>
      <c r="E65" s="42"/>
      <c r="F65" s="42" t="s">
        <v>1652</v>
      </c>
      <c r="G65" s="42" t="s">
        <v>1653</v>
      </c>
      <c r="H65" s="42"/>
      <c r="I65" s="42"/>
      <c r="J65" s="42"/>
      <c r="K65" s="94"/>
      <c r="L65" s="268"/>
      <c r="M65" s="149">
        <v>800</v>
      </c>
      <c r="N65" s="42"/>
      <c r="O65" s="268"/>
      <c r="P65" s="149">
        <v>0</v>
      </c>
      <c r="Q65" s="42"/>
      <c r="R65" s="149"/>
    </row>
    <row r="66" spans="1:18" x14ac:dyDescent="0.35">
      <c r="A66" s="42" t="s">
        <v>1435</v>
      </c>
      <c r="B66" s="42" t="s">
        <v>1530</v>
      </c>
      <c r="C66" s="42" t="s">
        <v>1531</v>
      </c>
      <c r="D66" s="42"/>
      <c r="E66" s="42"/>
      <c r="F66" s="42" t="s">
        <v>1654</v>
      </c>
      <c r="G66" s="42" t="s">
        <v>1655</v>
      </c>
      <c r="H66" s="42"/>
      <c r="I66" s="42"/>
      <c r="J66" s="42"/>
      <c r="K66" s="94"/>
      <c r="L66" s="268"/>
      <c r="M66" s="149">
        <v>0</v>
      </c>
      <c r="N66" s="42"/>
      <c r="O66" s="268"/>
      <c r="P66" s="149">
        <v>6000</v>
      </c>
      <c r="Q66" s="42"/>
      <c r="R66" s="149"/>
    </row>
    <row r="67" spans="1:18" x14ac:dyDescent="0.35">
      <c r="A67" s="42" t="s">
        <v>1435</v>
      </c>
      <c r="B67" s="42" t="s">
        <v>1530</v>
      </c>
      <c r="C67" s="42" t="s">
        <v>1531</v>
      </c>
      <c r="D67" s="42"/>
      <c r="E67" s="42"/>
      <c r="F67" s="42" t="s">
        <v>1656</v>
      </c>
      <c r="G67" s="42" t="s">
        <v>1657</v>
      </c>
      <c r="H67" s="42"/>
      <c r="I67" s="42"/>
      <c r="J67" s="42"/>
      <c r="K67" s="94"/>
      <c r="L67" s="268"/>
      <c r="M67" s="149">
        <v>0</v>
      </c>
      <c r="N67" s="42"/>
      <c r="O67" s="268"/>
      <c r="P67" s="149">
        <v>8000</v>
      </c>
      <c r="Q67" s="42"/>
      <c r="R67" s="149"/>
    </row>
    <row r="68" spans="1:18" x14ac:dyDescent="0.35">
      <c r="A68" s="42" t="s">
        <v>1435</v>
      </c>
      <c r="B68" s="42" t="s">
        <v>1530</v>
      </c>
      <c r="C68" s="42" t="s">
        <v>1531</v>
      </c>
      <c r="D68" s="42"/>
      <c r="E68" s="42"/>
      <c r="F68" s="42" t="s">
        <v>1658</v>
      </c>
      <c r="G68" s="42" t="s">
        <v>1659</v>
      </c>
      <c r="H68" s="42"/>
      <c r="I68" s="42"/>
      <c r="J68" s="42"/>
      <c r="K68" s="94"/>
      <c r="L68" s="268"/>
      <c r="M68" s="149">
        <v>8800</v>
      </c>
      <c r="N68" s="42"/>
      <c r="O68" s="268"/>
      <c r="P68" s="149">
        <v>0</v>
      </c>
      <c r="Q68" s="42"/>
      <c r="R68" s="149"/>
    </row>
    <row r="69" spans="1:18" x14ac:dyDescent="0.35">
      <c r="A69" s="42" t="s">
        <v>1435</v>
      </c>
      <c r="B69" s="42" t="s">
        <v>1530</v>
      </c>
      <c r="C69" s="42" t="s">
        <v>1531</v>
      </c>
      <c r="D69" s="42"/>
      <c r="E69" s="42"/>
      <c r="F69" s="42" t="s">
        <v>1660</v>
      </c>
      <c r="G69" s="42" t="s">
        <v>1661</v>
      </c>
      <c r="H69" s="42"/>
      <c r="I69" s="42"/>
      <c r="J69" s="42"/>
      <c r="K69" s="94"/>
      <c r="L69" s="268"/>
      <c r="M69" s="149">
        <v>0</v>
      </c>
      <c r="N69" s="42"/>
      <c r="O69" s="268"/>
      <c r="P69" s="149">
        <v>6300</v>
      </c>
      <c r="Q69" s="42"/>
      <c r="R69" s="149"/>
    </row>
    <row r="70" spans="1:18" x14ac:dyDescent="0.35">
      <c r="A70" s="42" t="s">
        <v>1435</v>
      </c>
      <c r="B70" s="42" t="s">
        <v>1530</v>
      </c>
      <c r="C70" s="42" t="s">
        <v>1531</v>
      </c>
      <c r="D70" s="42"/>
      <c r="E70" s="42"/>
      <c r="F70" s="42" t="s">
        <v>1662</v>
      </c>
      <c r="G70" s="42" t="s">
        <v>1663</v>
      </c>
      <c r="H70" s="42"/>
      <c r="I70" s="42"/>
      <c r="J70" s="42"/>
      <c r="K70" s="94"/>
      <c r="L70" s="268"/>
      <c r="M70" s="149">
        <v>0</v>
      </c>
      <c r="N70" s="42"/>
      <c r="O70" s="268"/>
      <c r="P70" s="149">
        <v>5000</v>
      </c>
      <c r="Q70" s="42"/>
      <c r="R70" s="149"/>
    </row>
    <row r="71" spans="1:18" x14ac:dyDescent="0.35">
      <c r="A71" s="42" t="s">
        <v>1435</v>
      </c>
      <c r="B71" s="42" t="s">
        <v>1530</v>
      </c>
      <c r="C71" s="42" t="s">
        <v>1531</v>
      </c>
      <c r="D71" s="42"/>
      <c r="E71" s="42"/>
      <c r="F71" s="42" t="s">
        <v>1664</v>
      </c>
      <c r="G71" s="42" t="s">
        <v>1665</v>
      </c>
      <c r="H71" s="42"/>
      <c r="I71" s="42"/>
      <c r="J71" s="42"/>
      <c r="K71" s="94"/>
      <c r="L71" s="268"/>
      <c r="M71" s="149">
        <v>0</v>
      </c>
      <c r="N71" s="42"/>
      <c r="O71" s="268"/>
      <c r="P71" s="149">
        <v>4200</v>
      </c>
      <c r="Q71" s="42"/>
      <c r="R71" s="149"/>
    </row>
    <row r="72" spans="1:18" x14ac:dyDescent="0.35">
      <c r="A72" s="42" t="s">
        <v>1435</v>
      </c>
      <c r="B72" s="42" t="s">
        <v>1530</v>
      </c>
      <c r="C72" s="42" t="s">
        <v>1531</v>
      </c>
      <c r="D72" s="42"/>
      <c r="E72" s="42"/>
      <c r="F72" s="42" t="s">
        <v>1666</v>
      </c>
      <c r="G72" s="42" t="s">
        <v>1667</v>
      </c>
      <c r="H72" s="42"/>
      <c r="I72" s="42"/>
      <c r="J72" s="42"/>
      <c r="K72" s="94"/>
      <c r="L72" s="268"/>
      <c r="M72" s="149">
        <v>7500</v>
      </c>
      <c r="N72" s="42"/>
      <c r="O72" s="268"/>
      <c r="P72" s="149">
        <v>18000</v>
      </c>
      <c r="Q72" s="42"/>
      <c r="R72" s="149"/>
    </row>
    <row r="73" spans="1:18" x14ac:dyDescent="0.35">
      <c r="A73" s="42" t="s">
        <v>1435</v>
      </c>
      <c r="B73" s="42" t="s">
        <v>1530</v>
      </c>
      <c r="C73" s="42" t="s">
        <v>1531</v>
      </c>
      <c r="D73" s="42"/>
      <c r="E73" s="42"/>
      <c r="F73" s="42" t="s">
        <v>1668</v>
      </c>
      <c r="G73" s="42" t="s">
        <v>1669</v>
      </c>
      <c r="H73" s="42"/>
      <c r="I73" s="42"/>
      <c r="J73" s="42"/>
      <c r="K73" s="94"/>
      <c r="L73" s="268"/>
      <c r="M73" s="149">
        <v>17500</v>
      </c>
      <c r="N73" s="42"/>
      <c r="O73" s="268"/>
      <c r="P73" s="149">
        <v>20000</v>
      </c>
      <c r="Q73" s="42"/>
      <c r="R73" s="149"/>
    </row>
    <row r="74" spans="1:18" x14ac:dyDescent="0.35">
      <c r="A74" s="42" t="s">
        <v>1435</v>
      </c>
      <c r="B74" s="42" t="s">
        <v>1530</v>
      </c>
      <c r="C74" s="42" t="s">
        <v>1531</v>
      </c>
      <c r="D74" s="42"/>
      <c r="E74" s="42"/>
      <c r="F74" s="42" t="s">
        <v>1670</v>
      </c>
      <c r="G74" s="42" t="s">
        <v>1671</v>
      </c>
      <c r="H74" s="42"/>
      <c r="I74" s="42"/>
      <c r="J74" s="42"/>
      <c r="K74" s="94"/>
      <c r="L74" s="268"/>
      <c r="M74" s="149">
        <v>0</v>
      </c>
      <c r="N74" s="42"/>
      <c r="O74" s="268"/>
      <c r="P74" s="149">
        <v>22800</v>
      </c>
      <c r="Q74" s="42"/>
      <c r="R74" s="149"/>
    </row>
    <row r="75" spans="1:18" x14ac:dyDescent="0.35">
      <c r="A75" s="42" t="s">
        <v>1435</v>
      </c>
      <c r="B75" s="42" t="s">
        <v>1530</v>
      </c>
      <c r="C75" s="42" t="s">
        <v>1531</v>
      </c>
      <c r="D75" s="42"/>
      <c r="E75" s="42"/>
      <c r="F75" s="42" t="s">
        <v>1672</v>
      </c>
      <c r="G75" s="42" t="s">
        <v>1673</v>
      </c>
      <c r="H75" s="42"/>
      <c r="I75" s="42"/>
      <c r="J75" s="42"/>
      <c r="K75" s="94"/>
      <c r="L75" s="268"/>
      <c r="M75" s="149">
        <v>27000</v>
      </c>
      <c r="N75" s="42"/>
      <c r="O75" s="268"/>
      <c r="P75" s="149">
        <v>0</v>
      </c>
      <c r="Q75" s="42"/>
      <c r="R75" s="149"/>
    </row>
    <row r="76" spans="1:18" x14ac:dyDescent="0.35">
      <c r="A76" s="42" t="s">
        <v>1435</v>
      </c>
      <c r="B76" s="42" t="s">
        <v>1530</v>
      </c>
      <c r="C76" s="42" t="s">
        <v>1531</v>
      </c>
      <c r="D76" s="42"/>
      <c r="E76" s="42"/>
      <c r="F76" s="42" t="s">
        <v>1674</v>
      </c>
      <c r="G76" s="42" t="s">
        <v>1675</v>
      </c>
      <c r="H76" s="42"/>
      <c r="I76" s="42"/>
      <c r="J76" s="42"/>
      <c r="K76" s="94"/>
      <c r="L76" s="268"/>
      <c r="M76" s="149">
        <v>0</v>
      </c>
      <c r="N76" s="42"/>
      <c r="O76" s="268"/>
      <c r="P76" s="149">
        <v>3700</v>
      </c>
      <c r="Q76" s="42"/>
      <c r="R76" s="149"/>
    </row>
    <row r="77" spans="1:18" x14ac:dyDescent="0.35">
      <c r="A77" s="42" t="s">
        <v>1435</v>
      </c>
      <c r="B77" s="42" t="s">
        <v>1530</v>
      </c>
      <c r="C77" s="42" t="s">
        <v>1531</v>
      </c>
      <c r="D77" s="42"/>
      <c r="E77" s="42"/>
      <c r="F77" s="42" t="s">
        <v>1676</v>
      </c>
      <c r="G77" s="42" t="s">
        <v>1677</v>
      </c>
      <c r="H77" s="42"/>
      <c r="I77" s="42"/>
      <c r="J77" s="42"/>
      <c r="K77" s="94"/>
      <c r="L77" s="268"/>
      <c r="M77" s="149">
        <v>7000</v>
      </c>
      <c r="N77" s="42"/>
      <c r="O77" s="268"/>
      <c r="P77" s="149">
        <v>0</v>
      </c>
      <c r="Q77" s="42"/>
      <c r="R77" s="149"/>
    </row>
    <row r="78" spans="1:18" x14ac:dyDescent="0.35">
      <c r="A78" s="42" t="s">
        <v>1435</v>
      </c>
      <c r="B78" s="42" t="s">
        <v>1530</v>
      </c>
      <c r="C78" s="42" t="s">
        <v>1531</v>
      </c>
      <c r="D78" s="42"/>
      <c r="E78" s="42"/>
      <c r="F78" s="42" t="s">
        <v>1678</v>
      </c>
      <c r="G78" s="42" t="s">
        <v>1679</v>
      </c>
      <c r="H78" s="42"/>
      <c r="I78" s="42"/>
      <c r="J78" s="42"/>
      <c r="K78" s="94"/>
      <c r="L78" s="268"/>
      <c r="M78" s="149">
        <v>24000</v>
      </c>
      <c r="N78" s="42"/>
      <c r="O78" s="268"/>
      <c r="P78" s="149">
        <v>21000</v>
      </c>
      <c r="Q78" s="42"/>
      <c r="R78" s="149"/>
    </row>
    <row r="79" spans="1:18" x14ac:dyDescent="0.35">
      <c r="A79" s="42" t="s">
        <v>1435</v>
      </c>
      <c r="B79" s="42" t="s">
        <v>1530</v>
      </c>
      <c r="C79" s="42" t="s">
        <v>1531</v>
      </c>
      <c r="D79" s="42"/>
      <c r="E79" s="42"/>
      <c r="F79" s="42" t="s">
        <v>1680</v>
      </c>
      <c r="G79" s="42" t="s">
        <v>1681</v>
      </c>
      <c r="H79" s="42"/>
      <c r="I79" s="42"/>
      <c r="J79" s="42"/>
      <c r="K79" s="94"/>
      <c r="L79" s="268"/>
      <c r="M79" s="149">
        <v>4500</v>
      </c>
      <c r="N79" s="42"/>
      <c r="O79" s="268"/>
      <c r="P79" s="149">
        <v>0</v>
      </c>
      <c r="Q79" s="42"/>
      <c r="R79" s="149"/>
    </row>
    <row r="80" spans="1:18" x14ac:dyDescent="0.35">
      <c r="A80" s="42" t="s">
        <v>1435</v>
      </c>
      <c r="B80" s="42" t="s">
        <v>1530</v>
      </c>
      <c r="C80" s="42" t="s">
        <v>1531</v>
      </c>
      <c r="D80" s="42"/>
      <c r="E80" s="42"/>
      <c r="F80" s="42" t="s">
        <v>1682</v>
      </c>
      <c r="G80" s="42" t="s">
        <v>1683</v>
      </c>
      <c r="H80" s="42"/>
      <c r="I80" s="42"/>
      <c r="J80" s="42"/>
      <c r="K80" s="94"/>
      <c r="L80" s="268"/>
      <c r="M80" s="149">
        <v>0</v>
      </c>
      <c r="N80" s="42"/>
      <c r="O80" s="268"/>
      <c r="P80" s="149">
        <v>19000</v>
      </c>
      <c r="Q80" s="42"/>
      <c r="R80" s="149"/>
    </row>
    <row r="81" spans="1:18" x14ac:dyDescent="0.35">
      <c r="A81" s="42" t="s">
        <v>1435</v>
      </c>
      <c r="B81" s="42" t="s">
        <v>1530</v>
      </c>
      <c r="C81" s="42" t="s">
        <v>1531</v>
      </c>
      <c r="D81" s="42"/>
      <c r="E81" s="42"/>
      <c r="F81" s="42" t="s">
        <v>1684</v>
      </c>
      <c r="G81" s="42" t="s">
        <v>1685</v>
      </c>
      <c r="H81" s="42"/>
      <c r="I81" s="42"/>
      <c r="J81" s="42"/>
      <c r="K81" s="94"/>
      <c r="L81" s="268"/>
      <c r="M81" s="149">
        <v>0</v>
      </c>
      <c r="N81" s="42"/>
      <c r="O81" s="268"/>
      <c r="P81" s="149">
        <v>5000</v>
      </c>
      <c r="Q81" s="42"/>
      <c r="R81" s="149"/>
    </row>
    <row r="82" spans="1:18" x14ac:dyDescent="0.35">
      <c r="A82" s="42" t="s">
        <v>1435</v>
      </c>
      <c r="B82" s="42" t="s">
        <v>1530</v>
      </c>
      <c r="C82" s="42" t="s">
        <v>1531</v>
      </c>
      <c r="D82" s="42"/>
      <c r="E82" s="42"/>
      <c r="F82" s="42" t="s">
        <v>1686</v>
      </c>
      <c r="G82" s="42" t="s">
        <v>1687</v>
      </c>
      <c r="H82" s="42"/>
      <c r="I82" s="42"/>
      <c r="J82" s="42"/>
      <c r="K82" s="94"/>
      <c r="L82" s="268"/>
      <c r="M82" s="149">
        <v>0</v>
      </c>
      <c r="N82" s="42"/>
      <c r="O82" s="268"/>
      <c r="P82" s="149">
        <v>8000</v>
      </c>
      <c r="Q82" s="42"/>
      <c r="R82" s="149"/>
    </row>
    <row r="83" spans="1:18" x14ac:dyDescent="0.35">
      <c r="A83" s="42" t="s">
        <v>1435</v>
      </c>
      <c r="B83" s="42" t="s">
        <v>1530</v>
      </c>
      <c r="C83" s="42" t="s">
        <v>1531</v>
      </c>
      <c r="D83" s="42"/>
      <c r="E83" s="42"/>
      <c r="F83" s="42" t="s">
        <v>1688</v>
      </c>
      <c r="G83" s="42" t="s">
        <v>1689</v>
      </c>
      <c r="H83" s="42"/>
      <c r="I83" s="42"/>
      <c r="J83" s="42"/>
      <c r="K83" s="94"/>
      <c r="L83" s="268"/>
      <c r="M83" s="149">
        <v>1600</v>
      </c>
      <c r="N83" s="42"/>
      <c r="O83" s="268"/>
      <c r="P83" s="149">
        <v>0</v>
      </c>
      <c r="Q83" s="42"/>
      <c r="R83" s="149"/>
    </row>
    <row r="84" spans="1:18" x14ac:dyDescent="0.35">
      <c r="A84" s="42" t="s">
        <v>1435</v>
      </c>
      <c r="B84" s="42" t="s">
        <v>1530</v>
      </c>
      <c r="C84" s="42" t="s">
        <v>1531</v>
      </c>
      <c r="D84" s="42"/>
      <c r="E84" s="42"/>
      <c r="F84" s="42" t="s">
        <v>1690</v>
      </c>
      <c r="G84" s="42" t="s">
        <v>1691</v>
      </c>
      <c r="H84" s="42"/>
      <c r="I84" s="42"/>
      <c r="J84" s="42"/>
      <c r="K84" s="94"/>
      <c r="L84" s="268"/>
      <c r="M84" s="149">
        <v>7800</v>
      </c>
      <c r="N84" s="42"/>
      <c r="O84" s="268"/>
      <c r="P84" s="149">
        <v>0</v>
      </c>
      <c r="Q84" s="42"/>
      <c r="R84" s="149"/>
    </row>
    <row r="85" spans="1:18" x14ac:dyDescent="0.35">
      <c r="A85" s="42" t="s">
        <v>1435</v>
      </c>
      <c r="B85" s="42" t="s">
        <v>1530</v>
      </c>
      <c r="C85" s="42" t="s">
        <v>1531</v>
      </c>
      <c r="D85" s="42"/>
      <c r="E85" s="42"/>
      <c r="F85" s="42" t="s">
        <v>1692</v>
      </c>
      <c r="G85" s="42" t="s">
        <v>1693</v>
      </c>
      <c r="H85" s="42"/>
      <c r="I85" s="42"/>
      <c r="J85" s="42"/>
      <c r="K85" s="94"/>
      <c r="L85" s="268"/>
      <c r="M85" s="149">
        <v>9000</v>
      </c>
      <c r="N85" s="42"/>
      <c r="O85" s="268"/>
      <c r="P85" s="149">
        <v>0</v>
      </c>
      <c r="Q85" s="42"/>
      <c r="R85" s="149"/>
    </row>
    <row r="86" spans="1:18" x14ac:dyDescent="0.35">
      <c r="A86" s="42" t="s">
        <v>1435</v>
      </c>
      <c r="B86" s="42" t="s">
        <v>1530</v>
      </c>
      <c r="C86" s="42" t="s">
        <v>1531</v>
      </c>
      <c r="D86" s="42"/>
      <c r="E86" s="42"/>
      <c r="F86" s="42" t="s">
        <v>1694</v>
      </c>
      <c r="G86" s="42" t="s">
        <v>1695</v>
      </c>
      <c r="H86" s="42"/>
      <c r="I86" s="42"/>
      <c r="J86" s="42"/>
      <c r="K86" s="94"/>
      <c r="L86" s="268"/>
      <c r="M86" s="149">
        <v>0</v>
      </c>
      <c r="N86" s="42"/>
      <c r="O86" s="268"/>
      <c r="P86" s="149">
        <v>2600</v>
      </c>
      <c r="Q86" s="42"/>
      <c r="R86" s="149"/>
    </row>
    <row r="87" spans="1:18" x14ac:dyDescent="0.35">
      <c r="A87" s="42" t="s">
        <v>1435</v>
      </c>
      <c r="B87" s="42" t="s">
        <v>1530</v>
      </c>
      <c r="C87" s="42" t="s">
        <v>1531</v>
      </c>
      <c r="D87" s="42"/>
      <c r="E87" s="42"/>
      <c r="F87" s="42" t="s">
        <v>1696</v>
      </c>
      <c r="G87" s="42" t="s">
        <v>1697</v>
      </c>
      <c r="H87" s="42"/>
      <c r="I87" s="42"/>
      <c r="J87" s="42"/>
      <c r="K87" s="94"/>
      <c r="L87" s="268"/>
      <c r="M87" s="149">
        <v>10400</v>
      </c>
      <c r="N87" s="42"/>
      <c r="O87" s="268"/>
      <c r="P87" s="149">
        <v>0</v>
      </c>
      <c r="Q87" s="42"/>
      <c r="R87" s="149"/>
    </row>
    <row r="88" spans="1:18" x14ac:dyDescent="0.35">
      <c r="A88" s="42" t="s">
        <v>1435</v>
      </c>
      <c r="B88" s="42" t="s">
        <v>1530</v>
      </c>
      <c r="C88" s="42" t="s">
        <v>1531</v>
      </c>
      <c r="D88" s="42"/>
      <c r="E88" s="42"/>
      <c r="F88" s="42" t="s">
        <v>1698</v>
      </c>
      <c r="G88" s="42" t="s">
        <v>1699</v>
      </c>
      <c r="H88" s="42"/>
      <c r="I88" s="42"/>
      <c r="J88" s="42"/>
      <c r="K88" s="94"/>
      <c r="L88" s="268"/>
      <c r="M88" s="149">
        <v>1500</v>
      </c>
      <c r="N88" s="42"/>
      <c r="O88" s="268"/>
      <c r="P88" s="149">
        <v>0</v>
      </c>
      <c r="Q88" s="42"/>
      <c r="R88" s="149"/>
    </row>
    <row r="89" spans="1:18" x14ac:dyDescent="0.35">
      <c r="A89" s="42" t="s">
        <v>1435</v>
      </c>
      <c r="B89" s="42" t="s">
        <v>1530</v>
      </c>
      <c r="C89" s="42" t="s">
        <v>1531</v>
      </c>
      <c r="D89" s="42"/>
      <c r="E89" s="42"/>
      <c r="F89" s="42" t="s">
        <v>1700</v>
      </c>
      <c r="G89" s="42" t="s">
        <v>1701</v>
      </c>
      <c r="H89" s="42"/>
      <c r="I89" s="42"/>
      <c r="J89" s="42"/>
      <c r="K89" s="94"/>
      <c r="L89" s="268"/>
      <c r="M89" s="149">
        <v>11080.02</v>
      </c>
      <c r="N89" s="42"/>
      <c r="O89" s="268"/>
      <c r="P89" s="149">
        <v>2250</v>
      </c>
      <c r="Q89" s="42"/>
      <c r="R89" s="149"/>
    </row>
    <row r="90" spans="1:18" x14ac:dyDescent="0.35">
      <c r="A90" s="42" t="s">
        <v>1435</v>
      </c>
      <c r="B90" s="42" t="s">
        <v>1530</v>
      </c>
      <c r="C90" s="42" t="s">
        <v>1531</v>
      </c>
      <c r="D90" s="42"/>
      <c r="E90" s="42"/>
      <c r="F90" s="42" t="s">
        <v>1702</v>
      </c>
      <c r="G90" s="42" t="s">
        <v>1703</v>
      </c>
      <c r="H90" s="42"/>
      <c r="I90" s="42"/>
      <c r="J90" s="42"/>
      <c r="K90" s="94"/>
      <c r="L90" s="268"/>
      <c r="M90" s="149">
        <v>0</v>
      </c>
      <c r="N90" s="42"/>
      <c r="O90" s="268"/>
      <c r="P90" s="149">
        <v>6000</v>
      </c>
      <c r="Q90" s="42"/>
      <c r="R90" s="149"/>
    </row>
    <row r="91" spans="1:18" x14ac:dyDescent="0.35">
      <c r="A91" s="42" t="s">
        <v>1435</v>
      </c>
      <c r="B91" s="42" t="s">
        <v>1530</v>
      </c>
      <c r="C91" s="42" t="s">
        <v>1531</v>
      </c>
      <c r="D91" s="42"/>
      <c r="E91" s="42"/>
      <c r="F91" s="42" t="s">
        <v>1704</v>
      </c>
      <c r="G91" s="42" t="s">
        <v>1705</v>
      </c>
      <c r="H91" s="42"/>
      <c r="I91" s="42"/>
      <c r="J91" s="42"/>
      <c r="K91" s="94"/>
      <c r="L91" s="268"/>
      <c r="M91" s="149">
        <v>0</v>
      </c>
      <c r="N91" s="42"/>
      <c r="O91" s="268"/>
      <c r="P91" s="149">
        <v>6200</v>
      </c>
      <c r="Q91" s="42"/>
      <c r="R91" s="149"/>
    </row>
    <row r="92" spans="1:18" x14ac:dyDescent="0.35">
      <c r="A92" s="42" t="s">
        <v>1435</v>
      </c>
      <c r="B92" s="42" t="s">
        <v>1530</v>
      </c>
      <c r="C92" s="42" t="s">
        <v>1531</v>
      </c>
      <c r="D92" s="42"/>
      <c r="E92" s="42"/>
      <c r="F92" s="42" t="s">
        <v>1706</v>
      </c>
      <c r="G92" s="42" t="s">
        <v>1707</v>
      </c>
      <c r="H92" s="42"/>
      <c r="I92" s="42"/>
      <c r="J92" s="42"/>
      <c r="K92" s="94"/>
      <c r="L92" s="268"/>
      <c r="M92" s="149">
        <v>2000</v>
      </c>
      <c r="N92" s="42"/>
      <c r="O92" s="268"/>
      <c r="P92" s="149">
        <v>0</v>
      </c>
      <c r="Q92" s="42"/>
      <c r="R92" s="149"/>
    </row>
    <row r="93" spans="1:18" x14ac:dyDescent="0.35">
      <c r="A93" s="42" t="s">
        <v>1435</v>
      </c>
      <c r="B93" s="42" t="s">
        <v>1530</v>
      </c>
      <c r="C93" s="42" t="s">
        <v>1531</v>
      </c>
      <c r="D93" s="42"/>
      <c r="E93" s="42"/>
      <c r="F93" s="42" t="s">
        <v>1708</v>
      </c>
      <c r="G93" s="42" t="s">
        <v>1709</v>
      </c>
      <c r="H93" s="42"/>
      <c r="I93" s="42"/>
      <c r="J93" s="42"/>
      <c r="K93" s="94"/>
      <c r="L93" s="268"/>
      <c r="M93" s="149">
        <v>7500</v>
      </c>
      <c r="N93" s="42"/>
      <c r="O93" s="268"/>
      <c r="P93" s="149">
        <v>0</v>
      </c>
      <c r="Q93" s="42"/>
      <c r="R93" s="149"/>
    </row>
    <row r="94" spans="1:18" x14ac:dyDescent="0.35">
      <c r="A94" s="42" t="s">
        <v>1435</v>
      </c>
      <c r="B94" s="42" t="s">
        <v>1530</v>
      </c>
      <c r="C94" s="42" t="s">
        <v>1531</v>
      </c>
      <c r="D94" s="42"/>
      <c r="E94" s="42"/>
      <c r="F94" s="42" t="s">
        <v>1710</v>
      </c>
      <c r="G94" s="42" t="s">
        <v>1711</v>
      </c>
      <c r="H94" s="42"/>
      <c r="I94" s="42"/>
      <c r="J94" s="42"/>
      <c r="K94" s="94"/>
      <c r="L94" s="268"/>
      <c r="M94" s="149">
        <v>10000</v>
      </c>
      <c r="N94" s="42"/>
      <c r="O94" s="268"/>
      <c r="P94" s="149">
        <v>6800</v>
      </c>
      <c r="Q94" s="42"/>
      <c r="R94" s="149"/>
    </row>
    <row r="95" spans="1:18" x14ac:dyDescent="0.35">
      <c r="A95" s="42" t="s">
        <v>1435</v>
      </c>
      <c r="B95" s="42" t="s">
        <v>1530</v>
      </c>
      <c r="C95" s="42" t="s">
        <v>1531</v>
      </c>
      <c r="D95" s="42"/>
      <c r="E95" s="42"/>
      <c r="F95" s="42" t="s">
        <v>1712</v>
      </c>
      <c r="G95" s="42" t="s">
        <v>1713</v>
      </c>
      <c r="H95" s="42"/>
      <c r="I95" s="42"/>
      <c r="J95" s="42"/>
      <c r="K95" s="94"/>
      <c r="L95" s="268"/>
      <c r="M95" s="149">
        <v>0</v>
      </c>
      <c r="N95" s="42"/>
      <c r="O95" s="268"/>
      <c r="P95" s="149">
        <v>8000</v>
      </c>
      <c r="Q95" s="42"/>
      <c r="R95" s="149"/>
    </row>
    <row r="96" spans="1:18" x14ac:dyDescent="0.35">
      <c r="A96" s="42" t="s">
        <v>1435</v>
      </c>
      <c r="B96" s="42" t="s">
        <v>1530</v>
      </c>
      <c r="C96" s="42" t="s">
        <v>1531</v>
      </c>
      <c r="D96" s="42"/>
      <c r="E96" s="42"/>
      <c r="F96" s="42" t="s">
        <v>1714</v>
      </c>
      <c r="G96" s="42" t="s">
        <v>1715</v>
      </c>
      <c r="H96" s="42"/>
      <c r="I96" s="42"/>
      <c r="J96" s="42"/>
      <c r="K96" s="94"/>
      <c r="L96" s="268"/>
      <c r="M96" s="149">
        <v>22500</v>
      </c>
      <c r="N96" s="42"/>
      <c r="O96" s="268"/>
      <c r="P96" s="149">
        <v>10000</v>
      </c>
      <c r="Q96" s="42"/>
      <c r="R96" s="149"/>
    </row>
    <row r="97" spans="1:18" x14ac:dyDescent="0.35">
      <c r="A97" s="42" t="s">
        <v>1435</v>
      </c>
      <c r="B97" s="42" t="s">
        <v>1530</v>
      </c>
      <c r="C97" s="42" t="s">
        <v>1531</v>
      </c>
      <c r="D97" s="42"/>
      <c r="E97" s="42"/>
      <c r="F97" s="42" t="s">
        <v>1716</v>
      </c>
      <c r="G97" s="42" t="s">
        <v>1717</v>
      </c>
      <c r="H97" s="42"/>
      <c r="I97" s="42"/>
      <c r="J97" s="42"/>
      <c r="K97" s="94"/>
      <c r="L97" s="268"/>
      <c r="M97" s="149">
        <v>4400</v>
      </c>
      <c r="N97" s="42"/>
      <c r="O97" s="268"/>
      <c r="P97" s="149">
        <v>0</v>
      </c>
      <c r="Q97" s="42"/>
      <c r="R97" s="149"/>
    </row>
    <row r="98" spans="1:18" x14ac:dyDescent="0.35">
      <c r="A98" s="42" t="s">
        <v>1435</v>
      </c>
      <c r="B98" s="42" t="s">
        <v>1530</v>
      </c>
      <c r="C98" s="42" t="s">
        <v>1531</v>
      </c>
      <c r="D98" s="42"/>
      <c r="E98" s="42"/>
      <c r="F98" s="42" t="s">
        <v>1718</v>
      </c>
      <c r="G98" s="42" t="s">
        <v>1719</v>
      </c>
      <c r="H98" s="42"/>
      <c r="I98" s="42"/>
      <c r="J98" s="42"/>
      <c r="K98" s="94"/>
      <c r="L98" s="268"/>
      <c r="M98" s="149">
        <v>0</v>
      </c>
      <c r="N98" s="42"/>
      <c r="O98" s="268"/>
      <c r="P98" s="149">
        <v>3600</v>
      </c>
      <c r="Q98" s="42"/>
      <c r="R98" s="149"/>
    </row>
    <row r="99" spans="1:18" x14ac:dyDescent="0.35">
      <c r="A99" s="42" t="s">
        <v>1435</v>
      </c>
      <c r="B99" s="42" t="s">
        <v>1530</v>
      </c>
      <c r="C99" s="42" t="s">
        <v>1531</v>
      </c>
      <c r="D99" s="42"/>
      <c r="E99" s="42"/>
      <c r="F99" s="42" t="s">
        <v>1720</v>
      </c>
      <c r="G99" s="42" t="s">
        <v>1721</v>
      </c>
      <c r="H99" s="42"/>
      <c r="I99" s="42"/>
      <c r="J99" s="42"/>
      <c r="K99" s="94"/>
      <c r="L99" s="268"/>
      <c r="M99" s="149">
        <v>0</v>
      </c>
      <c r="N99" s="42"/>
      <c r="O99" s="268"/>
      <c r="P99" s="149">
        <v>7500</v>
      </c>
      <c r="Q99" s="42"/>
      <c r="R99" s="149"/>
    </row>
    <row r="100" spans="1:18" x14ac:dyDescent="0.35">
      <c r="A100" s="42" t="s">
        <v>1435</v>
      </c>
      <c r="B100" s="42" t="s">
        <v>1530</v>
      </c>
      <c r="C100" s="42" t="s">
        <v>1531</v>
      </c>
      <c r="D100" s="42"/>
      <c r="E100" s="42"/>
      <c r="F100" s="42" t="s">
        <v>1722</v>
      </c>
      <c r="G100" s="42" t="s">
        <v>1723</v>
      </c>
      <c r="H100" s="42"/>
      <c r="I100" s="42"/>
      <c r="J100" s="42"/>
      <c r="K100" s="94"/>
      <c r="L100" s="268"/>
      <c r="M100" s="149">
        <v>10500</v>
      </c>
      <c r="N100" s="42"/>
      <c r="O100" s="268"/>
      <c r="P100" s="149">
        <v>0</v>
      </c>
      <c r="Q100" s="42"/>
      <c r="R100" s="149"/>
    </row>
    <row r="101" spans="1:18" x14ac:dyDescent="0.35">
      <c r="A101" s="42" t="s">
        <v>1435</v>
      </c>
      <c r="B101" s="42" t="s">
        <v>1530</v>
      </c>
      <c r="C101" s="42" t="s">
        <v>1531</v>
      </c>
      <c r="D101" s="42"/>
      <c r="E101" s="42"/>
      <c r="F101" s="42" t="s">
        <v>1724</v>
      </c>
      <c r="G101" s="42" t="s">
        <v>1725</v>
      </c>
      <c r="H101" s="42"/>
      <c r="I101" s="42"/>
      <c r="J101" s="42"/>
      <c r="K101" s="94"/>
      <c r="L101" s="268"/>
      <c r="M101" s="149">
        <v>3000</v>
      </c>
      <c r="N101" s="42"/>
      <c r="O101" s="268"/>
      <c r="P101" s="149">
        <v>0</v>
      </c>
      <c r="Q101" s="42"/>
      <c r="R101" s="149"/>
    </row>
    <row r="102" spans="1:18" x14ac:dyDescent="0.35">
      <c r="A102" s="42" t="s">
        <v>1435</v>
      </c>
      <c r="B102" s="42" t="s">
        <v>1530</v>
      </c>
      <c r="C102" s="42" t="s">
        <v>1531</v>
      </c>
      <c r="D102" s="42"/>
      <c r="E102" s="42"/>
      <c r="F102" s="42" t="s">
        <v>1726</v>
      </c>
      <c r="G102" s="42" t="s">
        <v>1727</v>
      </c>
      <c r="H102" s="42"/>
      <c r="I102" s="42"/>
      <c r="J102" s="42"/>
      <c r="K102" s="94"/>
      <c r="L102" s="268"/>
      <c r="M102" s="149">
        <v>0</v>
      </c>
      <c r="N102" s="42"/>
      <c r="O102" s="268"/>
      <c r="P102" s="149">
        <v>3800</v>
      </c>
      <c r="Q102" s="42"/>
      <c r="R102" s="149"/>
    </row>
    <row r="103" spans="1:18" x14ac:dyDescent="0.35">
      <c r="A103" s="42" t="s">
        <v>1435</v>
      </c>
      <c r="B103" s="42" t="s">
        <v>1530</v>
      </c>
      <c r="C103" s="42" t="s">
        <v>1531</v>
      </c>
      <c r="D103" s="42"/>
      <c r="E103" s="42"/>
      <c r="F103" s="42" t="s">
        <v>1728</v>
      </c>
      <c r="G103" s="42" t="s">
        <v>1729</v>
      </c>
      <c r="H103" s="42"/>
      <c r="I103" s="42"/>
      <c r="J103" s="42"/>
      <c r="K103" s="94"/>
      <c r="L103" s="268"/>
      <c r="M103" s="149">
        <v>10500</v>
      </c>
      <c r="N103" s="42"/>
      <c r="O103" s="268"/>
      <c r="P103" s="149">
        <v>3300</v>
      </c>
      <c r="Q103" s="42"/>
      <c r="R103" s="149"/>
    </row>
    <row r="104" spans="1:18" x14ac:dyDescent="0.35">
      <c r="A104" s="42" t="s">
        <v>1435</v>
      </c>
      <c r="B104" s="42" t="s">
        <v>1530</v>
      </c>
      <c r="C104" s="42" t="s">
        <v>1531</v>
      </c>
      <c r="D104" s="42"/>
      <c r="E104" s="42"/>
      <c r="F104" s="42" t="s">
        <v>1730</v>
      </c>
      <c r="G104" s="42" t="s">
        <v>1731</v>
      </c>
      <c r="H104" s="42"/>
      <c r="I104" s="42"/>
      <c r="J104" s="42"/>
      <c r="K104" s="94"/>
      <c r="L104" s="268"/>
      <c r="M104" s="149">
        <v>0</v>
      </c>
      <c r="N104" s="42"/>
      <c r="O104" s="268"/>
      <c r="P104" s="149">
        <v>4000</v>
      </c>
      <c r="Q104" s="42"/>
      <c r="R104" s="149"/>
    </row>
    <row r="105" spans="1:18" x14ac:dyDescent="0.35">
      <c r="A105" s="42" t="s">
        <v>1435</v>
      </c>
      <c r="B105" s="42" t="s">
        <v>1530</v>
      </c>
      <c r="C105" s="42" t="s">
        <v>1531</v>
      </c>
      <c r="D105" s="42"/>
      <c r="E105" s="42"/>
      <c r="F105" s="42" t="s">
        <v>1732</v>
      </c>
      <c r="G105" s="42" t="s">
        <v>1733</v>
      </c>
      <c r="H105" s="42"/>
      <c r="I105" s="42"/>
      <c r="J105" s="42"/>
      <c r="K105" s="94"/>
      <c r="L105" s="268"/>
      <c r="M105" s="149">
        <v>0</v>
      </c>
      <c r="N105" s="42"/>
      <c r="O105" s="268"/>
      <c r="P105" s="149">
        <v>8000</v>
      </c>
      <c r="Q105" s="42"/>
      <c r="R105" s="149"/>
    </row>
    <row r="106" spans="1:18" x14ac:dyDescent="0.35">
      <c r="A106" s="42" t="s">
        <v>1435</v>
      </c>
      <c r="B106" s="42" t="s">
        <v>1530</v>
      </c>
      <c r="C106" s="42" t="s">
        <v>1531</v>
      </c>
      <c r="D106" s="42"/>
      <c r="E106" s="42"/>
      <c r="F106" s="42" t="s">
        <v>1734</v>
      </c>
      <c r="G106" s="42" t="s">
        <v>1735</v>
      </c>
      <c r="H106" s="42"/>
      <c r="I106" s="42"/>
      <c r="J106" s="42"/>
      <c r="K106" s="94"/>
      <c r="L106" s="268"/>
      <c r="M106" s="149">
        <v>9000</v>
      </c>
      <c r="N106" s="42"/>
      <c r="O106" s="268"/>
      <c r="P106" s="149">
        <v>0</v>
      </c>
      <c r="Q106" s="42"/>
      <c r="R106" s="149"/>
    </row>
    <row r="107" spans="1:18" x14ac:dyDescent="0.35">
      <c r="A107" s="42" t="s">
        <v>1435</v>
      </c>
      <c r="B107" s="42" t="s">
        <v>1530</v>
      </c>
      <c r="C107" s="42" t="s">
        <v>1531</v>
      </c>
      <c r="D107" s="42"/>
      <c r="E107" s="42"/>
      <c r="F107" s="42" t="s">
        <v>1736</v>
      </c>
      <c r="G107" s="42" t="s">
        <v>1737</v>
      </c>
      <c r="H107" s="42"/>
      <c r="I107" s="42"/>
      <c r="J107" s="42"/>
      <c r="K107" s="94"/>
      <c r="L107" s="268"/>
      <c r="M107" s="149">
        <v>0</v>
      </c>
      <c r="N107" s="42"/>
      <c r="O107" s="268"/>
      <c r="P107" s="149">
        <v>3000</v>
      </c>
      <c r="Q107" s="42"/>
      <c r="R107" s="149"/>
    </row>
    <row r="108" spans="1:18" x14ac:dyDescent="0.35">
      <c r="A108" s="42" t="s">
        <v>1435</v>
      </c>
      <c r="B108" s="42" t="s">
        <v>1530</v>
      </c>
      <c r="C108" s="42" t="s">
        <v>1531</v>
      </c>
      <c r="D108" s="42"/>
      <c r="E108" s="42"/>
      <c r="F108" s="42" t="s">
        <v>1738</v>
      </c>
      <c r="G108" s="42" t="s">
        <v>1739</v>
      </c>
      <c r="H108" s="42"/>
      <c r="I108" s="42"/>
      <c r="J108" s="42"/>
      <c r="K108" s="94"/>
      <c r="L108" s="268"/>
      <c r="M108" s="149">
        <v>0</v>
      </c>
      <c r="N108" s="42"/>
      <c r="O108" s="268"/>
      <c r="P108" s="149">
        <v>2000</v>
      </c>
      <c r="Q108" s="42"/>
      <c r="R108" s="149"/>
    </row>
    <row r="109" spans="1:18" x14ac:dyDescent="0.35">
      <c r="A109" s="42" t="s">
        <v>1435</v>
      </c>
      <c r="B109" s="42" t="s">
        <v>1530</v>
      </c>
      <c r="C109" s="42" t="s">
        <v>1531</v>
      </c>
      <c r="D109" s="42"/>
      <c r="E109" s="42"/>
      <c r="F109" s="42" t="s">
        <v>1740</v>
      </c>
      <c r="G109" s="42" t="s">
        <v>1741</v>
      </c>
      <c r="H109" s="42"/>
      <c r="I109" s="42"/>
      <c r="J109" s="42"/>
      <c r="K109" s="94"/>
      <c r="L109" s="268"/>
      <c r="M109" s="149">
        <v>3000</v>
      </c>
      <c r="N109" s="42"/>
      <c r="O109" s="268"/>
      <c r="P109" s="149">
        <v>0</v>
      </c>
      <c r="Q109" s="42"/>
      <c r="R109" s="149"/>
    </row>
    <row r="110" spans="1:18" x14ac:dyDescent="0.35">
      <c r="A110" s="42" t="s">
        <v>1435</v>
      </c>
      <c r="B110" s="42" t="s">
        <v>1530</v>
      </c>
      <c r="C110" s="42" t="s">
        <v>1531</v>
      </c>
      <c r="D110" s="42"/>
      <c r="E110" s="42"/>
      <c r="F110" s="42" t="s">
        <v>1742</v>
      </c>
      <c r="G110" s="42" t="s">
        <v>1743</v>
      </c>
      <c r="H110" s="42"/>
      <c r="I110" s="42"/>
      <c r="J110" s="42"/>
      <c r="K110" s="94"/>
      <c r="L110" s="268"/>
      <c r="M110" s="149">
        <v>24000</v>
      </c>
      <c r="N110" s="42"/>
      <c r="O110" s="268"/>
      <c r="P110" s="149">
        <v>0</v>
      </c>
      <c r="Q110" s="42"/>
      <c r="R110" s="149"/>
    </row>
    <row r="111" spans="1:18" x14ac:dyDescent="0.35">
      <c r="A111" s="42" t="s">
        <v>1435</v>
      </c>
      <c r="B111" s="42" t="s">
        <v>1530</v>
      </c>
      <c r="C111" s="42" t="s">
        <v>1531</v>
      </c>
      <c r="D111" s="42"/>
      <c r="E111" s="42"/>
      <c r="F111" s="42" t="s">
        <v>1744</v>
      </c>
      <c r="G111" s="42" t="s">
        <v>1745</v>
      </c>
      <c r="H111" s="42"/>
      <c r="I111" s="42"/>
      <c r="J111" s="42"/>
      <c r="K111" s="94"/>
      <c r="L111" s="268"/>
      <c r="M111" s="149">
        <v>0</v>
      </c>
      <c r="N111" s="42"/>
      <c r="O111" s="268"/>
      <c r="P111" s="149">
        <v>18200</v>
      </c>
      <c r="Q111" s="42"/>
      <c r="R111" s="149"/>
    </row>
    <row r="112" spans="1:18" x14ac:dyDescent="0.35">
      <c r="A112" s="42" t="s">
        <v>1435</v>
      </c>
      <c r="B112" s="42" t="s">
        <v>1530</v>
      </c>
      <c r="C112" s="42" t="s">
        <v>1531</v>
      </c>
      <c r="D112" s="42"/>
      <c r="E112" s="42"/>
      <c r="F112" s="42" t="s">
        <v>1746</v>
      </c>
      <c r="G112" s="42" t="s">
        <v>1747</v>
      </c>
      <c r="H112" s="42"/>
      <c r="I112" s="42"/>
      <c r="J112" s="42"/>
      <c r="K112" s="94"/>
      <c r="L112" s="268"/>
      <c r="M112" s="149">
        <v>4000</v>
      </c>
      <c r="N112" s="42"/>
      <c r="O112" s="268"/>
      <c r="P112" s="149">
        <v>0</v>
      </c>
      <c r="Q112" s="42"/>
      <c r="R112" s="149"/>
    </row>
    <row r="113" spans="1:18" x14ac:dyDescent="0.35">
      <c r="A113" s="42" t="s">
        <v>1435</v>
      </c>
      <c r="B113" s="42" t="s">
        <v>1530</v>
      </c>
      <c r="C113" s="42" t="s">
        <v>1531</v>
      </c>
      <c r="D113" s="42"/>
      <c r="E113" s="42"/>
      <c r="F113" s="42" t="s">
        <v>1748</v>
      </c>
      <c r="G113" s="42" t="s">
        <v>1749</v>
      </c>
      <c r="H113" s="42"/>
      <c r="I113" s="42"/>
      <c r="J113" s="42"/>
      <c r="K113" s="94"/>
      <c r="L113" s="268"/>
      <c r="M113" s="149">
        <v>4000</v>
      </c>
      <c r="N113" s="42"/>
      <c r="O113" s="268"/>
      <c r="P113" s="149">
        <v>10000</v>
      </c>
      <c r="Q113" s="42"/>
      <c r="R113" s="149"/>
    </row>
    <row r="114" spans="1:18" x14ac:dyDescent="0.35">
      <c r="A114" s="42" t="s">
        <v>1435</v>
      </c>
      <c r="B114" s="42" t="s">
        <v>1530</v>
      </c>
      <c r="C114" s="42" t="s">
        <v>1531</v>
      </c>
      <c r="D114" s="42"/>
      <c r="E114" s="42"/>
      <c r="F114" s="42" t="s">
        <v>1750</v>
      </c>
      <c r="G114" s="42" t="s">
        <v>1751</v>
      </c>
      <c r="H114" s="42"/>
      <c r="I114" s="42"/>
      <c r="J114" s="42"/>
      <c r="K114" s="94"/>
      <c r="L114" s="268"/>
      <c r="M114" s="149">
        <v>19000</v>
      </c>
      <c r="N114" s="42"/>
      <c r="O114" s="268"/>
      <c r="P114" s="149">
        <v>11000</v>
      </c>
      <c r="Q114" s="42"/>
      <c r="R114" s="149"/>
    </row>
    <row r="115" spans="1:18" x14ac:dyDescent="0.35">
      <c r="A115" s="42" t="s">
        <v>1435</v>
      </c>
      <c r="B115" s="42" t="s">
        <v>1530</v>
      </c>
      <c r="C115" s="42" t="s">
        <v>1531</v>
      </c>
      <c r="D115" s="42"/>
      <c r="E115" s="42"/>
      <c r="F115" s="42" t="s">
        <v>1752</v>
      </c>
      <c r="G115" s="42" t="s">
        <v>1753</v>
      </c>
      <c r="H115" s="42"/>
      <c r="I115" s="42"/>
      <c r="J115" s="42"/>
      <c r="K115" s="94"/>
      <c r="L115" s="268"/>
      <c r="M115" s="149">
        <v>25700</v>
      </c>
      <c r="N115" s="42"/>
      <c r="O115" s="268"/>
      <c r="P115" s="149">
        <v>0</v>
      </c>
      <c r="Q115" s="42"/>
      <c r="R115" s="149"/>
    </row>
    <row r="116" spans="1:18" x14ac:dyDescent="0.35">
      <c r="A116" s="42" t="s">
        <v>1435</v>
      </c>
      <c r="B116" s="42" t="s">
        <v>1530</v>
      </c>
      <c r="C116" s="42" t="s">
        <v>1531</v>
      </c>
      <c r="D116" s="42"/>
      <c r="E116" s="42"/>
      <c r="F116" s="42" t="s">
        <v>1754</v>
      </c>
      <c r="G116" s="42" t="s">
        <v>1755</v>
      </c>
      <c r="H116" s="42"/>
      <c r="I116" s="42"/>
      <c r="J116" s="42"/>
      <c r="K116" s="94"/>
      <c r="L116" s="268"/>
      <c r="M116" s="149">
        <v>0</v>
      </c>
      <c r="N116" s="42"/>
      <c r="O116" s="268"/>
      <c r="P116" s="149">
        <v>5000</v>
      </c>
      <c r="Q116" s="42"/>
      <c r="R116" s="149"/>
    </row>
    <row r="117" spans="1:18" x14ac:dyDescent="0.35">
      <c r="A117" s="42" t="s">
        <v>1435</v>
      </c>
      <c r="B117" s="42" t="s">
        <v>1530</v>
      </c>
      <c r="C117" s="42" t="s">
        <v>1531</v>
      </c>
      <c r="D117" s="42"/>
      <c r="E117" s="42"/>
      <c r="F117" s="42" t="s">
        <v>1756</v>
      </c>
      <c r="G117" s="42" t="s">
        <v>1757</v>
      </c>
      <c r="H117" s="42"/>
      <c r="I117" s="42"/>
      <c r="J117" s="42"/>
      <c r="K117" s="94"/>
      <c r="L117" s="268"/>
      <c r="M117" s="149">
        <v>5400</v>
      </c>
      <c r="N117" s="42"/>
      <c r="O117" s="268"/>
      <c r="P117" s="149">
        <v>0</v>
      </c>
      <c r="Q117" s="42"/>
      <c r="R117" s="149"/>
    </row>
    <row r="118" spans="1:18" x14ac:dyDescent="0.35">
      <c r="A118" s="42" t="s">
        <v>1435</v>
      </c>
      <c r="B118" s="42" t="s">
        <v>1530</v>
      </c>
      <c r="C118" s="42" t="s">
        <v>1531</v>
      </c>
      <c r="D118" s="42"/>
      <c r="E118" s="42"/>
      <c r="F118" s="42" t="s">
        <v>1758</v>
      </c>
      <c r="G118" s="42" t="s">
        <v>1759</v>
      </c>
      <c r="H118" s="42"/>
      <c r="I118" s="42"/>
      <c r="J118" s="42"/>
      <c r="K118" s="94"/>
      <c r="L118" s="268"/>
      <c r="M118" s="149">
        <v>0</v>
      </c>
      <c r="N118" s="42"/>
      <c r="O118" s="268"/>
      <c r="P118" s="149">
        <v>11000</v>
      </c>
      <c r="Q118" s="42"/>
      <c r="R118" s="149"/>
    </row>
    <row r="119" spans="1:18" x14ac:dyDescent="0.35">
      <c r="A119" s="42" t="s">
        <v>1435</v>
      </c>
      <c r="B119" s="42" t="s">
        <v>1530</v>
      </c>
      <c r="C119" s="42" t="s">
        <v>1531</v>
      </c>
      <c r="D119" s="42"/>
      <c r="E119" s="42"/>
      <c r="F119" s="42" t="s">
        <v>1760</v>
      </c>
      <c r="G119" s="42" t="s">
        <v>1761</v>
      </c>
      <c r="H119" s="42"/>
      <c r="I119" s="42"/>
      <c r="J119" s="42"/>
      <c r="K119" s="94"/>
      <c r="L119" s="268"/>
      <c r="M119" s="149">
        <v>35000</v>
      </c>
      <c r="N119" s="42"/>
      <c r="O119" s="268"/>
      <c r="P119" s="149">
        <v>10500</v>
      </c>
      <c r="Q119" s="42"/>
      <c r="R119" s="149"/>
    </row>
    <row r="120" spans="1:18" x14ac:dyDescent="0.35">
      <c r="A120" s="42" t="s">
        <v>1435</v>
      </c>
      <c r="B120" s="42" t="s">
        <v>1530</v>
      </c>
      <c r="C120" s="42" t="s">
        <v>1531</v>
      </c>
      <c r="D120" s="42"/>
      <c r="E120" s="42"/>
      <c r="F120" s="42" t="s">
        <v>1762</v>
      </c>
      <c r="G120" s="42" t="s">
        <v>1763</v>
      </c>
      <c r="H120" s="42"/>
      <c r="I120" s="42"/>
      <c r="J120" s="42"/>
      <c r="K120" s="94"/>
      <c r="L120" s="268"/>
      <c r="M120" s="149">
        <v>0</v>
      </c>
      <c r="N120" s="42"/>
      <c r="O120" s="268"/>
      <c r="P120" s="149">
        <v>9270</v>
      </c>
      <c r="Q120" s="42"/>
      <c r="R120" s="149"/>
    </row>
    <row r="121" spans="1:18" x14ac:dyDescent="0.35">
      <c r="A121" s="42" t="s">
        <v>1435</v>
      </c>
      <c r="B121" s="42" t="s">
        <v>1530</v>
      </c>
      <c r="C121" s="42" t="s">
        <v>1531</v>
      </c>
      <c r="D121" s="42"/>
      <c r="E121" s="42"/>
      <c r="F121" s="42" t="s">
        <v>1764</v>
      </c>
      <c r="G121" s="42" t="s">
        <v>1765</v>
      </c>
      <c r="H121" s="42"/>
      <c r="I121" s="42"/>
      <c r="J121" s="42"/>
      <c r="K121" s="94"/>
      <c r="L121" s="268"/>
      <c r="M121" s="149">
        <v>35000</v>
      </c>
      <c r="N121" s="42"/>
      <c r="O121" s="268"/>
      <c r="P121" s="149">
        <v>6000</v>
      </c>
      <c r="Q121" s="42"/>
      <c r="R121" s="149"/>
    </row>
    <row r="122" spans="1:18" x14ac:dyDescent="0.35">
      <c r="A122" s="42" t="s">
        <v>1435</v>
      </c>
      <c r="B122" s="42" t="s">
        <v>1530</v>
      </c>
      <c r="C122" s="42" t="s">
        <v>1531</v>
      </c>
      <c r="D122" s="42"/>
      <c r="E122" s="42"/>
      <c r="F122" s="42" t="s">
        <v>1766</v>
      </c>
      <c r="G122" s="42" t="s">
        <v>1767</v>
      </c>
      <c r="H122" s="42"/>
      <c r="I122" s="42"/>
      <c r="J122" s="42"/>
      <c r="K122" s="94"/>
      <c r="L122" s="268"/>
      <c r="M122" s="149">
        <v>0</v>
      </c>
      <c r="N122" s="42"/>
      <c r="O122" s="268"/>
      <c r="P122" s="149">
        <v>6000</v>
      </c>
      <c r="Q122" s="42"/>
      <c r="R122" s="149"/>
    </row>
    <row r="123" spans="1:18" x14ac:dyDescent="0.35">
      <c r="A123" s="42" t="s">
        <v>1435</v>
      </c>
      <c r="B123" s="42" t="s">
        <v>1530</v>
      </c>
      <c r="C123" s="42" t="s">
        <v>1531</v>
      </c>
      <c r="D123" s="42"/>
      <c r="E123" s="42"/>
      <c r="F123" s="42" t="s">
        <v>1768</v>
      </c>
      <c r="G123" s="42" t="s">
        <v>1769</v>
      </c>
      <c r="H123" s="42"/>
      <c r="I123" s="42"/>
      <c r="J123" s="42"/>
      <c r="K123" s="94"/>
      <c r="L123" s="268"/>
      <c r="M123" s="149">
        <v>0</v>
      </c>
      <c r="N123" s="42"/>
      <c r="O123" s="268"/>
      <c r="P123" s="149">
        <v>10500</v>
      </c>
      <c r="Q123" s="42"/>
      <c r="R123" s="149"/>
    </row>
    <row r="124" spans="1:18" x14ac:dyDescent="0.35">
      <c r="A124" s="42" t="s">
        <v>1435</v>
      </c>
      <c r="B124" s="42" t="s">
        <v>1530</v>
      </c>
      <c r="C124" s="42" t="s">
        <v>1531</v>
      </c>
      <c r="D124" s="42"/>
      <c r="E124" s="42"/>
      <c r="F124" s="42" t="s">
        <v>1770</v>
      </c>
      <c r="G124" s="42" t="s">
        <v>1771</v>
      </c>
      <c r="H124" s="42"/>
      <c r="I124" s="42"/>
      <c r="J124" s="42"/>
      <c r="K124" s="94"/>
      <c r="L124" s="268"/>
      <c r="M124" s="149">
        <v>0</v>
      </c>
      <c r="N124" s="42"/>
      <c r="O124" s="268"/>
      <c r="P124" s="149">
        <v>5600</v>
      </c>
      <c r="Q124" s="42"/>
      <c r="R124" s="149"/>
    </row>
    <row r="125" spans="1:18" x14ac:dyDescent="0.35">
      <c r="A125" s="42" t="s">
        <v>1435</v>
      </c>
      <c r="B125" s="42" t="s">
        <v>1530</v>
      </c>
      <c r="C125" s="42" t="s">
        <v>1531</v>
      </c>
      <c r="D125" s="42"/>
      <c r="E125" s="42"/>
      <c r="F125" s="42" t="s">
        <v>1772</v>
      </c>
      <c r="G125" s="42" t="s">
        <v>1773</v>
      </c>
      <c r="H125" s="42"/>
      <c r="I125" s="42"/>
      <c r="J125" s="42"/>
      <c r="K125" s="94"/>
      <c r="L125" s="268"/>
      <c r="M125" s="149">
        <v>1300</v>
      </c>
      <c r="N125" s="42"/>
      <c r="O125" s="268"/>
      <c r="P125" s="149">
        <v>0</v>
      </c>
      <c r="Q125" s="42"/>
      <c r="R125" s="149"/>
    </row>
    <row r="126" spans="1:18" x14ac:dyDescent="0.35">
      <c r="A126" s="42" t="s">
        <v>1435</v>
      </c>
      <c r="B126" s="42" t="s">
        <v>1530</v>
      </c>
      <c r="C126" s="42" t="s">
        <v>1531</v>
      </c>
      <c r="D126" s="42"/>
      <c r="E126" s="42"/>
      <c r="F126" s="42" t="s">
        <v>1774</v>
      </c>
      <c r="G126" s="42" t="s">
        <v>1775</v>
      </c>
      <c r="H126" s="42"/>
      <c r="I126" s="42"/>
      <c r="J126" s="42"/>
      <c r="K126" s="94"/>
      <c r="L126" s="268"/>
      <c r="M126" s="149">
        <v>8800</v>
      </c>
      <c r="N126" s="42"/>
      <c r="O126" s="268"/>
      <c r="P126" s="149">
        <v>2200</v>
      </c>
      <c r="Q126" s="42"/>
      <c r="R126" s="149"/>
    </row>
    <row r="127" spans="1:18" x14ac:dyDescent="0.35">
      <c r="A127" s="42" t="s">
        <v>1435</v>
      </c>
      <c r="B127" s="42" t="s">
        <v>1530</v>
      </c>
      <c r="C127" s="42" t="s">
        <v>1531</v>
      </c>
      <c r="D127" s="42"/>
      <c r="E127" s="42"/>
      <c r="F127" s="42" t="s">
        <v>1776</v>
      </c>
      <c r="G127" s="42" t="s">
        <v>1777</v>
      </c>
      <c r="H127" s="42"/>
      <c r="I127" s="42"/>
      <c r="J127" s="42"/>
      <c r="K127" s="94"/>
      <c r="L127" s="268"/>
      <c r="M127" s="149">
        <v>0</v>
      </c>
      <c r="N127" s="42"/>
      <c r="O127" s="268"/>
      <c r="P127" s="149">
        <v>21000</v>
      </c>
      <c r="Q127" s="42"/>
      <c r="R127" s="149"/>
    </row>
    <row r="128" spans="1:18" x14ac:dyDescent="0.35">
      <c r="A128" s="42" t="s">
        <v>1435</v>
      </c>
      <c r="B128" s="42" t="s">
        <v>1530</v>
      </c>
      <c r="C128" s="42" t="s">
        <v>1531</v>
      </c>
      <c r="D128" s="42"/>
      <c r="E128" s="42"/>
      <c r="F128" s="42" t="s">
        <v>1778</v>
      </c>
      <c r="G128" s="42" t="s">
        <v>1779</v>
      </c>
      <c r="H128" s="42"/>
      <c r="I128" s="42"/>
      <c r="J128" s="42"/>
      <c r="K128" s="94"/>
      <c r="L128" s="268"/>
      <c r="M128" s="149">
        <v>13200</v>
      </c>
      <c r="N128" s="42"/>
      <c r="O128" s="268"/>
      <c r="P128" s="149">
        <v>0</v>
      </c>
      <c r="Q128" s="42"/>
      <c r="R128" s="149"/>
    </row>
    <row r="129" spans="1:18" x14ac:dyDescent="0.35">
      <c r="A129" s="42" t="s">
        <v>1435</v>
      </c>
      <c r="B129" s="42" t="s">
        <v>1530</v>
      </c>
      <c r="C129" s="42" t="s">
        <v>1531</v>
      </c>
      <c r="D129" s="42"/>
      <c r="E129" s="42"/>
      <c r="F129" s="42" t="s">
        <v>1780</v>
      </c>
      <c r="G129" s="42" t="s">
        <v>1781</v>
      </c>
      <c r="H129" s="42"/>
      <c r="I129" s="42"/>
      <c r="J129" s="42"/>
      <c r="K129" s="94"/>
      <c r="L129" s="268"/>
      <c r="M129" s="149">
        <v>12400</v>
      </c>
      <c r="N129" s="42"/>
      <c r="O129" s="268"/>
      <c r="P129" s="149">
        <v>0</v>
      </c>
      <c r="Q129" s="42"/>
      <c r="R129" s="149"/>
    </row>
    <row r="130" spans="1:18" x14ac:dyDescent="0.35">
      <c r="A130" s="42" t="s">
        <v>1435</v>
      </c>
      <c r="B130" s="42" t="s">
        <v>1530</v>
      </c>
      <c r="C130" s="42" t="s">
        <v>1531</v>
      </c>
      <c r="D130" s="42"/>
      <c r="E130" s="42"/>
      <c r="F130" s="42" t="s">
        <v>1782</v>
      </c>
      <c r="G130" s="42" t="s">
        <v>1783</v>
      </c>
      <c r="H130" s="42"/>
      <c r="I130" s="42"/>
      <c r="J130" s="42"/>
      <c r="K130" s="94"/>
      <c r="L130" s="268"/>
      <c r="M130" s="149">
        <v>8000</v>
      </c>
      <c r="N130" s="42"/>
      <c r="O130" s="268"/>
      <c r="P130" s="149">
        <v>0</v>
      </c>
      <c r="Q130" s="42"/>
      <c r="R130" s="149"/>
    </row>
    <row r="131" spans="1:18" x14ac:dyDescent="0.35">
      <c r="A131" s="42" t="s">
        <v>1435</v>
      </c>
      <c r="B131" s="42" t="s">
        <v>1530</v>
      </c>
      <c r="C131" s="42" t="s">
        <v>1531</v>
      </c>
      <c r="D131" s="42"/>
      <c r="E131" s="42"/>
      <c r="F131" s="42" t="s">
        <v>1784</v>
      </c>
      <c r="G131" s="42" t="s">
        <v>1785</v>
      </c>
      <c r="H131" s="42"/>
      <c r="I131" s="42"/>
      <c r="J131" s="42"/>
      <c r="K131" s="94"/>
      <c r="L131" s="268"/>
      <c r="M131" s="149">
        <v>0</v>
      </c>
      <c r="N131" s="42"/>
      <c r="O131" s="268"/>
      <c r="P131" s="149">
        <v>4000</v>
      </c>
      <c r="Q131" s="42"/>
      <c r="R131" s="149"/>
    </row>
    <row r="132" spans="1:18" x14ac:dyDescent="0.35">
      <c r="A132" s="42" t="s">
        <v>1435</v>
      </c>
      <c r="B132" s="42" t="s">
        <v>1530</v>
      </c>
      <c r="C132" s="42" t="s">
        <v>1531</v>
      </c>
      <c r="D132" s="42"/>
      <c r="E132" s="42"/>
      <c r="F132" s="42" t="s">
        <v>1786</v>
      </c>
      <c r="G132" s="42" t="s">
        <v>1787</v>
      </c>
      <c r="H132" s="42"/>
      <c r="I132" s="42"/>
      <c r="J132" s="42"/>
      <c r="K132" s="94"/>
      <c r="L132" s="268"/>
      <c r="M132" s="149">
        <v>14000</v>
      </c>
      <c r="N132" s="42"/>
      <c r="O132" s="268"/>
      <c r="P132" s="149">
        <v>0</v>
      </c>
      <c r="Q132" s="42"/>
      <c r="R132" s="149"/>
    </row>
    <row r="133" spans="1:18" x14ac:dyDescent="0.35">
      <c r="A133" s="42" t="s">
        <v>1435</v>
      </c>
      <c r="B133" s="42" t="s">
        <v>1530</v>
      </c>
      <c r="C133" s="42" t="s">
        <v>1531</v>
      </c>
      <c r="D133" s="42"/>
      <c r="E133" s="42"/>
      <c r="F133" s="42" t="s">
        <v>1788</v>
      </c>
      <c r="G133" s="42" t="s">
        <v>1789</v>
      </c>
      <c r="H133" s="42"/>
      <c r="I133" s="42"/>
      <c r="J133" s="42"/>
      <c r="K133" s="94"/>
      <c r="L133" s="268"/>
      <c r="M133" s="149">
        <v>0</v>
      </c>
      <c r="N133" s="42"/>
      <c r="O133" s="268"/>
      <c r="P133" s="149">
        <v>3600</v>
      </c>
      <c r="Q133" s="42"/>
      <c r="R133" s="149"/>
    </row>
    <row r="134" spans="1:18" x14ac:dyDescent="0.35">
      <c r="A134" s="42" t="s">
        <v>1435</v>
      </c>
      <c r="B134" s="42" t="s">
        <v>1530</v>
      </c>
      <c r="C134" s="42" t="s">
        <v>1531</v>
      </c>
      <c r="D134" s="42"/>
      <c r="E134" s="42"/>
      <c r="F134" s="42" t="s">
        <v>1790</v>
      </c>
      <c r="G134" s="42" t="s">
        <v>1791</v>
      </c>
      <c r="H134" s="42"/>
      <c r="I134" s="42"/>
      <c r="J134" s="42"/>
      <c r="K134" s="94"/>
      <c r="L134" s="268"/>
      <c r="M134" s="149">
        <v>6200</v>
      </c>
      <c r="N134" s="42"/>
      <c r="O134" s="268"/>
      <c r="P134" s="149">
        <v>9400</v>
      </c>
      <c r="Q134" s="42"/>
      <c r="R134" s="149"/>
    </row>
    <row r="135" spans="1:18" x14ac:dyDescent="0.35">
      <c r="A135" s="42" t="s">
        <v>1435</v>
      </c>
      <c r="B135" s="42" t="s">
        <v>1530</v>
      </c>
      <c r="C135" s="42" t="s">
        <v>1531</v>
      </c>
      <c r="D135" s="42"/>
      <c r="E135" s="42"/>
      <c r="F135" s="42" t="s">
        <v>1792</v>
      </c>
      <c r="G135" s="42" t="s">
        <v>1793</v>
      </c>
      <c r="H135" s="42"/>
      <c r="I135" s="42"/>
      <c r="J135" s="42"/>
      <c r="K135" s="94"/>
      <c r="L135" s="268"/>
      <c r="M135" s="149">
        <v>2000</v>
      </c>
      <c r="N135" s="42"/>
      <c r="O135" s="268"/>
      <c r="P135" s="149">
        <v>0</v>
      </c>
      <c r="Q135" s="42"/>
      <c r="R135" s="149"/>
    </row>
    <row r="136" spans="1:18" x14ac:dyDescent="0.35">
      <c r="A136" s="42" t="s">
        <v>1435</v>
      </c>
      <c r="B136" s="42" t="s">
        <v>1530</v>
      </c>
      <c r="C136" s="42" t="s">
        <v>1531</v>
      </c>
      <c r="D136" s="42"/>
      <c r="E136" s="42"/>
      <c r="F136" s="42" t="s">
        <v>1794</v>
      </c>
      <c r="G136" s="42" t="s">
        <v>1795</v>
      </c>
      <c r="H136" s="42"/>
      <c r="I136" s="42"/>
      <c r="J136" s="42"/>
      <c r="K136" s="94"/>
      <c r="L136" s="268"/>
      <c r="M136" s="149">
        <v>12500</v>
      </c>
      <c r="N136" s="42"/>
      <c r="O136" s="268"/>
      <c r="P136" s="149">
        <v>0</v>
      </c>
      <c r="Q136" s="42"/>
      <c r="R136" s="149"/>
    </row>
    <row r="137" spans="1:18" x14ac:dyDescent="0.35">
      <c r="A137" s="42" t="s">
        <v>1435</v>
      </c>
      <c r="B137" s="42" t="s">
        <v>1530</v>
      </c>
      <c r="C137" s="42" t="s">
        <v>1531</v>
      </c>
      <c r="D137" s="42"/>
      <c r="E137" s="42"/>
      <c r="F137" s="42" t="s">
        <v>1796</v>
      </c>
      <c r="G137" s="42" t="s">
        <v>1797</v>
      </c>
      <c r="H137" s="42"/>
      <c r="I137" s="42"/>
      <c r="J137" s="42"/>
      <c r="K137" s="94"/>
      <c r="L137" s="268"/>
      <c r="M137" s="149">
        <v>15200</v>
      </c>
      <c r="N137" s="42"/>
      <c r="O137" s="268"/>
      <c r="P137" s="149">
        <v>0</v>
      </c>
      <c r="Q137" s="42"/>
      <c r="R137" s="149"/>
    </row>
    <row r="138" spans="1:18" x14ac:dyDescent="0.35">
      <c r="A138" s="42" t="s">
        <v>1435</v>
      </c>
      <c r="B138" s="42" t="s">
        <v>1530</v>
      </c>
      <c r="C138" s="42" t="s">
        <v>1531</v>
      </c>
      <c r="D138" s="42"/>
      <c r="E138" s="42"/>
      <c r="F138" s="42" t="s">
        <v>1798</v>
      </c>
      <c r="G138" s="42" t="s">
        <v>1799</v>
      </c>
      <c r="H138" s="42"/>
      <c r="I138" s="42"/>
      <c r="J138" s="42"/>
      <c r="K138" s="94"/>
      <c r="L138" s="268"/>
      <c r="M138" s="149">
        <v>2500</v>
      </c>
      <c r="N138" s="42"/>
      <c r="O138" s="268"/>
      <c r="P138" s="149">
        <v>0</v>
      </c>
      <c r="Q138" s="42"/>
      <c r="R138" s="149"/>
    </row>
    <row r="139" spans="1:18" x14ac:dyDescent="0.35">
      <c r="A139" s="42" t="s">
        <v>1435</v>
      </c>
      <c r="B139" s="42" t="s">
        <v>1530</v>
      </c>
      <c r="C139" s="42" t="s">
        <v>1531</v>
      </c>
      <c r="D139" s="42"/>
      <c r="E139" s="42"/>
      <c r="F139" s="42" t="s">
        <v>1800</v>
      </c>
      <c r="G139" s="42" t="s">
        <v>1801</v>
      </c>
      <c r="H139" s="42"/>
      <c r="I139" s="42"/>
      <c r="J139" s="42"/>
      <c r="K139" s="94"/>
      <c r="L139" s="268"/>
      <c r="M139" s="149">
        <v>12500</v>
      </c>
      <c r="N139" s="42"/>
      <c r="O139" s="268"/>
      <c r="P139" s="149">
        <v>0</v>
      </c>
      <c r="Q139" s="42"/>
      <c r="R139" s="149"/>
    </row>
    <row r="140" spans="1:18" x14ac:dyDescent="0.35">
      <c r="A140" s="42" t="s">
        <v>1435</v>
      </c>
      <c r="B140" s="42" t="s">
        <v>1530</v>
      </c>
      <c r="C140" s="42" t="s">
        <v>1531</v>
      </c>
      <c r="D140" s="42"/>
      <c r="E140" s="42"/>
      <c r="F140" s="42" t="s">
        <v>1802</v>
      </c>
      <c r="G140" s="42" t="s">
        <v>1803</v>
      </c>
      <c r="H140" s="42"/>
      <c r="I140" s="42"/>
      <c r="J140" s="42"/>
      <c r="K140" s="94"/>
      <c r="L140" s="268"/>
      <c r="M140" s="149">
        <v>7500</v>
      </c>
      <c r="N140" s="42"/>
      <c r="O140" s="268"/>
      <c r="P140" s="149">
        <v>0</v>
      </c>
      <c r="Q140" s="42"/>
      <c r="R140" s="149"/>
    </row>
    <row r="141" spans="1:18" x14ac:dyDescent="0.35">
      <c r="A141" s="42" t="s">
        <v>1435</v>
      </c>
      <c r="B141" s="42" t="s">
        <v>1530</v>
      </c>
      <c r="C141" s="42" t="s">
        <v>1531</v>
      </c>
      <c r="D141" s="42"/>
      <c r="E141" s="42"/>
      <c r="F141" s="42" t="s">
        <v>1804</v>
      </c>
      <c r="G141" s="42" t="s">
        <v>1805</v>
      </c>
      <c r="H141" s="42"/>
      <c r="I141" s="42"/>
      <c r="J141" s="42"/>
      <c r="K141" s="94"/>
      <c r="L141" s="268"/>
      <c r="M141" s="149">
        <v>6000</v>
      </c>
      <c r="N141" s="42"/>
      <c r="O141" s="268"/>
      <c r="P141" s="149">
        <v>28000</v>
      </c>
      <c r="Q141" s="42"/>
      <c r="R141" s="149"/>
    </row>
    <row r="142" spans="1:18" x14ac:dyDescent="0.35">
      <c r="A142" s="42" t="s">
        <v>1435</v>
      </c>
      <c r="B142" s="42" t="s">
        <v>1530</v>
      </c>
      <c r="C142" s="42" t="s">
        <v>1531</v>
      </c>
      <c r="D142" s="42"/>
      <c r="E142" s="42"/>
      <c r="F142" s="42" t="s">
        <v>1806</v>
      </c>
      <c r="G142" s="42" t="s">
        <v>1807</v>
      </c>
      <c r="H142" s="42"/>
      <c r="I142" s="42"/>
      <c r="J142" s="42"/>
      <c r="K142" s="94"/>
      <c r="L142" s="268"/>
      <c r="M142" s="149">
        <v>18000</v>
      </c>
      <c r="N142" s="42"/>
      <c r="O142" s="268"/>
      <c r="P142" s="149">
        <v>3000</v>
      </c>
      <c r="Q142" s="42"/>
      <c r="R142" s="149"/>
    </row>
    <row r="143" spans="1:18" x14ac:dyDescent="0.35">
      <c r="A143" s="42" t="s">
        <v>1435</v>
      </c>
      <c r="B143" s="42" t="s">
        <v>1530</v>
      </c>
      <c r="C143" s="42" t="s">
        <v>1531</v>
      </c>
      <c r="D143" s="42"/>
      <c r="E143" s="42"/>
      <c r="F143" s="42" t="s">
        <v>1808</v>
      </c>
      <c r="G143" s="42" t="s">
        <v>1809</v>
      </c>
      <c r="H143" s="42"/>
      <c r="I143" s="42"/>
      <c r="J143" s="42"/>
      <c r="K143" s="94"/>
      <c r="L143" s="268"/>
      <c r="M143" s="149">
        <v>4000</v>
      </c>
      <c r="N143" s="42"/>
      <c r="O143" s="268"/>
      <c r="P143" s="149">
        <v>0</v>
      </c>
      <c r="Q143" s="42"/>
      <c r="R143" s="149"/>
    </row>
    <row r="144" spans="1:18" x14ac:dyDescent="0.35">
      <c r="A144" s="42" t="s">
        <v>1435</v>
      </c>
      <c r="B144" s="42" t="s">
        <v>1530</v>
      </c>
      <c r="C144" s="42" t="s">
        <v>1531</v>
      </c>
      <c r="D144" s="42"/>
      <c r="E144" s="42"/>
      <c r="F144" s="42" t="s">
        <v>1810</v>
      </c>
      <c r="G144" s="42" t="s">
        <v>1811</v>
      </c>
      <c r="H144" s="42"/>
      <c r="I144" s="42"/>
      <c r="J144" s="42"/>
      <c r="K144" s="94"/>
      <c r="L144" s="268"/>
      <c r="M144" s="149">
        <v>2200</v>
      </c>
      <c r="N144" s="42"/>
      <c r="O144" s="268"/>
      <c r="P144" s="149">
        <v>0</v>
      </c>
      <c r="Q144" s="42"/>
      <c r="R144" s="149"/>
    </row>
    <row r="145" spans="1:18" x14ac:dyDescent="0.35">
      <c r="A145" s="42" t="s">
        <v>1435</v>
      </c>
      <c r="B145" s="42" t="s">
        <v>1530</v>
      </c>
      <c r="C145" s="42" t="s">
        <v>1531</v>
      </c>
      <c r="D145" s="42"/>
      <c r="E145" s="42"/>
      <c r="F145" s="42" t="s">
        <v>1812</v>
      </c>
      <c r="G145" s="42" t="s">
        <v>1813</v>
      </c>
      <c r="H145" s="42"/>
      <c r="I145" s="42"/>
      <c r="J145" s="42"/>
      <c r="K145" s="94"/>
      <c r="L145" s="268"/>
      <c r="M145" s="149">
        <v>1400</v>
      </c>
      <c r="N145" s="42"/>
      <c r="O145" s="268"/>
      <c r="P145" s="149">
        <v>0</v>
      </c>
      <c r="Q145" s="42"/>
      <c r="R145" s="149"/>
    </row>
    <row r="146" spans="1:18" x14ac:dyDescent="0.35">
      <c r="A146" s="42" t="s">
        <v>1435</v>
      </c>
      <c r="B146" s="42" t="s">
        <v>1530</v>
      </c>
      <c r="C146" s="42" t="s">
        <v>1531</v>
      </c>
      <c r="D146" s="42"/>
      <c r="E146" s="42"/>
      <c r="F146" s="42" t="s">
        <v>1814</v>
      </c>
      <c r="G146" s="42" t="s">
        <v>1815</v>
      </c>
      <c r="H146" s="42"/>
      <c r="I146" s="42"/>
      <c r="J146" s="42"/>
      <c r="K146" s="94"/>
      <c r="L146" s="268"/>
      <c r="M146" s="149">
        <v>0</v>
      </c>
      <c r="N146" s="42"/>
      <c r="O146" s="268"/>
      <c r="P146" s="149">
        <v>1600</v>
      </c>
      <c r="Q146" s="42"/>
      <c r="R146" s="149"/>
    </row>
    <row r="147" spans="1:18" x14ac:dyDescent="0.35">
      <c r="A147" s="42" t="s">
        <v>1435</v>
      </c>
      <c r="B147" s="42" t="s">
        <v>1530</v>
      </c>
      <c r="C147" s="42" t="s">
        <v>1531</v>
      </c>
      <c r="D147" s="42"/>
      <c r="E147" s="42"/>
      <c r="F147" s="42" t="s">
        <v>1816</v>
      </c>
      <c r="G147" s="42" t="s">
        <v>1817</v>
      </c>
      <c r="H147" s="42"/>
      <c r="I147" s="42"/>
      <c r="J147" s="42"/>
      <c r="K147" s="94"/>
      <c r="L147" s="268"/>
      <c r="M147" s="149">
        <v>4000</v>
      </c>
      <c r="N147" s="42"/>
      <c r="O147" s="268"/>
      <c r="P147" s="149">
        <v>0</v>
      </c>
      <c r="Q147" s="42"/>
      <c r="R147" s="149"/>
    </row>
    <row r="148" spans="1:18" x14ac:dyDescent="0.35">
      <c r="A148" s="42" t="s">
        <v>1435</v>
      </c>
      <c r="B148" s="42" t="s">
        <v>1530</v>
      </c>
      <c r="C148" s="42" t="s">
        <v>1531</v>
      </c>
      <c r="D148" s="42"/>
      <c r="E148" s="42"/>
      <c r="F148" s="42" t="s">
        <v>1818</v>
      </c>
      <c r="G148" s="42" t="s">
        <v>1819</v>
      </c>
      <c r="H148" s="42"/>
      <c r="I148" s="42"/>
      <c r="J148" s="42"/>
      <c r="K148" s="94"/>
      <c r="L148" s="268"/>
      <c r="M148" s="149">
        <v>6600</v>
      </c>
      <c r="N148" s="42"/>
      <c r="O148" s="268"/>
      <c r="P148" s="149">
        <v>0</v>
      </c>
      <c r="Q148" s="42"/>
      <c r="R148" s="149"/>
    </row>
    <row r="149" spans="1:18" x14ac:dyDescent="0.35">
      <c r="A149" s="42" t="s">
        <v>1435</v>
      </c>
      <c r="B149" s="42" t="s">
        <v>1530</v>
      </c>
      <c r="C149" s="42" t="s">
        <v>1531</v>
      </c>
      <c r="D149" s="42"/>
      <c r="E149" s="42"/>
      <c r="F149" s="42" t="s">
        <v>1820</v>
      </c>
      <c r="G149" s="42" t="s">
        <v>1821</v>
      </c>
      <c r="H149" s="42"/>
      <c r="I149" s="42"/>
      <c r="J149" s="42"/>
      <c r="K149" s="94"/>
      <c r="L149" s="268"/>
      <c r="M149" s="149">
        <v>7500</v>
      </c>
      <c r="N149" s="42"/>
      <c r="O149" s="268"/>
      <c r="P149" s="149">
        <v>0</v>
      </c>
      <c r="Q149" s="42"/>
      <c r="R149" s="149"/>
    </row>
    <row r="150" spans="1:18" x14ac:dyDescent="0.35">
      <c r="A150" s="42" t="s">
        <v>1435</v>
      </c>
      <c r="B150" s="42" t="s">
        <v>1530</v>
      </c>
      <c r="C150" s="42" t="s">
        <v>1531</v>
      </c>
      <c r="D150" s="42"/>
      <c r="E150" s="42"/>
      <c r="F150" s="42" t="s">
        <v>1822</v>
      </c>
      <c r="G150" s="42" t="s">
        <v>1823</v>
      </c>
      <c r="H150" s="42"/>
      <c r="I150" s="42"/>
      <c r="J150" s="42"/>
      <c r="K150" s="94"/>
      <c r="L150" s="268"/>
      <c r="M150" s="149">
        <v>18000</v>
      </c>
      <c r="N150" s="42"/>
      <c r="O150" s="268"/>
      <c r="P150" s="149">
        <v>21000</v>
      </c>
      <c r="Q150" s="42"/>
      <c r="R150" s="149"/>
    </row>
    <row r="151" spans="1:18" x14ac:dyDescent="0.35">
      <c r="A151" s="42" t="s">
        <v>1435</v>
      </c>
      <c r="B151" s="42" t="s">
        <v>1530</v>
      </c>
      <c r="C151" s="42" t="s">
        <v>1531</v>
      </c>
      <c r="D151" s="42"/>
      <c r="E151" s="42"/>
      <c r="F151" s="42" t="s">
        <v>1824</v>
      </c>
      <c r="G151" s="42" t="s">
        <v>1825</v>
      </c>
      <c r="H151" s="42"/>
      <c r="I151" s="42"/>
      <c r="J151" s="42"/>
      <c r="K151" s="94"/>
      <c r="L151" s="268"/>
      <c r="M151" s="149">
        <v>9000</v>
      </c>
      <c r="N151" s="42"/>
      <c r="O151" s="268"/>
      <c r="P151" s="149">
        <v>0</v>
      </c>
      <c r="Q151" s="42"/>
      <c r="R151" s="149"/>
    </row>
    <row r="152" spans="1:18" x14ac:dyDescent="0.35">
      <c r="A152" s="42" t="s">
        <v>1435</v>
      </c>
      <c r="B152" s="42" t="s">
        <v>1530</v>
      </c>
      <c r="C152" s="42" t="s">
        <v>1531</v>
      </c>
      <c r="D152" s="42"/>
      <c r="E152" s="42"/>
      <c r="F152" s="42" t="s">
        <v>1826</v>
      </c>
      <c r="G152" s="42" t="s">
        <v>1827</v>
      </c>
      <c r="H152" s="42"/>
      <c r="I152" s="42"/>
      <c r="J152" s="42"/>
      <c r="K152" s="94"/>
      <c r="L152" s="268"/>
      <c r="M152" s="149">
        <v>0</v>
      </c>
      <c r="N152" s="42"/>
      <c r="O152" s="268"/>
      <c r="P152" s="149">
        <v>12000</v>
      </c>
      <c r="Q152" s="42"/>
      <c r="R152" s="149"/>
    </row>
    <row r="153" spans="1:18" x14ac:dyDescent="0.35">
      <c r="A153" s="42" t="s">
        <v>1435</v>
      </c>
      <c r="B153" s="42" t="s">
        <v>1530</v>
      </c>
      <c r="C153" s="42" t="s">
        <v>1531</v>
      </c>
      <c r="D153" s="42"/>
      <c r="E153" s="42"/>
      <c r="F153" s="42" t="s">
        <v>1828</v>
      </c>
      <c r="G153" s="42" t="s">
        <v>1829</v>
      </c>
      <c r="H153" s="42"/>
      <c r="I153" s="42"/>
      <c r="J153" s="42"/>
      <c r="K153" s="94"/>
      <c r="L153" s="268"/>
      <c r="M153" s="149">
        <v>9900</v>
      </c>
      <c r="N153" s="42"/>
      <c r="O153" s="268"/>
      <c r="P153" s="149">
        <v>9000</v>
      </c>
      <c r="Q153" s="42"/>
      <c r="R153" s="149"/>
    </row>
    <row r="154" spans="1:18" x14ac:dyDescent="0.35">
      <c r="A154" s="42" t="s">
        <v>1435</v>
      </c>
      <c r="B154" s="42" t="s">
        <v>1530</v>
      </c>
      <c r="C154" s="42" t="s">
        <v>1531</v>
      </c>
      <c r="D154" s="42"/>
      <c r="E154" s="42"/>
      <c r="F154" s="42" t="s">
        <v>1830</v>
      </c>
      <c r="G154" s="42" t="s">
        <v>1831</v>
      </c>
      <c r="H154" s="42"/>
      <c r="I154" s="42"/>
      <c r="J154" s="42"/>
      <c r="K154" s="94"/>
      <c r="L154" s="268"/>
      <c r="M154" s="149">
        <v>0</v>
      </c>
      <c r="N154" s="42"/>
      <c r="O154" s="268"/>
      <c r="P154" s="149">
        <v>17500</v>
      </c>
      <c r="Q154" s="42"/>
      <c r="R154" s="149"/>
    </row>
    <row r="155" spans="1:18" x14ac:dyDescent="0.35">
      <c r="A155" s="42" t="s">
        <v>1435</v>
      </c>
      <c r="B155" s="42" t="s">
        <v>1530</v>
      </c>
      <c r="C155" s="42" t="s">
        <v>1531</v>
      </c>
      <c r="D155" s="42"/>
      <c r="E155" s="42"/>
      <c r="F155" s="42" t="s">
        <v>1832</v>
      </c>
      <c r="G155" s="42" t="s">
        <v>1833</v>
      </c>
      <c r="H155" s="42"/>
      <c r="I155" s="42"/>
      <c r="J155" s="42"/>
      <c r="K155" s="94"/>
      <c r="L155" s="268"/>
      <c r="M155" s="149">
        <v>15400</v>
      </c>
      <c r="N155" s="42"/>
      <c r="O155" s="268"/>
      <c r="P155" s="149">
        <v>0</v>
      </c>
      <c r="Q155" s="42"/>
      <c r="R155" s="149"/>
    </row>
    <row r="156" spans="1:18" x14ac:dyDescent="0.35">
      <c r="A156" s="42" t="s">
        <v>1435</v>
      </c>
      <c r="B156" s="42" t="s">
        <v>1530</v>
      </c>
      <c r="C156" s="42" t="s">
        <v>1531</v>
      </c>
      <c r="D156" s="42"/>
      <c r="E156" s="42"/>
      <c r="F156" s="42" t="s">
        <v>1834</v>
      </c>
      <c r="G156" s="42" t="s">
        <v>1835</v>
      </c>
      <c r="H156" s="42"/>
      <c r="I156" s="42"/>
      <c r="J156" s="42"/>
      <c r="K156" s="94"/>
      <c r="L156" s="268"/>
      <c r="M156" s="149">
        <v>2200</v>
      </c>
      <c r="N156" s="42"/>
      <c r="O156" s="268"/>
      <c r="P156" s="149">
        <v>11000</v>
      </c>
      <c r="Q156" s="42"/>
      <c r="R156" s="149"/>
    </row>
    <row r="157" spans="1:18" x14ac:dyDescent="0.35">
      <c r="A157" s="42" t="s">
        <v>1435</v>
      </c>
      <c r="B157" s="42" t="s">
        <v>1530</v>
      </c>
      <c r="C157" s="42" t="s">
        <v>1531</v>
      </c>
      <c r="D157" s="42"/>
      <c r="E157" s="42"/>
      <c r="F157" s="42" t="s">
        <v>1836</v>
      </c>
      <c r="G157" s="42" t="s">
        <v>1837</v>
      </c>
      <c r="H157" s="42"/>
      <c r="I157" s="42"/>
      <c r="J157" s="42"/>
      <c r="K157" s="94"/>
      <c r="L157" s="268"/>
      <c r="M157" s="149">
        <v>3600</v>
      </c>
      <c r="N157" s="42"/>
      <c r="O157" s="268"/>
      <c r="P157" s="149">
        <v>0</v>
      </c>
      <c r="Q157" s="42"/>
      <c r="R157" s="149"/>
    </row>
    <row r="158" spans="1:18" x14ac:dyDescent="0.35">
      <c r="A158" s="42" t="s">
        <v>1435</v>
      </c>
      <c r="B158" s="42" t="s">
        <v>1530</v>
      </c>
      <c r="C158" s="42" t="s">
        <v>1531</v>
      </c>
      <c r="D158" s="42"/>
      <c r="E158" s="42"/>
      <c r="F158" s="42" t="s">
        <v>1838</v>
      </c>
      <c r="G158" s="42" t="s">
        <v>1839</v>
      </c>
      <c r="H158" s="42"/>
      <c r="I158" s="42"/>
      <c r="J158" s="42"/>
      <c r="K158" s="94"/>
      <c r="L158" s="268"/>
      <c r="M158" s="149">
        <v>2200</v>
      </c>
      <c r="N158" s="42"/>
      <c r="O158" s="268"/>
      <c r="P158" s="149">
        <v>0</v>
      </c>
      <c r="Q158" s="42"/>
      <c r="R158" s="149"/>
    </row>
    <row r="159" spans="1:18" x14ac:dyDescent="0.35">
      <c r="A159" s="42" t="s">
        <v>1435</v>
      </c>
      <c r="B159" s="42" t="s">
        <v>1530</v>
      </c>
      <c r="C159" s="42" t="s">
        <v>1531</v>
      </c>
      <c r="D159" s="42"/>
      <c r="E159" s="42"/>
      <c r="F159" s="42" t="s">
        <v>1840</v>
      </c>
      <c r="G159" s="42" t="s">
        <v>1841</v>
      </c>
      <c r="H159" s="42"/>
      <c r="I159" s="42"/>
      <c r="J159" s="42"/>
      <c r="K159" s="94"/>
      <c r="L159" s="268"/>
      <c r="M159" s="149">
        <v>18000</v>
      </c>
      <c r="N159" s="42"/>
      <c r="O159" s="268"/>
      <c r="P159" s="149">
        <v>3000</v>
      </c>
      <c r="Q159" s="42"/>
      <c r="R159" s="149"/>
    </row>
    <row r="160" spans="1:18" x14ac:dyDescent="0.35">
      <c r="A160" s="42" t="s">
        <v>1435</v>
      </c>
      <c r="B160" s="42" t="s">
        <v>1530</v>
      </c>
      <c r="C160" s="42" t="s">
        <v>1531</v>
      </c>
      <c r="D160" s="42"/>
      <c r="E160" s="42"/>
      <c r="F160" s="42" t="s">
        <v>1842</v>
      </c>
      <c r="G160" s="42" t="s">
        <v>1843</v>
      </c>
      <c r="H160" s="42"/>
      <c r="I160" s="42"/>
      <c r="J160" s="42"/>
      <c r="K160" s="94"/>
      <c r="L160" s="268"/>
      <c r="M160" s="149">
        <v>1000</v>
      </c>
      <c r="N160" s="42"/>
      <c r="O160" s="268"/>
      <c r="P160" s="149">
        <v>0</v>
      </c>
      <c r="Q160" s="42"/>
      <c r="R160" s="149"/>
    </row>
    <row r="161" spans="1:18" x14ac:dyDescent="0.35">
      <c r="A161" s="42" t="s">
        <v>1435</v>
      </c>
      <c r="B161" s="42" t="s">
        <v>1530</v>
      </c>
      <c r="C161" s="42" t="s">
        <v>1531</v>
      </c>
      <c r="D161" s="42"/>
      <c r="E161" s="42"/>
      <c r="F161" s="42" t="s">
        <v>1844</v>
      </c>
      <c r="G161" s="42" t="s">
        <v>1845</v>
      </c>
      <c r="H161" s="42"/>
      <c r="I161" s="42"/>
      <c r="J161" s="42"/>
      <c r="K161" s="94"/>
      <c r="L161" s="268"/>
      <c r="M161" s="149">
        <v>16200</v>
      </c>
      <c r="N161" s="42"/>
      <c r="O161" s="268"/>
      <c r="P161" s="149">
        <v>0</v>
      </c>
      <c r="Q161" s="42"/>
      <c r="R161" s="149"/>
    </row>
    <row r="162" spans="1:18" x14ac:dyDescent="0.35">
      <c r="A162" s="42" t="s">
        <v>1435</v>
      </c>
      <c r="B162" s="42" t="s">
        <v>1530</v>
      </c>
      <c r="C162" s="42" t="s">
        <v>1531</v>
      </c>
      <c r="D162" s="42"/>
      <c r="E162" s="42"/>
      <c r="F162" s="42" t="s">
        <v>1846</v>
      </c>
      <c r="G162" s="42" t="s">
        <v>1847</v>
      </c>
      <c r="H162" s="42"/>
      <c r="I162" s="42"/>
      <c r="J162" s="42"/>
      <c r="K162" s="94"/>
      <c r="L162" s="268"/>
      <c r="M162" s="149">
        <v>0</v>
      </c>
      <c r="N162" s="42"/>
      <c r="O162" s="268"/>
      <c r="P162" s="149">
        <v>14000</v>
      </c>
      <c r="Q162" s="42"/>
      <c r="R162" s="149"/>
    </row>
    <row r="163" spans="1:18" x14ac:dyDescent="0.35">
      <c r="A163" s="42" t="s">
        <v>1435</v>
      </c>
      <c r="B163" s="42" t="s">
        <v>1530</v>
      </c>
      <c r="C163" s="42" t="s">
        <v>1531</v>
      </c>
      <c r="D163" s="42"/>
      <c r="E163" s="42"/>
      <c r="F163" s="42" t="s">
        <v>1848</v>
      </c>
      <c r="G163" s="42" t="s">
        <v>1849</v>
      </c>
      <c r="H163" s="42"/>
      <c r="I163" s="42"/>
      <c r="J163" s="42"/>
      <c r="K163" s="94"/>
      <c r="L163" s="268"/>
      <c r="M163" s="149">
        <v>10200</v>
      </c>
      <c r="N163" s="42"/>
      <c r="O163" s="268"/>
      <c r="P163" s="149">
        <v>0</v>
      </c>
      <c r="Q163" s="42"/>
      <c r="R163" s="149"/>
    </row>
    <row r="164" spans="1:18" x14ac:dyDescent="0.35">
      <c r="A164" s="42" t="s">
        <v>1435</v>
      </c>
      <c r="B164" s="42" t="s">
        <v>1530</v>
      </c>
      <c r="C164" s="42" t="s">
        <v>1531</v>
      </c>
      <c r="D164" s="42"/>
      <c r="E164" s="42"/>
      <c r="F164" s="42" t="s">
        <v>1850</v>
      </c>
      <c r="G164" s="42" t="s">
        <v>1851</v>
      </c>
      <c r="H164" s="42"/>
      <c r="I164" s="42"/>
      <c r="J164" s="42"/>
      <c r="K164" s="94"/>
      <c r="L164" s="268"/>
      <c r="M164" s="149">
        <v>0</v>
      </c>
      <c r="N164" s="42"/>
      <c r="O164" s="268"/>
      <c r="P164" s="149">
        <v>2000</v>
      </c>
      <c r="Q164" s="42"/>
      <c r="R164" s="149"/>
    </row>
    <row r="165" spans="1:18" x14ac:dyDescent="0.35">
      <c r="A165" s="42" t="s">
        <v>1435</v>
      </c>
      <c r="B165" s="42" t="s">
        <v>1530</v>
      </c>
      <c r="C165" s="42" t="s">
        <v>1531</v>
      </c>
      <c r="D165" s="42"/>
      <c r="E165" s="42"/>
      <c r="F165" s="42" t="s">
        <v>1852</v>
      </c>
      <c r="G165" s="42" t="s">
        <v>1853</v>
      </c>
      <c r="H165" s="42"/>
      <c r="I165" s="42"/>
      <c r="J165" s="42"/>
      <c r="K165" s="94"/>
      <c r="L165" s="268"/>
      <c r="M165" s="149">
        <v>6000</v>
      </c>
      <c r="N165" s="42"/>
      <c r="O165" s="268"/>
      <c r="P165" s="149">
        <v>3000</v>
      </c>
      <c r="Q165" s="42"/>
      <c r="R165" s="149"/>
    </row>
    <row r="166" spans="1:18" x14ac:dyDescent="0.35">
      <c r="A166" s="42" t="s">
        <v>1435</v>
      </c>
      <c r="B166" s="42" t="s">
        <v>1530</v>
      </c>
      <c r="C166" s="42" t="s">
        <v>1531</v>
      </c>
      <c r="D166" s="42"/>
      <c r="E166" s="42"/>
      <c r="F166" s="42" t="s">
        <v>1854</v>
      </c>
      <c r="G166" s="42" t="s">
        <v>1855</v>
      </c>
      <c r="H166" s="42"/>
      <c r="I166" s="42"/>
      <c r="J166" s="42"/>
      <c r="K166" s="94"/>
      <c r="L166" s="268"/>
      <c r="M166" s="149">
        <v>0</v>
      </c>
      <c r="N166" s="42"/>
      <c r="O166" s="268"/>
      <c r="P166" s="149">
        <v>3800</v>
      </c>
      <c r="Q166" s="42"/>
      <c r="R166" s="149"/>
    </row>
    <row r="167" spans="1:18" x14ac:dyDescent="0.35">
      <c r="A167" s="42" t="s">
        <v>1435</v>
      </c>
      <c r="B167" s="42" t="s">
        <v>1530</v>
      </c>
      <c r="C167" s="42" t="s">
        <v>1531</v>
      </c>
      <c r="D167" s="42"/>
      <c r="E167" s="42"/>
      <c r="F167" s="42" t="s">
        <v>1856</v>
      </c>
      <c r="G167" s="42" t="s">
        <v>1857</v>
      </c>
      <c r="H167" s="42"/>
      <c r="I167" s="42"/>
      <c r="J167" s="42"/>
      <c r="K167" s="94"/>
      <c r="L167" s="268"/>
      <c r="M167" s="149">
        <v>4000</v>
      </c>
      <c r="N167" s="42"/>
      <c r="O167" s="268"/>
      <c r="P167" s="149">
        <v>9400</v>
      </c>
      <c r="Q167" s="42"/>
      <c r="R167" s="149"/>
    </row>
    <row r="168" spans="1:18" x14ac:dyDescent="0.35">
      <c r="A168" s="42" t="s">
        <v>1435</v>
      </c>
      <c r="B168" s="42" t="s">
        <v>1530</v>
      </c>
      <c r="C168" s="42" t="s">
        <v>1531</v>
      </c>
      <c r="D168" s="42"/>
      <c r="E168" s="42"/>
      <c r="F168" s="42" t="s">
        <v>1858</v>
      </c>
      <c r="G168" s="42" t="s">
        <v>1859</v>
      </c>
      <c r="H168" s="42"/>
      <c r="I168" s="42"/>
      <c r="J168" s="42"/>
      <c r="K168" s="94"/>
      <c r="L168" s="268"/>
      <c r="M168" s="149">
        <v>0</v>
      </c>
      <c r="N168" s="42"/>
      <c r="O168" s="268"/>
      <c r="P168" s="149">
        <v>1500</v>
      </c>
      <c r="Q168" s="42"/>
      <c r="R168" s="149"/>
    </row>
    <row r="169" spans="1:18" x14ac:dyDescent="0.35">
      <c r="A169" s="42" t="s">
        <v>1435</v>
      </c>
      <c r="B169" s="42" t="s">
        <v>1530</v>
      </c>
      <c r="C169" s="42" t="s">
        <v>1531</v>
      </c>
      <c r="D169" s="42"/>
      <c r="E169" s="42"/>
      <c r="F169" s="42" t="s">
        <v>1860</v>
      </c>
      <c r="G169" s="42" t="s">
        <v>1861</v>
      </c>
      <c r="H169" s="42"/>
      <c r="I169" s="42"/>
      <c r="J169" s="42"/>
      <c r="K169" s="94"/>
      <c r="L169" s="268"/>
      <c r="M169" s="149">
        <v>4400</v>
      </c>
      <c r="N169" s="42"/>
      <c r="O169" s="268"/>
      <c r="P169" s="149">
        <v>14100</v>
      </c>
      <c r="Q169" s="42"/>
      <c r="R169" s="149"/>
    </row>
    <row r="170" spans="1:18" x14ac:dyDescent="0.35">
      <c r="A170" s="42" t="s">
        <v>1435</v>
      </c>
      <c r="B170" s="42" t="s">
        <v>1530</v>
      </c>
      <c r="C170" s="42" t="s">
        <v>1531</v>
      </c>
      <c r="D170" s="42"/>
      <c r="E170" s="42"/>
      <c r="F170" s="42" t="s">
        <v>1862</v>
      </c>
      <c r="G170" s="42" t="s">
        <v>1863</v>
      </c>
      <c r="H170" s="42"/>
      <c r="I170" s="42"/>
      <c r="J170" s="42"/>
      <c r="K170" s="94"/>
      <c r="L170" s="268"/>
      <c r="M170" s="149">
        <v>0</v>
      </c>
      <c r="N170" s="42"/>
      <c r="O170" s="268"/>
      <c r="P170" s="149">
        <v>2500</v>
      </c>
      <c r="Q170" s="42"/>
      <c r="R170" s="149"/>
    </row>
    <row r="171" spans="1:18" x14ac:dyDescent="0.35">
      <c r="A171" s="42" t="s">
        <v>1435</v>
      </c>
      <c r="B171" s="42" t="s">
        <v>1530</v>
      </c>
      <c r="C171" s="42" t="s">
        <v>1531</v>
      </c>
      <c r="D171" s="42"/>
      <c r="E171" s="42"/>
      <c r="F171" s="42" t="s">
        <v>1864</v>
      </c>
      <c r="G171" s="42" t="s">
        <v>1865</v>
      </c>
      <c r="H171" s="42"/>
      <c r="I171" s="42"/>
      <c r="J171" s="42"/>
      <c r="K171" s="94"/>
      <c r="L171" s="268"/>
      <c r="M171" s="149">
        <v>0</v>
      </c>
      <c r="N171" s="42"/>
      <c r="O171" s="268"/>
      <c r="P171" s="149">
        <v>12000</v>
      </c>
      <c r="Q171" s="42"/>
      <c r="R171" s="149"/>
    </row>
    <row r="172" spans="1:18" x14ac:dyDescent="0.35">
      <c r="A172" s="42" t="s">
        <v>1435</v>
      </c>
      <c r="B172" s="42" t="s">
        <v>1530</v>
      </c>
      <c r="C172" s="42" t="s">
        <v>1531</v>
      </c>
      <c r="D172" s="42"/>
      <c r="E172" s="42"/>
      <c r="F172" s="42" t="s">
        <v>1866</v>
      </c>
      <c r="G172" s="42" t="s">
        <v>1867</v>
      </c>
      <c r="H172" s="42"/>
      <c r="I172" s="42"/>
      <c r="J172" s="42"/>
      <c r="K172" s="94"/>
      <c r="L172" s="268"/>
      <c r="M172" s="149">
        <v>9700</v>
      </c>
      <c r="N172" s="42"/>
      <c r="O172" s="268"/>
      <c r="P172" s="149">
        <v>0</v>
      </c>
      <c r="Q172" s="42"/>
      <c r="R172" s="149"/>
    </row>
    <row r="173" spans="1:18" x14ac:dyDescent="0.35">
      <c r="A173" s="42" t="s">
        <v>1435</v>
      </c>
      <c r="B173" s="42" t="s">
        <v>1530</v>
      </c>
      <c r="C173" s="42" t="s">
        <v>1531</v>
      </c>
      <c r="D173" s="42"/>
      <c r="E173" s="42"/>
      <c r="F173" s="42" t="s">
        <v>1868</v>
      </c>
      <c r="G173" s="42" t="s">
        <v>1869</v>
      </c>
      <c r="H173" s="42"/>
      <c r="I173" s="42"/>
      <c r="J173" s="42"/>
      <c r="K173" s="94"/>
      <c r="L173" s="268"/>
      <c r="M173" s="149">
        <v>8500</v>
      </c>
      <c r="N173" s="42"/>
      <c r="O173" s="268"/>
      <c r="P173" s="149">
        <v>8500</v>
      </c>
      <c r="Q173" s="42"/>
      <c r="R173" s="149"/>
    </row>
    <row r="174" spans="1:18" x14ac:dyDescent="0.35">
      <c r="A174" s="42" t="s">
        <v>1435</v>
      </c>
      <c r="B174" s="42" t="s">
        <v>1530</v>
      </c>
      <c r="C174" s="42" t="s">
        <v>1531</v>
      </c>
      <c r="D174" s="42"/>
      <c r="E174" s="42"/>
      <c r="F174" s="42" t="s">
        <v>1870</v>
      </c>
      <c r="G174" s="42" t="s">
        <v>1871</v>
      </c>
      <c r="H174" s="42"/>
      <c r="I174" s="42"/>
      <c r="J174" s="42"/>
      <c r="K174" s="94"/>
      <c r="L174" s="268"/>
      <c r="M174" s="149">
        <v>0</v>
      </c>
      <c r="N174" s="42"/>
      <c r="O174" s="268"/>
      <c r="P174" s="149">
        <v>4000</v>
      </c>
      <c r="Q174" s="42"/>
      <c r="R174" s="149"/>
    </row>
    <row r="175" spans="1:18" x14ac:dyDescent="0.35">
      <c r="A175" s="42" t="s">
        <v>1435</v>
      </c>
      <c r="B175" s="42" t="s">
        <v>1530</v>
      </c>
      <c r="C175" s="42" t="s">
        <v>1531</v>
      </c>
      <c r="D175" s="42"/>
      <c r="E175" s="42"/>
      <c r="F175" s="42" t="s">
        <v>1872</v>
      </c>
      <c r="G175" s="42" t="s">
        <v>1873</v>
      </c>
      <c r="H175" s="42"/>
      <c r="I175" s="42"/>
      <c r="J175" s="42"/>
      <c r="K175" s="94"/>
      <c r="L175" s="268"/>
      <c r="M175" s="149">
        <v>6000</v>
      </c>
      <c r="N175" s="42"/>
      <c r="O175" s="268"/>
      <c r="P175" s="149">
        <v>4500</v>
      </c>
      <c r="Q175" s="42"/>
      <c r="R175" s="149"/>
    </row>
    <row r="176" spans="1:18" x14ac:dyDescent="0.35">
      <c r="A176" s="42" t="s">
        <v>1435</v>
      </c>
      <c r="B176" s="42" t="s">
        <v>1530</v>
      </c>
      <c r="C176" s="42" t="s">
        <v>1531</v>
      </c>
      <c r="D176" s="42"/>
      <c r="E176" s="42"/>
      <c r="F176" s="42" t="s">
        <v>1874</v>
      </c>
      <c r="G176" s="42" t="s">
        <v>1875</v>
      </c>
      <c r="H176" s="42"/>
      <c r="I176" s="42"/>
      <c r="J176" s="42"/>
      <c r="K176" s="94"/>
      <c r="L176" s="268"/>
      <c r="M176" s="149">
        <v>0</v>
      </c>
      <c r="N176" s="42"/>
      <c r="O176" s="268"/>
      <c r="P176" s="149">
        <v>7500</v>
      </c>
      <c r="Q176" s="42"/>
      <c r="R176" s="149"/>
    </row>
    <row r="177" spans="1:18" x14ac:dyDescent="0.35">
      <c r="A177" s="42" t="s">
        <v>1435</v>
      </c>
      <c r="B177" s="42" t="s">
        <v>1530</v>
      </c>
      <c r="C177" s="42" t="s">
        <v>1531</v>
      </c>
      <c r="D177" s="42"/>
      <c r="E177" s="42"/>
      <c r="F177" s="42" t="s">
        <v>1876</v>
      </c>
      <c r="G177" s="42" t="s">
        <v>1877</v>
      </c>
      <c r="H177" s="42"/>
      <c r="I177" s="42"/>
      <c r="J177" s="42"/>
      <c r="K177" s="94"/>
      <c r="L177" s="268"/>
      <c r="M177" s="149">
        <v>0</v>
      </c>
      <c r="N177" s="42"/>
      <c r="O177" s="268"/>
      <c r="P177" s="149">
        <v>5000</v>
      </c>
      <c r="Q177" s="42"/>
      <c r="R177" s="149"/>
    </row>
    <row r="178" spans="1:18" x14ac:dyDescent="0.35">
      <c r="A178" s="42" t="s">
        <v>1435</v>
      </c>
      <c r="B178" s="42" t="s">
        <v>1530</v>
      </c>
      <c r="C178" s="42" t="s">
        <v>1531</v>
      </c>
      <c r="D178" s="42"/>
      <c r="E178" s="42"/>
      <c r="F178" s="42" t="s">
        <v>1878</v>
      </c>
      <c r="G178" s="42" t="s">
        <v>1879</v>
      </c>
      <c r="H178" s="42"/>
      <c r="I178" s="42"/>
      <c r="J178" s="42"/>
      <c r="K178" s="94"/>
      <c r="L178" s="268"/>
      <c r="M178" s="149">
        <v>0</v>
      </c>
      <c r="N178" s="42"/>
      <c r="O178" s="268"/>
      <c r="P178" s="149">
        <v>4000</v>
      </c>
      <c r="Q178" s="42"/>
      <c r="R178" s="149"/>
    </row>
    <row r="179" spans="1:18" x14ac:dyDescent="0.35">
      <c r="A179" s="42" t="s">
        <v>1435</v>
      </c>
      <c r="B179" s="42" t="s">
        <v>1530</v>
      </c>
      <c r="C179" s="42" t="s">
        <v>1531</v>
      </c>
      <c r="D179" s="42"/>
      <c r="E179" s="42"/>
      <c r="F179" s="42" t="s">
        <v>1880</v>
      </c>
      <c r="G179" s="42" t="s">
        <v>1881</v>
      </c>
      <c r="H179" s="42"/>
      <c r="I179" s="42"/>
      <c r="J179" s="42"/>
      <c r="K179" s="94"/>
      <c r="L179" s="268"/>
      <c r="M179" s="149">
        <v>15000</v>
      </c>
      <c r="N179" s="42"/>
      <c r="O179" s="268"/>
      <c r="P179" s="149">
        <v>0</v>
      </c>
      <c r="Q179" s="42"/>
      <c r="R179" s="149"/>
    </row>
    <row r="180" spans="1:18" x14ac:dyDescent="0.35">
      <c r="A180" s="42" t="s">
        <v>1435</v>
      </c>
      <c r="B180" s="42" t="s">
        <v>1530</v>
      </c>
      <c r="C180" s="42" t="s">
        <v>1531</v>
      </c>
      <c r="D180" s="42"/>
      <c r="E180" s="42"/>
      <c r="F180" s="42" t="s">
        <v>1882</v>
      </c>
      <c r="G180" s="42" t="s">
        <v>1883</v>
      </c>
      <c r="H180" s="42"/>
      <c r="I180" s="42"/>
      <c r="J180" s="42"/>
      <c r="K180" s="94"/>
      <c r="L180" s="268"/>
      <c r="M180" s="149">
        <v>0</v>
      </c>
      <c r="N180" s="42"/>
      <c r="O180" s="268"/>
      <c r="P180" s="149">
        <v>10000</v>
      </c>
      <c r="Q180" s="42"/>
      <c r="R180" s="149"/>
    </row>
    <row r="181" spans="1:18" x14ac:dyDescent="0.35">
      <c r="A181" s="42" t="s">
        <v>1435</v>
      </c>
      <c r="B181" s="42" t="s">
        <v>1530</v>
      </c>
      <c r="C181" s="42" t="s">
        <v>1531</v>
      </c>
      <c r="D181" s="42"/>
      <c r="E181" s="42"/>
      <c r="F181" s="42" t="s">
        <v>1884</v>
      </c>
      <c r="G181" s="42" t="s">
        <v>1885</v>
      </c>
      <c r="H181" s="42"/>
      <c r="I181" s="42"/>
      <c r="J181" s="42"/>
      <c r="K181" s="94"/>
      <c r="L181" s="268"/>
      <c r="M181" s="149">
        <v>0</v>
      </c>
      <c r="N181" s="42"/>
      <c r="O181" s="268"/>
      <c r="P181" s="149">
        <v>2000</v>
      </c>
      <c r="Q181" s="42"/>
      <c r="R181" s="149"/>
    </row>
    <row r="182" spans="1:18" x14ac:dyDescent="0.35">
      <c r="A182" s="42" t="s">
        <v>1435</v>
      </c>
      <c r="B182" s="42" t="s">
        <v>1530</v>
      </c>
      <c r="C182" s="42" t="s">
        <v>1531</v>
      </c>
      <c r="D182" s="42"/>
      <c r="E182" s="42"/>
      <c r="F182" s="42" t="s">
        <v>1886</v>
      </c>
      <c r="G182" s="42" t="s">
        <v>1887</v>
      </c>
      <c r="H182" s="42"/>
      <c r="I182" s="42"/>
      <c r="J182" s="42"/>
      <c r="K182" s="94"/>
      <c r="L182" s="268"/>
      <c r="M182" s="149">
        <v>13200</v>
      </c>
      <c r="N182" s="42"/>
      <c r="O182" s="268"/>
      <c r="P182" s="149">
        <v>5000</v>
      </c>
      <c r="Q182" s="42"/>
      <c r="R182" s="149"/>
    </row>
    <row r="183" spans="1:18" x14ac:dyDescent="0.35">
      <c r="A183" s="42" t="s">
        <v>1435</v>
      </c>
      <c r="B183" s="42" t="s">
        <v>1530</v>
      </c>
      <c r="C183" s="42" t="s">
        <v>1531</v>
      </c>
      <c r="D183" s="42"/>
      <c r="E183" s="42"/>
      <c r="F183" s="42" t="s">
        <v>1888</v>
      </c>
      <c r="G183" s="42" t="s">
        <v>1889</v>
      </c>
      <c r="H183" s="42"/>
      <c r="I183" s="42"/>
      <c r="J183" s="42"/>
      <c r="K183" s="94"/>
      <c r="L183" s="268"/>
      <c r="M183" s="149">
        <v>18000</v>
      </c>
      <c r="N183" s="42"/>
      <c r="O183" s="268"/>
      <c r="P183" s="149">
        <v>6000</v>
      </c>
      <c r="Q183" s="42"/>
      <c r="R183" s="149"/>
    </row>
    <row r="184" spans="1:18" x14ac:dyDescent="0.35">
      <c r="A184" s="42" t="s">
        <v>1435</v>
      </c>
      <c r="B184" s="42" t="s">
        <v>1530</v>
      </c>
      <c r="C184" s="42" t="s">
        <v>1531</v>
      </c>
      <c r="D184" s="42"/>
      <c r="E184" s="42"/>
      <c r="F184" s="42" t="s">
        <v>1890</v>
      </c>
      <c r="G184" s="42" t="s">
        <v>1891</v>
      </c>
      <c r="H184" s="42"/>
      <c r="I184" s="42"/>
      <c r="J184" s="42"/>
      <c r="K184" s="94"/>
      <c r="L184" s="268"/>
      <c r="M184" s="149">
        <v>0</v>
      </c>
      <c r="N184" s="42"/>
      <c r="O184" s="268"/>
      <c r="P184" s="149">
        <v>36500</v>
      </c>
      <c r="Q184" s="42"/>
      <c r="R184" s="149"/>
    </row>
    <row r="185" spans="1:18" x14ac:dyDescent="0.35">
      <c r="A185" s="42" t="s">
        <v>1435</v>
      </c>
      <c r="B185" s="42" t="s">
        <v>1530</v>
      </c>
      <c r="C185" s="42" t="s">
        <v>1531</v>
      </c>
      <c r="D185" s="42"/>
      <c r="E185" s="42"/>
      <c r="F185" s="42" t="s">
        <v>1892</v>
      </c>
      <c r="G185" s="42" t="s">
        <v>1893</v>
      </c>
      <c r="H185" s="42"/>
      <c r="I185" s="42"/>
      <c r="J185" s="42"/>
      <c r="K185" s="94"/>
      <c r="L185" s="268"/>
      <c r="M185" s="149">
        <v>12500</v>
      </c>
      <c r="N185" s="42"/>
      <c r="O185" s="268"/>
      <c r="P185" s="149">
        <v>0</v>
      </c>
      <c r="Q185" s="42"/>
      <c r="R185" s="149"/>
    </row>
    <row r="186" spans="1:18" x14ac:dyDescent="0.35">
      <c r="A186" s="42" t="s">
        <v>1435</v>
      </c>
      <c r="B186" s="42" t="s">
        <v>1530</v>
      </c>
      <c r="C186" s="42" t="s">
        <v>1531</v>
      </c>
      <c r="D186" s="42"/>
      <c r="E186" s="42"/>
      <c r="F186" s="42" t="s">
        <v>1894</v>
      </c>
      <c r="G186" s="42" t="s">
        <v>1895</v>
      </c>
      <c r="H186" s="42"/>
      <c r="I186" s="42"/>
      <c r="J186" s="42"/>
      <c r="K186" s="94"/>
      <c r="L186" s="268"/>
      <c r="M186" s="149">
        <v>5000</v>
      </c>
      <c r="N186" s="42"/>
      <c r="O186" s="268"/>
      <c r="P186" s="149">
        <v>0</v>
      </c>
      <c r="Q186" s="42"/>
      <c r="R186" s="149"/>
    </row>
    <row r="187" spans="1:18" x14ac:dyDescent="0.35">
      <c r="A187" s="42" t="s">
        <v>1435</v>
      </c>
      <c r="B187" s="42" t="s">
        <v>1530</v>
      </c>
      <c r="C187" s="42" t="s">
        <v>1531</v>
      </c>
      <c r="D187" s="42"/>
      <c r="E187" s="42"/>
      <c r="F187" s="42" t="s">
        <v>1896</v>
      </c>
      <c r="G187" s="42" t="s">
        <v>1897</v>
      </c>
      <c r="H187" s="42"/>
      <c r="I187" s="42"/>
      <c r="J187" s="42"/>
      <c r="K187" s="94"/>
      <c r="L187" s="268"/>
      <c r="M187" s="149">
        <v>9200</v>
      </c>
      <c r="N187" s="42"/>
      <c r="O187" s="268"/>
      <c r="P187" s="149">
        <v>5400</v>
      </c>
      <c r="Q187" s="42"/>
      <c r="R187" s="149"/>
    </row>
    <row r="188" spans="1:18" x14ac:dyDescent="0.35">
      <c r="A188" s="42" t="s">
        <v>1435</v>
      </c>
      <c r="B188" s="42" t="s">
        <v>1530</v>
      </c>
      <c r="C188" s="42" t="s">
        <v>1531</v>
      </c>
      <c r="D188" s="42"/>
      <c r="E188" s="42"/>
      <c r="F188" s="42" t="s">
        <v>1898</v>
      </c>
      <c r="G188" s="42" t="s">
        <v>1899</v>
      </c>
      <c r="H188" s="42"/>
      <c r="I188" s="42"/>
      <c r="J188" s="42"/>
      <c r="K188" s="94"/>
      <c r="L188" s="268"/>
      <c r="M188" s="149">
        <v>9000</v>
      </c>
      <c r="N188" s="42"/>
      <c r="O188" s="268"/>
      <c r="P188" s="149">
        <v>0</v>
      </c>
      <c r="Q188" s="42"/>
      <c r="R188" s="149"/>
    </row>
    <row r="189" spans="1:18" x14ac:dyDescent="0.35">
      <c r="A189" s="42" t="s">
        <v>1435</v>
      </c>
      <c r="B189" s="42" t="s">
        <v>1530</v>
      </c>
      <c r="C189" s="42" t="s">
        <v>1531</v>
      </c>
      <c r="D189" s="42"/>
      <c r="E189" s="42"/>
      <c r="F189" s="42" t="s">
        <v>1900</v>
      </c>
      <c r="G189" s="42" t="s">
        <v>1901</v>
      </c>
      <c r="H189" s="42"/>
      <c r="I189" s="42"/>
      <c r="J189" s="42"/>
      <c r="K189" s="94"/>
      <c r="L189" s="268"/>
      <c r="M189" s="149">
        <v>0</v>
      </c>
      <c r="N189" s="42"/>
      <c r="O189" s="268"/>
      <c r="P189" s="149">
        <v>9600</v>
      </c>
      <c r="Q189" s="42"/>
      <c r="R189" s="149"/>
    </row>
    <row r="190" spans="1:18" x14ac:dyDescent="0.35">
      <c r="A190" s="42" t="s">
        <v>1435</v>
      </c>
      <c r="B190" s="42" t="s">
        <v>1530</v>
      </c>
      <c r="C190" s="42" t="s">
        <v>1531</v>
      </c>
      <c r="D190" s="42"/>
      <c r="E190" s="42"/>
      <c r="F190" s="42" t="s">
        <v>1902</v>
      </c>
      <c r="G190" s="42" t="s">
        <v>1903</v>
      </c>
      <c r="H190" s="42"/>
      <c r="I190" s="42"/>
      <c r="J190" s="42"/>
      <c r="K190" s="94"/>
      <c r="L190" s="268"/>
      <c r="M190" s="149">
        <v>6600</v>
      </c>
      <c r="N190" s="42"/>
      <c r="O190" s="268"/>
      <c r="P190" s="149">
        <v>0</v>
      </c>
      <c r="Q190" s="42"/>
      <c r="R190" s="149"/>
    </row>
    <row r="191" spans="1:18" x14ac:dyDescent="0.35">
      <c r="A191" s="42" t="s">
        <v>1435</v>
      </c>
      <c r="B191" s="42" t="s">
        <v>1530</v>
      </c>
      <c r="C191" s="42" t="s">
        <v>1531</v>
      </c>
      <c r="D191" s="42"/>
      <c r="E191" s="42"/>
      <c r="F191" s="42" t="s">
        <v>1904</v>
      </c>
      <c r="G191" s="42" t="s">
        <v>1905</v>
      </c>
      <c r="H191" s="42"/>
      <c r="I191" s="42"/>
      <c r="J191" s="42"/>
      <c r="K191" s="94"/>
      <c r="L191" s="268"/>
      <c r="M191" s="149">
        <v>2200</v>
      </c>
      <c r="N191" s="42"/>
      <c r="O191" s="268"/>
      <c r="P191" s="149">
        <v>11000</v>
      </c>
      <c r="Q191" s="42"/>
      <c r="R191" s="149"/>
    </row>
    <row r="192" spans="1:18" x14ac:dyDescent="0.35">
      <c r="A192" s="42" t="s">
        <v>1435</v>
      </c>
      <c r="B192" s="42" t="s">
        <v>1530</v>
      </c>
      <c r="C192" s="42" t="s">
        <v>1531</v>
      </c>
      <c r="D192" s="42"/>
      <c r="E192" s="42"/>
      <c r="F192" s="42" t="s">
        <v>1906</v>
      </c>
      <c r="G192" s="42" t="s">
        <v>1907</v>
      </c>
      <c r="H192" s="42"/>
      <c r="I192" s="42"/>
      <c r="J192" s="42"/>
      <c r="K192" s="94"/>
      <c r="L192" s="268"/>
      <c r="M192" s="149">
        <v>0</v>
      </c>
      <c r="N192" s="42"/>
      <c r="O192" s="268"/>
      <c r="P192" s="149">
        <v>6000</v>
      </c>
      <c r="Q192" s="42"/>
      <c r="R192" s="149"/>
    </row>
    <row r="193" spans="1:18" x14ac:dyDescent="0.35">
      <c r="A193" s="42" t="s">
        <v>1435</v>
      </c>
      <c r="B193" s="42" t="s">
        <v>1530</v>
      </c>
      <c r="C193" s="42" t="s">
        <v>1531</v>
      </c>
      <c r="D193" s="42"/>
      <c r="E193" s="42"/>
      <c r="F193" s="42" t="s">
        <v>1908</v>
      </c>
      <c r="G193" s="42" t="s">
        <v>1909</v>
      </c>
      <c r="H193" s="42"/>
      <c r="I193" s="42"/>
      <c r="J193" s="42"/>
      <c r="K193" s="94"/>
      <c r="L193" s="268"/>
      <c r="M193" s="149">
        <v>6000</v>
      </c>
      <c r="N193" s="42"/>
      <c r="O193" s="268"/>
      <c r="P193" s="149">
        <v>0</v>
      </c>
      <c r="Q193" s="42"/>
      <c r="R193" s="149"/>
    </row>
    <row r="194" spans="1:18" x14ac:dyDescent="0.35">
      <c r="A194" s="42" t="s">
        <v>1435</v>
      </c>
      <c r="B194" s="42" t="s">
        <v>1530</v>
      </c>
      <c r="C194" s="42" t="s">
        <v>1531</v>
      </c>
      <c r="D194" s="42"/>
      <c r="E194" s="42"/>
      <c r="F194" s="42" t="s">
        <v>1910</v>
      </c>
      <c r="G194" s="42" t="s">
        <v>1911</v>
      </c>
      <c r="H194" s="42"/>
      <c r="I194" s="42"/>
      <c r="J194" s="42"/>
      <c r="K194" s="94"/>
      <c r="L194" s="268"/>
      <c r="M194" s="149">
        <v>4000</v>
      </c>
      <c r="N194" s="42"/>
      <c r="O194" s="268"/>
      <c r="P194" s="149">
        <v>0</v>
      </c>
      <c r="Q194" s="42"/>
      <c r="R194" s="149"/>
    </row>
    <row r="195" spans="1:18" x14ac:dyDescent="0.35">
      <c r="A195" s="42" t="s">
        <v>1435</v>
      </c>
      <c r="B195" s="42" t="s">
        <v>1530</v>
      </c>
      <c r="C195" s="42" t="s">
        <v>1531</v>
      </c>
      <c r="D195" s="42"/>
      <c r="E195" s="42"/>
      <c r="F195" s="42" t="s">
        <v>1912</v>
      </c>
      <c r="G195" s="42" t="s">
        <v>1913</v>
      </c>
      <c r="H195" s="42"/>
      <c r="I195" s="42"/>
      <c r="J195" s="42"/>
      <c r="K195" s="94"/>
      <c r="L195" s="268"/>
      <c r="M195" s="149">
        <v>0</v>
      </c>
      <c r="N195" s="42"/>
      <c r="O195" s="268"/>
      <c r="P195" s="149">
        <v>7000</v>
      </c>
      <c r="Q195" s="42"/>
      <c r="R195" s="149"/>
    </row>
    <row r="196" spans="1:18" x14ac:dyDescent="0.35">
      <c r="A196" s="42" t="s">
        <v>1435</v>
      </c>
      <c r="B196" s="42" t="s">
        <v>1530</v>
      </c>
      <c r="C196" s="42" t="s">
        <v>1531</v>
      </c>
      <c r="D196" s="42"/>
      <c r="E196" s="42"/>
      <c r="F196" s="42" t="s">
        <v>1914</v>
      </c>
      <c r="G196" s="42" t="s">
        <v>1915</v>
      </c>
      <c r="H196" s="42"/>
      <c r="I196" s="42"/>
      <c r="J196" s="42"/>
      <c r="K196" s="94"/>
      <c r="L196" s="268"/>
      <c r="M196" s="149">
        <v>6600</v>
      </c>
      <c r="N196" s="42"/>
      <c r="O196" s="268"/>
      <c r="P196" s="149">
        <v>0</v>
      </c>
      <c r="Q196" s="42"/>
      <c r="R196" s="149"/>
    </row>
    <row r="197" spans="1:18" x14ac:dyDescent="0.35">
      <c r="A197" s="42" t="s">
        <v>1435</v>
      </c>
      <c r="B197" s="42" t="s">
        <v>1530</v>
      </c>
      <c r="C197" s="42" t="s">
        <v>1531</v>
      </c>
      <c r="D197" s="42"/>
      <c r="E197" s="42"/>
      <c r="F197" s="42" t="s">
        <v>1916</v>
      </c>
      <c r="G197" s="42" t="s">
        <v>1917</v>
      </c>
      <c r="H197" s="42"/>
      <c r="I197" s="42"/>
      <c r="J197" s="42"/>
      <c r="K197" s="94"/>
      <c r="L197" s="268"/>
      <c r="M197" s="149">
        <v>0</v>
      </c>
      <c r="N197" s="42"/>
      <c r="O197" s="268"/>
      <c r="P197" s="149">
        <v>2000</v>
      </c>
      <c r="Q197" s="42"/>
      <c r="R197" s="149"/>
    </row>
    <row r="198" spans="1:18" x14ac:dyDescent="0.35">
      <c r="A198" s="42" t="s">
        <v>1435</v>
      </c>
      <c r="B198" s="42" t="s">
        <v>1530</v>
      </c>
      <c r="C198" s="42" t="s">
        <v>1531</v>
      </c>
      <c r="D198" s="42"/>
      <c r="E198" s="42"/>
      <c r="F198" s="42" t="s">
        <v>1918</v>
      </c>
      <c r="G198" s="42" t="s">
        <v>1919</v>
      </c>
      <c r="H198" s="42"/>
      <c r="I198" s="42"/>
      <c r="J198" s="42"/>
      <c r="K198" s="94"/>
      <c r="L198" s="268"/>
      <c r="M198" s="149">
        <v>4000</v>
      </c>
      <c r="N198" s="42"/>
      <c r="O198" s="268"/>
      <c r="P198" s="149">
        <v>0</v>
      </c>
      <c r="Q198" s="42"/>
      <c r="R198" s="149"/>
    </row>
    <row r="199" spans="1:18" x14ac:dyDescent="0.35">
      <c r="A199" s="42" t="s">
        <v>1435</v>
      </c>
      <c r="B199" s="42" t="s">
        <v>1530</v>
      </c>
      <c r="C199" s="42" t="s">
        <v>1531</v>
      </c>
      <c r="D199" s="42"/>
      <c r="E199" s="42"/>
      <c r="F199" s="42" t="s">
        <v>1920</v>
      </c>
      <c r="G199" s="42" t="s">
        <v>1921</v>
      </c>
      <c r="H199" s="42"/>
      <c r="I199" s="42"/>
      <c r="J199" s="42"/>
      <c r="K199" s="94"/>
      <c r="L199" s="268"/>
      <c r="M199" s="149">
        <v>18000</v>
      </c>
      <c r="N199" s="42"/>
      <c r="O199" s="268"/>
      <c r="P199" s="149">
        <v>0</v>
      </c>
      <c r="Q199" s="42"/>
      <c r="R199" s="149"/>
    </row>
    <row r="200" spans="1:18" x14ac:dyDescent="0.35">
      <c r="A200" s="42" t="s">
        <v>1435</v>
      </c>
      <c r="B200" s="42" t="s">
        <v>1530</v>
      </c>
      <c r="C200" s="42" t="s">
        <v>1531</v>
      </c>
      <c r="D200" s="42"/>
      <c r="E200" s="42"/>
      <c r="F200" s="42" t="s">
        <v>1922</v>
      </c>
      <c r="G200" s="42" t="s">
        <v>1923</v>
      </c>
      <c r="H200" s="42"/>
      <c r="I200" s="42"/>
      <c r="J200" s="42"/>
      <c r="K200" s="94"/>
      <c r="L200" s="268"/>
      <c r="M200" s="149">
        <v>0</v>
      </c>
      <c r="N200" s="42"/>
      <c r="O200" s="268"/>
      <c r="P200" s="149">
        <v>11900</v>
      </c>
      <c r="Q200" s="42"/>
      <c r="R200" s="149"/>
    </row>
    <row r="201" spans="1:18" x14ac:dyDescent="0.35">
      <c r="A201" s="42" t="s">
        <v>1435</v>
      </c>
      <c r="B201" s="42" t="s">
        <v>1530</v>
      </c>
      <c r="C201" s="42" t="s">
        <v>1531</v>
      </c>
      <c r="D201" s="42"/>
      <c r="E201" s="42"/>
      <c r="F201" s="42" t="s">
        <v>1924</v>
      </c>
      <c r="G201" s="42" t="s">
        <v>1925</v>
      </c>
      <c r="H201" s="42"/>
      <c r="I201" s="42"/>
      <c r="J201" s="42"/>
      <c r="K201" s="94"/>
      <c r="L201" s="268"/>
      <c r="M201" s="149">
        <v>20000</v>
      </c>
      <c r="N201" s="42"/>
      <c r="O201" s="268"/>
      <c r="P201" s="149">
        <v>12800</v>
      </c>
      <c r="Q201" s="42"/>
      <c r="R201" s="149"/>
    </row>
    <row r="202" spans="1:18" x14ac:dyDescent="0.35">
      <c r="A202" s="42" t="s">
        <v>1435</v>
      </c>
      <c r="B202" s="42" t="s">
        <v>1530</v>
      </c>
      <c r="C202" s="42" t="s">
        <v>1531</v>
      </c>
      <c r="D202" s="42"/>
      <c r="E202" s="42"/>
      <c r="F202" s="42" t="s">
        <v>1926</v>
      </c>
      <c r="G202" s="42" t="s">
        <v>1927</v>
      </c>
      <c r="H202" s="42"/>
      <c r="I202" s="42"/>
      <c r="J202" s="42"/>
      <c r="K202" s="94"/>
      <c r="L202" s="268"/>
      <c r="M202" s="149">
        <v>5000</v>
      </c>
      <c r="N202" s="42"/>
      <c r="O202" s="268"/>
      <c r="P202" s="149">
        <v>0</v>
      </c>
      <c r="Q202" s="42"/>
      <c r="R202" s="149"/>
    </row>
    <row r="203" spans="1:18" x14ac:dyDescent="0.35">
      <c r="A203" s="42" t="s">
        <v>1435</v>
      </c>
      <c r="B203" s="42" t="s">
        <v>1530</v>
      </c>
      <c r="C203" s="42" t="s">
        <v>1531</v>
      </c>
      <c r="D203" s="42"/>
      <c r="E203" s="42"/>
      <c r="F203" s="42" t="s">
        <v>1928</v>
      </c>
      <c r="G203" s="42" t="s">
        <v>1929</v>
      </c>
      <c r="H203" s="42"/>
      <c r="I203" s="42"/>
      <c r="J203" s="42"/>
      <c r="K203" s="94"/>
      <c r="L203" s="268"/>
      <c r="M203" s="149">
        <v>0</v>
      </c>
      <c r="N203" s="42"/>
      <c r="O203" s="268"/>
      <c r="P203" s="149">
        <v>12000</v>
      </c>
      <c r="Q203" s="42"/>
      <c r="R203" s="149"/>
    </row>
    <row r="204" spans="1:18" x14ac:dyDescent="0.35">
      <c r="A204" s="42" t="s">
        <v>1435</v>
      </c>
      <c r="B204" s="42" t="s">
        <v>1530</v>
      </c>
      <c r="C204" s="42" t="s">
        <v>1531</v>
      </c>
      <c r="D204" s="42"/>
      <c r="E204" s="42"/>
      <c r="F204" s="42" t="s">
        <v>1930</v>
      </c>
      <c r="G204" s="42" t="s">
        <v>1931</v>
      </c>
      <c r="H204" s="42"/>
      <c r="I204" s="42"/>
      <c r="J204" s="42"/>
      <c r="K204" s="94"/>
      <c r="L204" s="268"/>
      <c r="M204" s="149">
        <v>0</v>
      </c>
      <c r="N204" s="42"/>
      <c r="O204" s="268"/>
      <c r="P204" s="149">
        <v>7000</v>
      </c>
      <c r="Q204" s="42"/>
      <c r="R204" s="149"/>
    </row>
    <row r="205" spans="1:18" x14ac:dyDescent="0.35">
      <c r="A205" s="42" t="s">
        <v>1435</v>
      </c>
      <c r="B205" s="42" t="s">
        <v>1530</v>
      </c>
      <c r="C205" s="42" t="s">
        <v>1531</v>
      </c>
      <c r="D205" s="42"/>
      <c r="E205" s="42"/>
      <c r="F205" s="42" t="s">
        <v>1932</v>
      </c>
      <c r="G205" s="42" t="s">
        <v>1933</v>
      </c>
      <c r="H205" s="42"/>
      <c r="I205" s="42"/>
      <c r="J205" s="42"/>
      <c r="K205" s="94"/>
      <c r="L205" s="268"/>
      <c r="M205" s="149">
        <v>0</v>
      </c>
      <c r="N205" s="42"/>
      <c r="O205" s="268"/>
      <c r="P205" s="149">
        <v>2500</v>
      </c>
      <c r="Q205" s="42"/>
      <c r="R205" s="149"/>
    </row>
    <row r="206" spans="1:18" x14ac:dyDescent="0.35">
      <c r="A206" s="42" t="s">
        <v>1435</v>
      </c>
      <c r="B206" s="42" t="s">
        <v>1530</v>
      </c>
      <c r="C206" s="42" t="s">
        <v>1531</v>
      </c>
      <c r="D206" s="42"/>
      <c r="E206" s="42"/>
      <c r="F206" s="42" t="s">
        <v>1934</v>
      </c>
      <c r="G206" s="42" t="s">
        <v>1935</v>
      </c>
      <c r="H206" s="42"/>
      <c r="I206" s="42"/>
      <c r="J206" s="42"/>
      <c r="K206" s="94"/>
      <c r="L206" s="268"/>
      <c r="M206" s="149">
        <v>10000</v>
      </c>
      <c r="N206" s="42"/>
      <c r="O206" s="268"/>
      <c r="P206" s="149">
        <v>0</v>
      </c>
      <c r="Q206" s="42"/>
      <c r="R206" s="149"/>
    </row>
    <row r="207" spans="1:18" x14ac:dyDescent="0.35">
      <c r="A207" s="42" t="s">
        <v>1435</v>
      </c>
      <c r="B207" s="42" t="s">
        <v>1530</v>
      </c>
      <c r="C207" s="42" t="s">
        <v>1531</v>
      </c>
      <c r="D207" s="42"/>
      <c r="E207" s="42"/>
      <c r="F207" s="42" t="s">
        <v>1936</v>
      </c>
      <c r="G207" s="42" t="s">
        <v>1937</v>
      </c>
      <c r="H207" s="42"/>
      <c r="I207" s="42"/>
      <c r="J207" s="42"/>
      <c r="K207" s="94"/>
      <c r="L207" s="268"/>
      <c r="M207" s="149">
        <v>2500</v>
      </c>
      <c r="N207" s="42"/>
      <c r="O207" s="268"/>
      <c r="P207" s="149">
        <v>0</v>
      </c>
      <c r="Q207" s="42"/>
      <c r="R207" s="149"/>
    </row>
    <row r="208" spans="1:18" x14ac:dyDescent="0.35">
      <c r="A208" s="42" t="s">
        <v>1435</v>
      </c>
      <c r="B208" s="42" t="s">
        <v>1530</v>
      </c>
      <c r="C208" s="42" t="s">
        <v>1531</v>
      </c>
      <c r="D208" s="42"/>
      <c r="E208" s="42"/>
      <c r="F208" s="42" t="s">
        <v>1938</v>
      </c>
      <c r="G208" s="42" t="s">
        <v>1939</v>
      </c>
      <c r="H208" s="42"/>
      <c r="I208" s="42"/>
      <c r="J208" s="42"/>
      <c r="K208" s="94"/>
      <c r="L208" s="268"/>
      <c r="M208" s="149">
        <v>23600</v>
      </c>
      <c r="N208" s="42"/>
      <c r="O208" s="268"/>
      <c r="P208" s="149">
        <v>0</v>
      </c>
      <c r="Q208" s="42"/>
      <c r="R208" s="149"/>
    </row>
    <row r="209" spans="1:18" x14ac:dyDescent="0.35">
      <c r="A209" s="42" t="s">
        <v>1435</v>
      </c>
      <c r="B209" s="42" t="s">
        <v>1530</v>
      </c>
      <c r="C209" s="42" t="s">
        <v>1531</v>
      </c>
      <c r="D209" s="42"/>
      <c r="E209" s="42"/>
      <c r="F209" s="42" t="s">
        <v>1940</v>
      </c>
      <c r="G209" s="42" t="s">
        <v>1941</v>
      </c>
      <c r="H209" s="42"/>
      <c r="I209" s="42"/>
      <c r="J209" s="42"/>
      <c r="K209" s="94"/>
      <c r="L209" s="268"/>
      <c r="M209" s="149">
        <v>15000</v>
      </c>
      <c r="N209" s="42"/>
      <c r="O209" s="268"/>
      <c r="P209" s="149">
        <v>0</v>
      </c>
      <c r="Q209" s="42"/>
      <c r="R209" s="149"/>
    </row>
    <row r="210" spans="1:18" x14ac:dyDescent="0.35">
      <c r="A210" s="42" t="s">
        <v>1435</v>
      </c>
      <c r="B210" s="42" t="s">
        <v>1530</v>
      </c>
      <c r="C210" s="42" t="s">
        <v>1531</v>
      </c>
      <c r="D210" s="42"/>
      <c r="E210" s="42"/>
      <c r="F210" s="42" t="s">
        <v>1942</v>
      </c>
      <c r="G210" s="42" t="s">
        <v>1943</v>
      </c>
      <c r="H210" s="42"/>
      <c r="I210" s="42"/>
      <c r="J210" s="42"/>
      <c r="K210" s="94"/>
      <c r="L210" s="268"/>
      <c r="M210" s="149">
        <v>0</v>
      </c>
      <c r="N210" s="42"/>
      <c r="O210" s="268"/>
      <c r="P210" s="149">
        <v>5400</v>
      </c>
      <c r="Q210" s="42"/>
      <c r="R210" s="149"/>
    </row>
    <row r="211" spans="1:18" x14ac:dyDescent="0.35">
      <c r="A211" s="42" t="s">
        <v>1435</v>
      </c>
      <c r="B211" s="42" t="s">
        <v>1530</v>
      </c>
      <c r="C211" s="42" t="s">
        <v>1531</v>
      </c>
      <c r="D211" s="42"/>
      <c r="E211" s="42"/>
      <c r="F211" s="42" t="s">
        <v>1944</v>
      </c>
      <c r="G211" s="42" t="s">
        <v>1945</v>
      </c>
      <c r="H211" s="42"/>
      <c r="I211" s="42"/>
      <c r="J211" s="42"/>
      <c r="K211" s="94"/>
      <c r="L211" s="268"/>
      <c r="M211" s="149">
        <v>18000</v>
      </c>
      <c r="N211" s="42"/>
      <c r="O211" s="268"/>
      <c r="P211" s="149">
        <v>6000</v>
      </c>
      <c r="Q211" s="42"/>
      <c r="R211" s="149"/>
    </row>
    <row r="212" spans="1:18" x14ac:dyDescent="0.35">
      <c r="A212" s="42" t="s">
        <v>1435</v>
      </c>
      <c r="B212" s="42" t="s">
        <v>1530</v>
      </c>
      <c r="C212" s="42" t="s">
        <v>1531</v>
      </c>
      <c r="D212" s="42"/>
      <c r="E212" s="42"/>
      <c r="F212" s="42" t="s">
        <v>1946</v>
      </c>
      <c r="G212" s="42" t="s">
        <v>1947</v>
      </c>
      <c r="H212" s="42"/>
      <c r="I212" s="42"/>
      <c r="J212" s="42"/>
      <c r="K212" s="94"/>
      <c r="L212" s="268"/>
      <c r="M212" s="149">
        <v>0</v>
      </c>
      <c r="N212" s="42"/>
      <c r="O212" s="268"/>
      <c r="P212" s="149">
        <v>6000</v>
      </c>
      <c r="Q212" s="42"/>
      <c r="R212" s="149"/>
    </row>
    <row r="213" spans="1:18" x14ac:dyDescent="0.35">
      <c r="A213" s="42" t="s">
        <v>1435</v>
      </c>
      <c r="B213" s="42" t="s">
        <v>1530</v>
      </c>
      <c r="C213" s="42" t="s">
        <v>1531</v>
      </c>
      <c r="D213" s="42"/>
      <c r="E213" s="42"/>
      <c r="F213" s="42" t="s">
        <v>1948</v>
      </c>
      <c r="G213" s="42" t="s">
        <v>1949</v>
      </c>
      <c r="H213" s="42"/>
      <c r="I213" s="42"/>
      <c r="J213" s="42"/>
      <c r="K213" s="94"/>
      <c r="L213" s="268"/>
      <c r="M213" s="149">
        <v>4000</v>
      </c>
      <c r="N213" s="42"/>
      <c r="O213" s="268"/>
      <c r="P213" s="149">
        <v>0</v>
      </c>
      <c r="Q213" s="42"/>
      <c r="R213" s="149"/>
    </row>
    <row r="214" spans="1:18" x14ac:dyDescent="0.35">
      <c r="A214" s="42" t="s">
        <v>1435</v>
      </c>
      <c r="B214" s="42" t="s">
        <v>1530</v>
      </c>
      <c r="C214" s="42" t="s">
        <v>1531</v>
      </c>
      <c r="D214" s="42"/>
      <c r="E214" s="42"/>
      <c r="F214" s="42" t="s">
        <v>1950</v>
      </c>
      <c r="G214" s="42" t="s">
        <v>1951</v>
      </c>
      <c r="H214" s="42"/>
      <c r="I214" s="42"/>
      <c r="J214" s="42"/>
      <c r="K214" s="94"/>
      <c r="L214" s="268"/>
      <c r="M214" s="149">
        <v>15000</v>
      </c>
      <c r="N214" s="42"/>
      <c r="O214" s="268"/>
      <c r="P214" s="149">
        <v>6000</v>
      </c>
      <c r="Q214" s="42"/>
      <c r="R214" s="149"/>
    </row>
    <row r="215" spans="1:18" x14ac:dyDescent="0.35">
      <c r="A215" s="42" t="s">
        <v>1435</v>
      </c>
      <c r="B215" s="42" t="s">
        <v>1530</v>
      </c>
      <c r="C215" s="42" t="s">
        <v>1531</v>
      </c>
      <c r="D215" s="42"/>
      <c r="E215" s="42"/>
      <c r="F215" s="42" t="s">
        <v>1952</v>
      </c>
      <c r="G215" s="42" t="s">
        <v>1953</v>
      </c>
      <c r="H215" s="42"/>
      <c r="I215" s="42"/>
      <c r="J215" s="42"/>
      <c r="K215" s="94"/>
      <c r="L215" s="268"/>
      <c r="M215" s="149">
        <v>2500</v>
      </c>
      <c r="N215" s="42"/>
      <c r="O215" s="268"/>
      <c r="P215" s="149">
        <v>0</v>
      </c>
      <c r="Q215" s="42"/>
      <c r="R215" s="149"/>
    </row>
    <row r="216" spans="1:18" x14ac:dyDescent="0.35">
      <c r="A216" s="42" t="s">
        <v>1435</v>
      </c>
      <c r="B216" s="42" t="s">
        <v>1530</v>
      </c>
      <c r="C216" s="42" t="s">
        <v>1531</v>
      </c>
      <c r="D216" s="42"/>
      <c r="E216" s="42"/>
      <c r="F216" s="42" t="s">
        <v>1954</v>
      </c>
      <c r="G216" s="42" t="s">
        <v>1955</v>
      </c>
      <c r="H216" s="42"/>
      <c r="I216" s="42"/>
      <c r="J216" s="42"/>
      <c r="K216" s="94"/>
      <c r="L216" s="268"/>
      <c r="M216" s="149">
        <v>8800</v>
      </c>
      <c r="N216" s="42"/>
      <c r="O216" s="268"/>
      <c r="P216" s="149">
        <v>4400</v>
      </c>
      <c r="Q216" s="42"/>
      <c r="R216" s="149"/>
    </row>
    <row r="217" spans="1:18" x14ac:dyDescent="0.35">
      <c r="A217" s="42" t="s">
        <v>1435</v>
      </c>
      <c r="B217" s="42" t="s">
        <v>1530</v>
      </c>
      <c r="C217" s="42" t="s">
        <v>1531</v>
      </c>
      <c r="D217" s="42"/>
      <c r="E217" s="42"/>
      <c r="F217" s="42" t="s">
        <v>1956</v>
      </c>
      <c r="G217" s="42" t="s">
        <v>1957</v>
      </c>
      <c r="H217" s="42"/>
      <c r="I217" s="42"/>
      <c r="J217" s="42"/>
      <c r="K217" s="94"/>
      <c r="L217" s="268"/>
      <c r="M217" s="149">
        <v>15400</v>
      </c>
      <c r="N217" s="42"/>
      <c r="O217" s="268"/>
      <c r="P217" s="149">
        <v>8800</v>
      </c>
      <c r="Q217" s="42"/>
      <c r="R217" s="149"/>
    </row>
    <row r="218" spans="1:18" x14ac:dyDescent="0.35">
      <c r="A218" s="42" t="s">
        <v>1435</v>
      </c>
      <c r="B218" s="42" t="s">
        <v>1530</v>
      </c>
      <c r="C218" s="42" t="s">
        <v>1531</v>
      </c>
      <c r="D218" s="42"/>
      <c r="E218" s="42"/>
      <c r="F218" s="42" t="s">
        <v>1958</v>
      </c>
      <c r="G218" s="42" t="s">
        <v>1959</v>
      </c>
      <c r="H218" s="42"/>
      <c r="I218" s="42"/>
      <c r="J218" s="42"/>
      <c r="K218" s="94"/>
      <c r="L218" s="268"/>
      <c r="M218" s="149">
        <v>0</v>
      </c>
      <c r="N218" s="42"/>
      <c r="O218" s="268"/>
      <c r="P218" s="149">
        <v>4000</v>
      </c>
      <c r="Q218" s="42"/>
      <c r="R218" s="149"/>
    </row>
    <row r="219" spans="1:18" x14ac:dyDescent="0.35">
      <c r="A219" s="42" t="s">
        <v>1435</v>
      </c>
      <c r="B219" s="42" t="s">
        <v>1530</v>
      </c>
      <c r="C219" s="42" t="s">
        <v>1531</v>
      </c>
      <c r="D219" s="42"/>
      <c r="E219" s="42"/>
      <c r="F219" s="42" t="s">
        <v>1960</v>
      </c>
      <c r="G219" s="42" t="s">
        <v>1961</v>
      </c>
      <c r="H219" s="42"/>
      <c r="I219" s="42"/>
      <c r="J219" s="42"/>
      <c r="K219" s="94"/>
      <c r="L219" s="268"/>
      <c r="M219" s="149">
        <v>2500</v>
      </c>
      <c r="N219" s="42"/>
      <c r="O219" s="268"/>
      <c r="P219" s="149">
        <v>0</v>
      </c>
      <c r="Q219" s="42"/>
      <c r="R219" s="149"/>
    </row>
    <row r="220" spans="1:18" x14ac:dyDescent="0.35">
      <c r="A220" s="42" t="s">
        <v>1435</v>
      </c>
      <c r="B220" s="42" t="s">
        <v>1530</v>
      </c>
      <c r="C220" s="42" t="s">
        <v>1531</v>
      </c>
      <c r="D220" s="42"/>
      <c r="E220" s="42"/>
      <c r="F220" s="42" t="s">
        <v>1962</v>
      </c>
      <c r="G220" s="42" t="s">
        <v>1963</v>
      </c>
      <c r="H220" s="42"/>
      <c r="I220" s="42"/>
      <c r="J220" s="42"/>
      <c r="K220" s="94"/>
      <c r="L220" s="268"/>
      <c r="M220" s="149">
        <v>3000</v>
      </c>
      <c r="N220" s="42"/>
      <c r="O220" s="268"/>
      <c r="P220" s="149">
        <v>0</v>
      </c>
      <c r="Q220" s="42"/>
      <c r="R220" s="149"/>
    </row>
    <row r="221" spans="1:18" x14ac:dyDescent="0.35">
      <c r="A221" s="42" t="s">
        <v>1435</v>
      </c>
      <c r="B221" s="42" t="s">
        <v>1530</v>
      </c>
      <c r="C221" s="42" t="s">
        <v>1531</v>
      </c>
      <c r="D221" s="42"/>
      <c r="E221" s="42"/>
      <c r="F221" s="42" t="s">
        <v>1964</v>
      </c>
      <c r="G221" s="42" t="s">
        <v>1965</v>
      </c>
      <c r="H221" s="42"/>
      <c r="I221" s="42"/>
      <c r="J221" s="42"/>
      <c r="K221" s="94"/>
      <c r="L221" s="268"/>
      <c r="M221" s="149">
        <v>7500</v>
      </c>
      <c r="N221" s="42"/>
      <c r="O221" s="268"/>
      <c r="P221" s="149">
        <v>0</v>
      </c>
      <c r="Q221" s="42"/>
      <c r="R221" s="149"/>
    </row>
    <row r="222" spans="1:18" x14ac:dyDescent="0.35">
      <c r="A222" s="42" t="s">
        <v>1435</v>
      </c>
      <c r="B222" s="42" t="s">
        <v>1530</v>
      </c>
      <c r="C222" s="42" t="s">
        <v>1531</v>
      </c>
      <c r="D222" s="42"/>
      <c r="E222" s="42"/>
      <c r="F222" s="42" t="s">
        <v>1966</v>
      </c>
      <c r="G222" s="42" t="s">
        <v>1967</v>
      </c>
      <c r="H222" s="42"/>
      <c r="I222" s="42"/>
      <c r="J222" s="42"/>
      <c r="K222" s="94"/>
      <c r="L222" s="268"/>
      <c r="M222" s="149">
        <v>16200</v>
      </c>
      <c r="N222" s="42"/>
      <c r="O222" s="268"/>
      <c r="P222" s="149">
        <v>9000</v>
      </c>
      <c r="Q222" s="42"/>
      <c r="R222" s="149"/>
    </row>
    <row r="223" spans="1:18" x14ac:dyDescent="0.35">
      <c r="A223" s="42" t="s">
        <v>1435</v>
      </c>
      <c r="B223" s="42" t="s">
        <v>1530</v>
      </c>
      <c r="C223" s="42" t="s">
        <v>1531</v>
      </c>
      <c r="D223" s="42"/>
      <c r="E223" s="42"/>
      <c r="F223" s="42" t="s">
        <v>1968</v>
      </c>
      <c r="G223" s="42" t="s">
        <v>1969</v>
      </c>
      <c r="H223" s="42"/>
      <c r="I223" s="42"/>
      <c r="J223" s="42"/>
      <c r="K223" s="94"/>
      <c r="L223" s="268"/>
      <c r="M223" s="149">
        <v>13200</v>
      </c>
      <c r="N223" s="42"/>
      <c r="O223" s="268"/>
      <c r="P223" s="149">
        <v>0</v>
      </c>
      <c r="Q223" s="42"/>
      <c r="R223" s="149"/>
    </row>
    <row r="224" spans="1:18" x14ac:dyDescent="0.35">
      <c r="A224" s="42" t="s">
        <v>1435</v>
      </c>
      <c r="B224" s="42" t="s">
        <v>1530</v>
      </c>
      <c r="C224" s="42" t="s">
        <v>1531</v>
      </c>
      <c r="D224" s="42"/>
      <c r="E224" s="42"/>
      <c r="F224" s="42" t="s">
        <v>1970</v>
      </c>
      <c r="G224" s="42" t="s">
        <v>1971</v>
      </c>
      <c r="H224" s="42"/>
      <c r="I224" s="42"/>
      <c r="J224" s="42"/>
      <c r="K224" s="94"/>
      <c r="L224" s="268"/>
      <c r="M224" s="149">
        <v>9900</v>
      </c>
      <c r="N224" s="42"/>
      <c r="O224" s="268"/>
      <c r="P224" s="149">
        <v>0</v>
      </c>
      <c r="Q224" s="42"/>
      <c r="R224" s="149"/>
    </row>
    <row r="225" spans="1:18" x14ac:dyDescent="0.35">
      <c r="A225" s="42" t="s">
        <v>1435</v>
      </c>
      <c r="B225" s="42" t="s">
        <v>1530</v>
      </c>
      <c r="C225" s="42" t="s">
        <v>1531</v>
      </c>
      <c r="D225" s="42"/>
      <c r="E225" s="42"/>
      <c r="F225" s="42" t="s">
        <v>1972</v>
      </c>
      <c r="G225" s="42" t="s">
        <v>1973</v>
      </c>
      <c r="H225" s="42"/>
      <c r="I225" s="42"/>
      <c r="J225" s="42"/>
      <c r="K225" s="94"/>
      <c r="L225" s="268"/>
      <c r="M225" s="149">
        <v>0</v>
      </c>
      <c r="N225" s="42"/>
      <c r="O225" s="268"/>
      <c r="P225" s="149">
        <v>7500</v>
      </c>
      <c r="Q225" s="42"/>
      <c r="R225" s="149"/>
    </row>
    <row r="226" spans="1:18" x14ac:dyDescent="0.35">
      <c r="A226" s="42" t="s">
        <v>1435</v>
      </c>
      <c r="B226" s="42" t="s">
        <v>1530</v>
      </c>
      <c r="C226" s="42" t="s">
        <v>1531</v>
      </c>
      <c r="D226" s="42"/>
      <c r="E226" s="42"/>
      <c r="F226" s="42" t="s">
        <v>1974</v>
      </c>
      <c r="G226" s="42" t="s">
        <v>1975</v>
      </c>
      <c r="H226" s="42"/>
      <c r="I226" s="42"/>
      <c r="J226" s="42"/>
      <c r="K226" s="94"/>
      <c r="L226" s="268"/>
      <c r="M226" s="149">
        <v>0</v>
      </c>
      <c r="N226" s="42"/>
      <c r="O226" s="268"/>
      <c r="P226" s="149">
        <v>5443</v>
      </c>
      <c r="Q226" s="42"/>
      <c r="R226" s="149"/>
    </row>
    <row r="227" spans="1:18" x14ac:dyDescent="0.35">
      <c r="A227" s="42" t="s">
        <v>1435</v>
      </c>
      <c r="B227" s="42" t="s">
        <v>1530</v>
      </c>
      <c r="C227" s="42" t="s">
        <v>1531</v>
      </c>
      <c r="D227" s="42"/>
      <c r="E227" s="42"/>
      <c r="F227" s="42" t="s">
        <v>1976</v>
      </c>
      <c r="G227" s="42" t="s">
        <v>1977</v>
      </c>
      <c r="H227" s="42"/>
      <c r="I227" s="42"/>
      <c r="J227" s="42"/>
      <c r="K227" s="94"/>
      <c r="L227" s="268"/>
      <c r="M227" s="149">
        <v>16000</v>
      </c>
      <c r="N227" s="42"/>
      <c r="O227" s="268"/>
      <c r="P227" s="149">
        <v>9000</v>
      </c>
      <c r="Q227" s="42"/>
      <c r="R227" s="149"/>
    </row>
    <row r="228" spans="1:18" x14ac:dyDescent="0.35">
      <c r="A228" s="42" t="s">
        <v>1435</v>
      </c>
      <c r="B228" s="42" t="s">
        <v>1530</v>
      </c>
      <c r="C228" s="42" t="s">
        <v>1531</v>
      </c>
      <c r="D228" s="42"/>
      <c r="E228" s="42"/>
      <c r="F228" s="42" t="s">
        <v>1978</v>
      </c>
      <c r="G228" s="42" t="s">
        <v>1979</v>
      </c>
      <c r="H228" s="42"/>
      <c r="I228" s="42"/>
      <c r="J228" s="42"/>
      <c r="K228" s="94"/>
      <c r="L228" s="268"/>
      <c r="M228" s="149">
        <v>15000</v>
      </c>
      <c r="N228" s="42"/>
      <c r="O228" s="268"/>
      <c r="P228" s="149">
        <v>0</v>
      </c>
      <c r="Q228" s="42"/>
      <c r="R228" s="149"/>
    </row>
    <row r="229" spans="1:18" x14ac:dyDescent="0.35">
      <c r="A229" s="42" t="s">
        <v>1435</v>
      </c>
      <c r="B229" s="42" t="s">
        <v>1530</v>
      </c>
      <c r="C229" s="42" t="s">
        <v>1531</v>
      </c>
      <c r="D229" s="42"/>
      <c r="E229" s="42"/>
      <c r="F229" s="42" t="s">
        <v>1980</v>
      </c>
      <c r="G229" s="42" t="s">
        <v>1981</v>
      </c>
      <c r="H229" s="42"/>
      <c r="I229" s="42"/>
      <c r="J229" s="42"/>
      <c r="K229" s="94"/>
      <c r="L229" s="268"/>
      <c r="M229" s="149">
        <v>0</v>
      </c>
      <c r="N229" s="42"/>
      <c r="O229" s="268"/>
      <c r="P229" s="149">
        <v>4000</v>
      </c>
      <c r="Q229" s="42"/>
      <c r="R229" s="149"/>
    </row>
    <row r="230" spans="1:18" x14ac:dyDescent="0.35">
      <c r="A230" s="42" t="s">
        <v>1435</v>
      </c>
      <c r="B230" s="42" t="s">
        <v>1530</v>
      </c>
      <c r="C230" s="42" t="s">
        <v>1531</v>
      </c>
      <c r="D230" s="42"/>
      <c r="E230" s="42"/>
      <c r="F230" s="42" t="s">
        <v>1982</v>
      </c>
      <c r="G230" s="42" t="s">
        <v>1983</v>
      </c>
      <c r="H230" s="42"/>
      <c r="I230" s="42"/>
      <c r="J230" s="42"/>
      <c r="K230" s="94"/>
      <c r="L230" s="268"/>
      <c r="M230" s="149">
        <v>4400</v>
      </c>
      <c r="N230" s="42"/>
      <c r="O230" s="268"/>
      <c r="P230" s="149">
        <v>0</v>
      </c>
      <c r="Q230" s="42"/>
      <c r="R230" s="149"/>
    </row>
    <row r="231" spans="1:18" x14ac:dyDescent="0.35">
      <c r="A231" s="42" t="s">
        <v>1435</v>
      </c>
      <c r="B231" s="42" t="s">
        <v>1530</v>
      </c>
      <c r="C231" s="42" t="s">
        <v>1531</v>
      </c>
      <c r="D231" s="42"/>
      <c r="E231" s="42"/>
      <c r="F231" s="42" t="s">
        <v>1984</v>
      </c>
      <c r="G231" s="42" t="s">
        <v>1985</v>
      </c>
      <c r="H231" s="42"/>
      <c r="I231" s="42"/>
      <c r="J231" s="42"/>
      <c r="K231" s="94"/>
      <c r="L231" s="268"/>
      <c r="M231" s="149">
        <v>3000</v>
      </c>
      <c r="N231" s="42"/>
      <c r="O231" s="268"/>
      <c r="P231" s="149">
        <v>0</v>
      </c>
      <c r="Q231" s="42"/>
      <c r="R231" s="149"/>
    </row>
    <row r="232" spans="1:18" x14ac:dyDescent="0.35">
      <c r="A232" s="42" t="s">
        <v>1435</v>
      </c>
      <c r="B232" s="42" t="s">
        <v>1530</v>
      </c>
      <c r="C232" s="42" t="s">
        <v>1531</v>
      </c>
      <c r="D232" s="42"/>
      <c r="E232" s="42"/>
      <c r="F232" s="42" t="s">
        <v>1986</v>
      </c>
      <c r="G232" s="42" t="s">
        <v>1987</v>
      </c>
      <c r="H232" s="42"/>
      <c r="I232" s="42"/>
      <c r="J232" s="42"/>
      <c r="K232" s="94"/>
      <c r="L232" s="268"/>
      <c r="M232" s="149">
        <v>0</v>
      </c>
      <c r="N232" s="42"/>
      <c r="O232" s="268"/>
      <c r="P232" s="149">
        <v>8000</v>
      </c>
      <c r="Q232" s="42"/>
      <c r="R232" s="149"/>
    </row>
    <row r="233" spans="1:18" x14ac:dyDescent="0.35">
      <c r="A233" s="42" t="s">
        <v>1435</v>
      </c>
      <c r="B233" s="42" t="s">
        <v>1530</v>
      </c>
      <c r="C233" s="42" t="s">
        <v>1531</v>
      </c>
      <c r="D233" s="42"/>
      <c r="E233" s="42"/>
      <c r="F233" s="42" t="s">
        <v>1988</v>
      </c>
      <c r="G233" s="42" t="s">
        <v>1989</v>
      </c>
      <c r="H233" s="42"/>
      <c r="I233" s="42"/>
      <c r="J233" s="42"/>
      <c r="K233" s="94"/>
      <c r="L233" s="268"/>
      <c r="M233" s="149">
        <v>5000</v>
      </c>
      <c r="N233" s="42"/>
      <c r="O233" s="268"/>
      <c r="P233" s="149">
        <v>12500</v>
      </c>
      <c r="Q233" s="42"/>
      <c r="R233" s="149"/>
    </row>
    <row r="234" spans="1:18" x14ac:dyDescent="0.35">
      <c r="A234" s="42" t="s">
        <v>1435</v>
      </c>
      <c r="B234" s="42" t="s">
        <v>1530</v>
      </c>
      <c r="C234" s="42" t="s">
        <v>1531</v>
      </c>
      <c r="D234" s="42"/>
      <c r="E234" s="42"/>
      <c r="F234" s="42" t="s">
        <v>1990</v>
      </c>
      <c r="G234" s="42" t="s">
        <v>1991</v>
      </c>
      <c r="H234" s="42"/>
      <c r="I234" s="42"/>
      <c r="J234" s="42"/>
      <c r="K234" s="94"/>
      <c r="L234" s="268"/>
      <c r="M234" s="149">
        <v>11000</v>
      </c>
      <c r="N234" s="42"/>
      <c r="O234" s="268"/>
      <c r="P234" s="149">
        <v>8400</v>
      </c>
      <c r="Q234" s="42"/>
      <c r="R234" s="149"/>
    </row>
    <row r="235" spans="1:18" x14ac:dyDescent="0.35">
      <c r="A235" s="42" t="s">
        <v>1435</v>
      </c>
      <c r="B235" s="42" t="s">
        <v>1530</v>
      </c>
      <c r="C235" s="42" t="s">
        <v>1531</v>
      </c>
      <c r="D235" s="42"/>
      <c r="E235" s="42"/>
      <c r="F235" s="42" t="s">
        <v>1992</v>
      </c>
      <c r="G235" s="42" t="s">
        <v>1993</v>
      </c>
      <c r="H235" s="42"/>
      <c r="I235" s="42"/>
      <c r="J235" s="42"/>
      <c r="K235" s="94"/>
      <c r="L235" s="268"/>
      <c r="M235" s="149">
        <v>0</v>
      </c>
      <c r="N235" s="42"/>
      <c r="O235" s="268"/>
      <c r="P235" s="149">
        <v>4000</v>
      </c>
      <c r="Q235" s="42"/>
      <c r="R235" s="149"/>
    </row>
    <row r="236" spans="1:18" x14ac:dyDescent="0.35">
      <c r="A236" s="42" t="s">
        <v>1435</v>
      </c>
      <c r="B236" s="42" t="s">
        <v>1530</v>
      </c>
      <c r="C236" s="42" t="s">
        <v>1531</v>
      </c>
      <c r="D236" s="42"/>
      <c r="E236" s="42"/>
      <c r="F236" s="42" t="s">
        <v>1994</v>
      </c>
      <c r="G236" s="42" t="s">
        <v>1995</v>
      </c>
      <c r="H236" s="42"/>
      <c r="I236" s="42"/>
      <c r="J236" s="42"/>
      <c r="K236" s="94"/>
      <c r="L236" s="268"/>
      <c r="M236" s="149">
        <v>1600</v>
      </c>
      <c r="N236" s="42"/>
      <c r="O236" s="268"/>
      <c r="P236" s="149">
        <v>0</v>
      </c>
      <c r="Q236" s="42"/>
      <c r="R236" s="149"/>
    </row>
    <row r="237" spans="1:18" x14ac:dyDescent="0.35">
      <c r="A237" s="42" t="s">
        <v>1435</v>
      </c>
      <c r="B237" s="42" t="s">
        <v>1530</v>
      </c>
      <c r="C237" s="42" t="s">
        <v>1531</v>
      </c>
      <c r="D237" s="42"/>
      <c r="E237" s="42"/>
      <c r="F237" s="42" t="s">
        <v>1996</v>
      </c>
      <c r="G237" s="42" t="s">
        <v>1997</v>
      </c>
      <c r="H237" s="42"/>
      <c r="I237" s="42"/>
      <c r="J237" s="42"/>
      <c r="K237" s="94"/>
      <c r="L237" s="268"/>
      <c r="M237" s="149">
        <v>0</v>
      </c>
      <c r="N237" s="42"/>
      <c r="O237" s="268"/>
      <c r="P237" s="149">
        <v>7000</v>
      </c>
      <c r="Q237" s="42"/>
      <c r="R237" s="149"/>
    </row>
    <row r="238" spans="1:18" x14ac:dyDescent="0.35">
      <c r="A238" s="42" t="s">
        <v>1435</v>
      </c>
      <c r="B238" s="42" t="s">
        <v>1530</v>
      </c>
      <c r="C238" s="42" t="s">
        <v>1531</v>
      </c>
      <c r="D238" s="42"/>
      <c r="E238" s="42"/>
      <c r="F238" s="42" t="s">
        <v>1998</v>
      </c>
      <c r="G238" s="42" t="s">
        <v>1999</v>
      </c>
      <c r="H238" s="42"/>
      <c r="I238" s="42"/>
      <c r="J238" s="42"/>
      <c r="K238" s="94"/>
      <c r="L238" s="268"/>
      <c r="M238" s="149">
        <v>4600</v>
      </c>
      <c r="N238" s="42"/>
      <c r="O238" s="268"/>
      <c r="P238" s="149">
        <v>2000</v>
      </c>
      <c r="Q238" s="42"/>
      <c r="R238" s="149"/>
    </row>
    <row r="239" spans="1:18" x14ac:dyDescent="0.35">
      <c r="A239" s="42" t="s">
        <v>1435</v>
      </c>
      <c r="B239" s="42" t="s">
        <v>1530</v>
      </c>
      <c r="C239" s="42" t="s">
        <v>1531</v>
      </c>
      <c r="D239" s="42"/>
      <c r="E239" s="42"/>
      <c r="F239" s="42" t="s">
        <v>2000</v>
      </c>
      <c r="G239" s="42" t="s">
        <v>2001</v>
      </c>
      <c r="H239" s="42"/>
      <c r="I239" s="42"/>
      <c r="J239" s="42"/>
      <c r="K239" s="94"/>
      <c r="L239" s="268"/>
      <c r="M239" s="149">
        <v>6000</v>
      </c>
      <c r="N239" s="42"/>
      <c r="O239" s="268"/>
      <c r="P239" s="149">
        <v>0</v>
      </c>
      <c r="Q239" s="42"/>
      <c r="R239" s="149"/>
    </row>
    <row r="240" spans="1:18" x14ac:dyDescent="0.35">
      <c r="A240" s="42" t="s">
        <v>1435</v>
      </c>
      <c r="B240" s="42" t="s">
        <v>1530</v>
      </c>
      <c r="C240" s="42" t="s">
        <v>1531</v>
      </c>
      <c r="D240" s="42"/>
      <c r="E240" s="42"/>
      <c r="F240" s="42" t="s">
        <v>2002</v>
      </c>
      <c r="G240" s="42" t="s">
        <v>2003</v>
      </c>
      <c r="H240" s="42"/>
      <c r="I240" s="42"/>
      <c r="J240" s="42"/>
      <c r="K240" s="94"/>
      <c r="L240" s="268"/>
      <c r="M240" s="149">
        <v>2500</v>
      </c>
      <c r="N240" s="42"/>
      <c r="O240" s="268"/>
      <c r="P240" s="149">
        <v>0</v>
      </c>
      <c r="Q240" s="42"/>
      <c r="R240" s="149"/>
    </row>
    <row r="241" spans="1:18" x14ac:dyDescent="0.35">
      <c r="A241" s="42" t="s">
        <v>1435</v>
      </c>
      <c r="B241" s="42" t="s">
        <v>1530</v>
      </c>
      <c r="C241" s="42" t="s">
        <v>1531</v>
      </c>
      <c r="D241" s="42"/>
      <c r="E241" s="42"/>
      <c r="F241" s="42" t="s">
        <v>2004</v>
      </c>
      <c r="G241" s="42" t="s">
        <v>2005</v>
      </c>
      <c r="H241" s="42"/>
      <c r="I241" s="42"/>
      <c r="J241" s="42"/>
      <c r="K241" s="94"/>
      <c r="L241" s="268"/>
      <c r="M241" s="149">
        <v>11900</v>
      </c>
      <c r="N241" s="42"/>
      <c r="O241" s="268"/>
      <c r="P241" s="149">
        <v>2000</v>
      </c>
      <c r="Q241" s="42"/>
      <c r="R241" s="149"/>
    </row>
    <row r="242" spans="1:18" x14ac:dyDescent="0.35">
      <c r="A242" s="42" t="s">
        <v>1435</v>
      </c>
      <c r="B242" s="42" t="s">
        <v>1530</v>
      </c>
      <c r="C242" s="42" t="s">
        <v>1531</v>
      </c>
      <c r="D242" s="42"/>
      <c r="E242" s="42"/>
      <c r="F242" s="42" t="s">
        <v>2006</v>
      </c>
      <c r="G242" s="42" t="s">
        <v>2007</v>
      </c>
      <c r="H242" s="42"/>
      <c r="I242" s="42"/>
      <c r="J242" s="42"/>
      <c r="K242" s="94"/>
      <c r="L242" s="268"/>
      <c r="M242" s="149">
        <v>17600</v>
      </c>
      <c r="N242" s="42"/>
      <c r="O242" s="268"/>
      <c r="P242" s="149">
        <v>0</v>
      </c>
      <c r="Q242" s="42"/>
      <c r="R242" s="149"/>
    </row>
    <row r="243" spans="1:18" x14ac:dyDescent="0.35">
      <c r="A243" s="42" t="s">
        <v>1435</v>
      </c>
      <c r="B243" s="42" t="s">
        <v>1530</v>
      </c>
      <c r="C243" s="42" t="s">
        <v>1531</v>
      </c>
      <c r="D243" s="42"/>
      <c r="E243" s="42"/>
      <c r="F243" s="42" t="s">
        <v>2008</v>
      </c>
      <c r="G243" s="42" t="s">
        <v>2009</v>
      </c>
      <c r="H243" s="42"/>
      <c r="I243" s="42"/>
      <c r="J243" s="42"/>
      <c r="K243" s="94"/>
      <c r="L243" s="268"/>
      <c r="M243" s="149">
        <v>11000</v>
      </c>
      <c r="N243" s="42"/>
      <c r="O243" s="268"/>
      <c r="P243" s="149">
        <v>13200</v>
      </c>
      <c r="Q243" s="42"/>
      <c r="R243" s="149"/>
    </row>
    <row r="244" spans="1:18" x14ac:dyDescent="0.35">
      <c r="A244" s="42" t="s">
        <v>1435</v>
      </c>
      <c r="B244" s="42" t="s">
        <v>1530</v>
      </c>
      <c r="C244" s="42" t="s">
        <v>1531</v>
      </c>
      <c r="D244" s="42"/>
      <c r="E244" s="42"/>
      <c r="F244" s="42" t="s">
        <v>2010</v>
      </c>
      <c r="G244" s="42" t="s">
        <v>2011</v>
      </c>
      <c r="H244" s="42"/>
      <c r="I244" s="42"/>
      <c r="J244" s="42"/>
      <c r="K244" s="94"/>
      <c r="L244" s="268"/>
      <c r="M244" s="149">
        <v>9000</v>
      </c>
      <c r="N244" s="42"/>
      <c r="O244" s="268"/>
      <c r="P244" s="149">
        <v>0</v>
      </c>
      <c r="Q244" s="42"/>
      <c r="R244" s="149"/>
    </row>
    <row r="245" spans="1:18" x14ac:dyDescent="0.35">
      <c r="A245" s="42" t="s">
        <v>1435</v>
      </c>
      <c r="B245" s="42" t="s">
        <v>1530</v>
      </c>
      <c r="C245" s="42" t="s">
        <v>1531</v>
      </c>
      <c r="D245" s="42"/>
      <c r="E245" s="42"/>
      <c r="F245" s="42" t="s">
        <v>2012</v>
      </c>
      <c r="G245" s="42" t="s">
        <v>2013</v>
      </c>
      <c r="H245" s="42"/>
      <c r="I245" s="42"/>
      <c r="J245" s="42"/>
      <c r="K245" s="94"/>
      <c r="L245" s="268"/>
      <c r="M245" s="149">
        <v>4400</v>
      </c>
      <c r="N245" s="42"/>
      <c r="O245" s="268"/>
      <c r="P245" s="149">
        <v>0</v>
      </c>
      <c r="Q245" s="42"/>
      <c r="R245" s="149"/>
    </row>
    <row r="246" spans="1:18" x14ac:dyDescent="0.35">
      <c r="A246" s="42" t="s">
        <v>1435</v>
      </c>
      <c r="B246" s="42" t="s">
        <v>1530</v>
      </c>
      <c r="C246" s="42" t="s">
        <v>1531</v>
      </c>
      <c r="D246" s="42"/>
      <c r="E246" s="42"/>
      <c r="F246" s="42" t="s">
        <v>2014</v>
      </c>
      <c r="G246" s="42" t="s">
        <v>2015</v>
      </c>
      <c r="H246" s="42"/>
      <c r="I246" s="42"/>
      <c r="J246" s="42"/>
      <c r="K246" s="94"/>
      <c r="L246" s="268"/>
      <c r="M246" s="149">
        <v>0</v>
      </c>
      <c r="N246" s="42"/>
      <c r="O246" s="268"/>
      <c r="P246" s="149">
        <v>4200</v>
      </c>
      <c r="Q246" s="42"/>
      <c r="R246" s="149"/>
    </row>
    <row r="247" spans="1:18" x14ac:dyDescent="0.35">
      <c r="A247" s="42" t="s">
        <v>1435</v>
      </c>
      <c r="B247" s="42" t="s">
        <v>1530</v>
      </c>
      <c r="C247" s="42" t="s">
        <v>1531</v>
      </c>
      <c r="D247" s="42"/>
      <c r="E247" s="42"/>
      <c r="F247" s="42" t="s">
        <v>2016</v>
      </c>
      <c r="G247" s="42" t="s">
        <v>2017</v>
      </c>
      <c r="H247" s="42"/>
      <c r="I247" s="42"/>
      <c r="J247" s="42"/>
      <c r="K247" s="94"/>
      <c r="L247" s="268"/>
      <c r="M247" s="149">
        <v>0</v>
      </c>
      <c r="N247" s="42"/>
      <c r="O247" s="268"/>
      <c r="P247" s="149">
        <v>19500</v>
      </c>
      <c r="Q247" s="42"/>
      <c r="R247" s="149"/>
    </row>
    <row r="248" spans="1:18" x14ac:dyDescent="0.35">
      <c r="A248" s="42" t="s">
        <v>1435</v>
      </c>
      <c r="B248" s="42" t="s">
        <v>1530</v>
      </c>
      <c r="C248" s="42" t="s">
        <v>1531</v>
      </c>
      <c r="D248" s="42"/>
      <c r="E248" s="42"/>
      <c r="F248" s="42" t="s">
        <v>2018</v>
      </c>
      <c r="G248" s="42" t="s">
        <v>2019</v>
      </c>
      <c r="H248" s="42"/>
      <c r="I248" s="42"/>
      <c r="J248" s="42"/>
      <c r="K248" s="94"/>
      <c r="L248" s="268"/>
      <c r="M248" s="149">
        <v>0</v>
      </c>
      <c r="N248" s="42"/>
      <c r="O248" s="268"/>
      <c r="P248" s="149">
        <v>1800</v>
      </c>
      <c r="Q248" s="42"/>
      <c r="R248" s="149"/>
    </row>
    <row r="249" spans="1:18" x14ac:dyDescent="0.35">
      <c r="A249" s="42" t="s">
        <v>1435</v>
      </c>
      <c r="B249" s="42" t="s">
        <v>1530</v>
      </c>
      <c r="C249" s="42" t="s">
        <v>1531</v>
      </c>
      <c r="D249" s="42"/>
      <c r="E249" s="42"/>
      <c r="F249" s="42" t="s">
        <v>2020</v>
      </c>
      <c r="G249" s="42" t="s">
        <v>2021</v>
      </c>
      <c r="H249" s="42"/>
      <c r="I249" s="42"/>
      <c r="J249" s="42"/>
      <c r="K249" s="94"/>
      <c r="L249" s="268"/>
      <c r="M249" s="149">
        <v>2000</v>
      </c>
      <c r="N249" s="42"/>
      <c r="O249" s="268"/>
      <c r="P249" s="149">
        <v>0</v>
      </c>
      <c r="Q249" s="42"/>
      <c r="R249" s="149"/>
    </row>
    <row r="250" spans="1:18" x14ac:dyDescent="0.35">
      <c r="A250" s="42" t="s">
        <v>1435</v>
      </c>
      <c r="B250" s="42" t="s">
        <v>1530</v>
      </c>
      <c r="C250" s="42" t="s">
        <v>1531</v>
      </c>
      <c r="D250" s="42"/>
      <c r="E250" s="42"/>
      <c r="F250" s="42" t="s">
        <v>2022</v>
      </c>
      <c r="G250" s="42" t="s">
        <v>2023</v>
      </c>
      <c r="H250" s="42"/>
      <c r="I250" s="42"/>
      <c r="J250" s="42"/>
      <c r="K250" s="94"/>
      <c r="L250" s="268"/>
      <c r="M250" s="149">
        <v>0</v>
      </c>
      <c r="N250" s="42"/>
      <c r="O250" s="268"/>
      <c r="P250" s="149">
        <v>2500</v>
      </c>
      <c r="Q250" s="42"/>
      <c r="R250" s="149"/>
    </row>
    <row r="251" spans="1:18" x14ac:dyDescent="0.35">
      <c r="A251" s="42" t="s">
        <v>1435</v>
      </c>
      <c r="B251" s="42" t="s">
        <v>1530</v>
      </c>
      <c r="C251" s="42" t="s">
        <v>1531</v>
      </c>
      <c r="D251" s="42"/>
      <c r="E251" s="42"/>
      <c r="F251" s="42" t="s">
        <v>2024</v>
      </c>
      <c r="G251" s="42" t="s">
        <v>2025</v>
      </c>
      <c r="H251" s="42"/>
      <c r="I251" s="42"/>
      <c r="J251" s="42"/>
      <c r="K251" s="94"/>
      <c r="L251" s="268"/>
      <c r="M251" s="149">
        <v>13200</v>
      </c>
      <c r="N251" s="42"/>
      <c r="O251" s="268"/>
      <c r="P251" s="149">
        <v>0</v>
      </c>
      <c r="Q251" s="42"/>
      <c r="R251" s="149"/>
    </row>
    <row r="252" spans="1:18" x14ac:dyDescent="0.35">
      <c r="A252" s="42" t="s">
        <v>1435</v>
      </c>
      <c r="B252" s="42" t="s">
        <v>1530</v>
      </c>
      <c r="C252" s="42" t="s">
        <v>1531</v>
      </c>
      <c r="D252" s="42"/>
      <c r="E252" s="42"/>
      <c r="F252" s="42" t="s">
        <v>2026</v>
      </c>
      <c r="G252" s="42" t="s">
        <v>2027</v>
      </c>
      <c r="H252" s="42"/>
      <c r="I252" s="42"/>
      <c r="J252" s="42"/>
      <c r="K252" s="94"/>
      <c r="L252" s="268"/>
      <c r="M252" s="149">
        <v>0</v>
      </c>
      <c r="N252" s="42"/>
      <c r="O252" s="268"/>
      <c r="P252" s="149">
        <v>6000</v>
      </c>
      <c r="Q252" s="42"/>
      <c r="R252" s="149"/>
    </row>
    <row r="253" spans="1:18" x14ac:dyDescent="0.35">
      <c r="A253" s="42" t="s">
        <v>1435</v>
      </c>
      <c r="B253" s="42" t="s">
        <v>1530</v>
      </c>
      <c r="C253" s="42" t="s">
        <v>1531</v>
      </c>
      <c r="D253" s="42"/>
      <c r="E253" s="42"/>
      <c r="F253" s="42" t="s">
        <v>2028</v>
      </c>
      <c r="G253" s="42" t="s">
        <v>2029</v>
      </c>
      <c r="H253" s="42"/>
      <c r="I253" s="42"/>
      <c r="J253" s="42"/>
      <c r="K253" s="94"/>
      <c r="L253" s="268"/>
      <c r="M253" s="149">
        <v>15200</v>
      </c>
      <c r="N253" s="42"/>
      <c r="O253" s="268"/>
      <c r="P253" s="149">
        <v>0</v>
      </c>
      <c r="Q253" s="42"/>
      <c r="R253" s="149"/>
    </row>
    <row r="254" spans="1:18" x14ac:dyDescent="0.35">
      <c r="A254" s="42" t="s">
        <v>1435</v>
      </c>
      <c r="B254" s="42" t="s">
        <v>1530</v>
      </c>
      <c r="C254" s="42" t="s">
        <v>1531</v>
      </c>
      <c r="D254" s="42"/>
      <c r="E254" s="42"/>
      <c r="F254" s="42" t="s">
        <v>2030</v>
      </c>
      <c r="G254" s="42" t="s">
        <v>2031</v>
      </c>
      <c r="H254" s="42"/>
      <c r="I254" s="42"/>
      <c r="J254" s="42"/>
      <c r="K254" s="94"/>
      <c r="L254" s="268"/>
      <c r="M254" s="149">
        <v>10500</v>
      </c>
      <c r="N254" s="42"/>
      <c r="O254" s="268"/>
      <c r="P254" s="149">
        <v>4800</v>
      </c>
      <c r="Q254" s="42"/>
      <c r="R254" s="149"/>
    </row>
    <row r="255" spans="1:18" x14ac:dyDescent="0.35">
      <c r="A255" s="42" t="s">
        <v>1435</v>
      </c>
      <c r="B255" s="42" t="s">
        <v>1530</v>
      </c>
      <c r="C255" s="42" t="s">
        <v>1531</v>
      </c>
      <c r="D255" s="42"/>
      <c r="E255" s="42"/>
      <c r="F255" s="42" t="s">
        <v>2032</v>
      </c>
      <c r="G255" s="42" t="s">
        <v>2033</v>
      </c>
      <c r="H255" s="42"/>
      <c r="I255" s="42"/>
      <c r="J255" s="42"/>
      <c r="K255" s="94"/>
      <c r="L255" s="268"/>
      <c r="M255" s="149">
        <v>12000</v>
      </c>
      <c r="N255" s="42"/>
      <c r="O255" s="268"/>
      <c r="P255" s="149">
        <v>0</v>
      </c>
      <c r="Q255" s="42"/>
      <c r="R255" s="149"/>
    </row>
    <row r="256" spans="1:18" x14ac:dyDescent="0.35">
      <c r="A256" s="42" t="s">
        <v>1435</v>
      </c>
      <c r="B256" s="42" t="s">
        <v>1530</v>
      </c>
      <c r="C256" s="42" t="s">
        <v>1531</v>
      </c>
      <c r="D256" s="42"/>
      <c r="E256" s="42"/>
      <c r="F256" s="42" t="s">
        <v>2034</v>
      </c>
      <c r="G256" s="42" t="s">
        <v>2035</v>
      </c>
      <c r="H256" s="42"/>
      <c r="I256" s="42"/>
      <c r="J256" s="42"/>
      <c r="K256" s="94"/>
      <c r="L256" s="268"/>
      <c r="M256" s="149">
        <v>6000</v>
      </c>
      <c r="N256" s="42"/>
      <c r="O256" s="268"/>
      <c r="P256" s="149">
        <v>3000</v>
      </c>
      <c r="Q256" s="42"/>
      <c r="R256" s="149"/>
    </row>
    <row r="257" spans="1:18" x14ac:dyDescent="0.35">
      <c r="A257" s="42" t="s">
        <v>1435</v>
      </c>
      <c r="B257" s="42" t="s">
        <v>1530</v>
      </c>
      <c r="C257" s="42" t="s">
        <v>1531</v>
      </c>
      <c r="D257" s="42"/>
      <c r="E257" s="42"/>
      <c r="F257" s="42" t="s">
        <v>2036</v>
      </c>
      <c r="G257" s="42" t="s">
        <v>2037</v>
      </c>
      <c r="H257" s="42"/>
      <c r="I257" s="42"/>
      <c r="J257" s="42"/>
      <c r="K257" s="94"/>
      <c r="L257" s="268"/>
      <c r="M257" s="149">
        <v>0</v>
      </c>
      <c r="N257" s="42"/>
      <c r="O257" s="268"/>
      <c r="P257" s="149">
        <v>2000</v>
      </c>
      <c r="Q257" s="42"/>
      <c r="R257" s="149"/>
    </row>
    <row r="258" spans="1:18" x14ac:dyDescent="0.35">
      <c r="A258" s="42" t="s">
        <v>1435</v>
      </c>
      <c r="B258" s="42" t="s">
        <v>1530</v>
      </c>
      <c r="C258" s="42" t="s">
        <v>1531</v>
      </c>
      <c r="D258" s="42"/>
      <c r="E258" s="42"/>
      <c r="F258" s="42" t="s">
        <v>2038</v>
      </c>
      <c r="G258" s="42" t="s">
        <v>2039</v>
      </c>
      <c r="H258" s="42"/>
      <c r="I258" s="42"/>
      <c r="J258" s="42"/>
      <c r="K258" s="94"/>
      <c r="L258" s="268"/>
      <c r="M258" s="149">
        <v>4400</v>
      </c>
      <c r="N258" s="42"/>
      <c r="O258" s="268"/>
      <c r="P258" s="149">
        <v>0</v>
      </c>
      <c r="Q258" s="42"/>
      <c r="R258" s="149"/>
    </row>
    <row r="259" spans="1:18" x14ac:dyDescent="0.35">
      <c r="A259" s="42" t="s">
        <v>1435</v>
      </c>
      <c r="B259" s="42" t="s">
        <v>1530</v>
      </c>
      <c r="C259" s="42" t="s">
        <v>1531</v>
      </c>
      <c r="D259" s="42"/>
      <c r="E259" s="42"/>
      <c r="F259" s="42" t="s">
        <v>2040</v>
      </c>
      <c r="G259" s="42" t="s">
        <v>2041</v>
      </c>
      <c r="H259" s="42"/>
      <c r="I259" s="42"/>
      <c r="J259" s="42"/>
      <c r="K259" s="94"/>
      <c r="L259" s="268"/>
      <c r="M259" s="149">
        <v>0</v>
      </c>
      <c r="N259" s="42"/>
      <c r="O259" s="268"/>
      <c r="P259" s="149">
        <v>1800</v>
      </c>
      <c r="Q259" s="42"/>
      <c r="R259" s="149"/>
    </row>
    <row r="260" spans="1:18" x14ac:dyDescent="0.35">
      <c r="A260" s="42" t="s">
        <v>1435</v>
      </c>
      <c r="B260" s="42" t="s">
        <v>1530</v>
      </c>
      <c r="C260" s="42" t="s">
        <v>1531</v>
      </c>
      <c r="D260" s="42"/>
      <c r="E260" s="42"/>
      <c r="F260" s="42" t="s">
        <v>2042</v>
      </c>
      <c r="G260" s="42" t="s">
        <v>2043</v>
      </c>
      <c r="H260" s="42"/>
      <c r="I260" s="42"/>
      <c r="J260" s="42"/>
      <c r="K260" s="94"/>
      <c r="L260" s="268"/>
      <c r="M260" s="149">
        <v>7800</v>
      </c>
      <c r="N260" s="42"/>
      <c r="O260" s="268"/>
      <c r="P260" s="149">
        <v>6700</v>
      </c>
      <c r="Q260" s="42"/>
      <c r="R260" s="149"/>
    </row>
    <row r="261" spans="1:18" x14ac:dyDescent="0.35">
      <c r="A261" s="42" t="s">
        <v>1435</v>
      </c>
      <c r="B261" s="42" t="s">
        <v>1530</v>
      </c>
      <c r="C261" s="42" t="s">
        <v>1531</v>
      </c>
      <c r="D261" s="42"/>
      <c r="E261" s="42"/>
      <c r="F261" s="42" t="s">
        <v>2044</v>
      </c>
      <c r="G261" s="42" t="s">
        <v>2045</v>
      </c>
      <c r="H261" s="42"/>
      <c r="I261" s="42"/>
      <c r="J261" s="42"/>
      <c r="K261" s="94"/>
      <c r="L261" s="268"/>
      <c r="M261" s="149">
        <v>21250</v>
      </c>
      <c r="N261" s="42"/>
      <c r="O261" s="268"/>
      <c r="P261" s="149">
        <v>0</v>
      </c>
      <c r="Q261" s="42"/>
      <c r="R261" s="149"/>
    </row>
    <row r="262" spans="1:18" x14ac:dyDescent="0.35">
      <c r="A262" s="42" t="s">
        <v>1435</v>
      </c>
      <c r="B262" s="42" t="s">
        <v>1530</v>
      </c>
      <c r="C262" s="42" t="s">
        <v>1531</v>
      </c>
      <c r="D262" s="42"/>
      <c r="E262" s="42"/>
      <c r="F262" s="42" t="s">
        <v>2046</v>
      </c>
      <c r="G262" s="42" t="s">
        <v>2047</v>
      </c>
      <c r="H262" s="42"/>
      <c r="I262" s="42"/>
      <c r="J262" s="42"/>
      <c r="K262" s="94"/>
      <c r="L262" s="268"/>
      <c r="M262" s="149">
        <v>0</v>
      </c>
      <c r="N262" s="42"/>
      <c r="O262" s="268"/>
      <c r="P262" s="149">
        <v>6600</v>
      </c>
      <c r="Q262" s="42"/>
      <c r="R262" s="149"/>
    </row>
    <row r="263" spans="1:18" x14ac:dyDescent="0.35">
      <c r="A263" s="42" t="s">
        <v>1435</v>
      </c>
      <c r="B263" s="42" t="s">
        <v>1530</v>
      </c>
      <c r="C263" s="42" t="s">
        <v>1531</v>
      </c>
      <c r="D263" s="42"/>
      <c r="E263" s="42"/>
      <c r="F263" s="42" t="s">
        <v>2048</v>
      </c>
      <c r="G263" s="42" t="s">
        <v>2049</v>
      </c>
      <c r="H263" s="42"/>
      <c r="I263" s="42"/>
      <c r="J263" s="42"/>
      <c r="K263" s="94"/>
      <c r="L263" s="268"/>
      <c r="M263" s="149">
        <v>1700</v>
      </c>
      <c r="N263" s="42"/>
      <c r="O263" s="268"/>
      <c r="P263" s="149">
        <v>0</v>
      </c>
      <c r="Q263" s="42"/>
      <c r="R263" s="149"/>
    </row>
    <row r="264" spans="1:18" x14ac:dyDescent="0.35">
      <c r="A264" s="42" t="s">
        <v>1435</v>
      </c>
      <c r="B264" s="42" t="s">
        <v>1530</v>
      </c>
      <c r="C264" s="42" t="s">
        <v>1531</v>
      </c>
      <c r="D264" s="42"/>
      <c r="E264" s="42"/>
      <c r="F264" s="42" t="s">
        <v>2050</v>
      </c>
      <c r="G264" s="42" t="s">
        <v>2051</v>
      </c>
      <c r="H264" s="42"/>
      <c r="I264" s="42"/>
      <c r="J264" s="42"/>
      <c r="K264" s="94"/>
      <c r="L264" s="268"/>
      <c r="M264" s="149">
        <v>0</v>
      </c>
      <c r="N264" s="42"/>
      <c r="O264" s="268"/>
      <c r="P264" s="149">
        <v>2500</v>
      </c>
      <c r="Q264" s="42"/>
      <c r="R264" s="149"/>
    </row>
    <row r="265" spans="1:18" x14ac:dyDescent="0.35">
      <c r="A265" s="42" t="s">
        <v>1435</v>
      </c>
      <c r="B265" s="42" t="s">
        <v>1530</v>
      </c>
      <c r="C265" s="42" t="s">
        <v>1531</v>
      </c>
      <c r="D265" s="42"/>
      <c r="E265" s="42"/>
      <c r="F265" s="42" t="s">
        <v>2052</v>
      </c>
      <c r="G265" s="42" t="s">
        <v>2053</v>
      </c>
      <c r="H265" s="42"/>
      <c r="I265" s="42"/>
      <c r="J265" s="42"/>
      <c r="K265" s="94"/>
      <c r="L265" s="268"/>
      <c r="M265" s="149">
        <v>4500</v>
      </c>
      <c r="N265" s="42"/>
      <c r="O265" s="268"/>
      <c r="P265" s="149">
        <v>0</v>
      </c>
      <c r="Q265" s="42"/>
      <c r="R265" s="149"/>
    </row>
    <row r="266" spans="1:18" x14ac:dyDescent="0.35">
      <c r="A266" s="42" t="s">
        <v>1435</v>
      </c>
      <c r="B266" s="42" t="s">
        <v>1530</v>
      </c>
      <c r="C266" s="42" t="s">
        <v>1531</v>
      </c>
      <c r="D266" s="42"/>
      <c r="E266" s="42"/>
      <c r="F266" s="42" t="s">
        <v>2054</v>
      </c>
      <c r="G266" s="42" t="s">
        <v>2055</v>
      </c>
      <c r="H266" s="42"/>
      <c r="I266" s="42"/>
      <c r="J266" s="42"/>
      <c r="K266" s="94"/>
      <c r="L266" s="268"/>
      <c r="M266" s="149">
        <v>1700</v>
      </c>
      <c r="N266" s="42"/>
      <c r="O266" s="268"/>
      <c r="P266" s="149">
        <v>0</v>
      </c>
      <c r="Q266" s="42"/>
      <c r="R266" s="149"/>
    </row>
    <row r="267" spans="1:18" x14ac:dyDescent="0.35">
      <c r="A267" s="42" t="s">
        <v>1435</v>
      </c>
      <c r="B267" s="42" t="s">
        <v>1530</v>
      </c>
      <c r="C267" s="42" t="s">
        <v>1531</v>
      </c>
      <c r="D267" s="42"/>
      <c r="E267" s="42"/>
      <c r="F267" s="42" t="s">
        <v>2056</v>
      </c>
      <c r="G267" s="42" t="s">
        <v>2057</v>
      </c>
      <c r="H267" s="42"/>
      <c r="I267" s="42"/>
      <c r="J267" s="42"/>
      <c r="K267" s="94"/>
      <c r="L267" s="268"/>
      <c r="M267" s="149">
        <v>5400</v>
      </c>
      <c r="N267" s="42"/>
      <c r="O267" s="268"/>
      <c r="P267" s="149">
        <v>0</v>
      </c>
      <c r="Q267" s="42"/>
      <c r="R267" s="149"/>
    </row>
    <row r="268" spans="1:18" x14ac:dyDescent="0.35">
      <c r="A268" s="42" t="s">
        <v>1435</v>
      </c>
      <c r="B268" s="42" t="s">
        <v>1530</v>
      </c>
      <c r="C268" s="42" t="s">
        <v>1531</v>
      </c>
      <c r="D268" s="42"/>
      <c r="E268" s="42"/>
      <c r="F268" s="42" t="s">
        <v>2058</v>
      </c>
      <c r="G268" s="42" t="s">
        <v>2059</v>
      </c>
      <c r="H268" s="42"/>
      <c r="I268" s="42"/>
      <c r="J268" s="42"/>
      <c r="K268" s="94"/>
      <c r="L268" s="268"/>
      <c r="M268" s="149">
        <v>5400</v>
      </c>
      <c r="N268" s="42"/>
      <c r="O268" s="268"/>
      <c r="P268" s="149">
        <v>0</v>
      </c>
      <c r="Q268" s="42"/>
      <c r="R268" s="149"/>
    </row>
    <row r="269" spans="1:18" x14ac:dyDescent="0.35">
      <c r="A269" s="42" t="s">
        <v>1435</v>
      </c>
      <c r="B269" s="42" t="s">
        <v>1530</v>
      </c>
      <c r="C269" s="42" t="s">
        <v>1531</v>
      </c>
      <c r="D269" s="42"/>
      <c r="E269" s="42"/>
      <c r="F269" s="42" t="s">
        <v>2060</v>
      </c>
      <c r="G269" s="42" t="s">
        <v>2061</v>
      </c>
      <c r="H269" s="42"/>
      <c r="I269" s="42"/>
      <c r="J269" s="42"/>
      <c r="K269" s="94"/>
      <c r="L269" s="268"/>
      <c r="M269" s="149">
        <v>0</v>
      </c>
      <c r="N269" s="42"/>
      <c r="O269" s="268"/>
      <c r="P269" s="149">
        <v>6000</v>
      </c>
      <c r="Q269" s="42"/>
      <c r="R269" s="149"/>
    </row>
    <row r="270" spans="1:18" x14ac:dyDescent="0.35">
      <c r="A270" s="42" t="s">
        <v>1435</v>
      </c>
      <c r="B270" s="42" t="s">
        <v>1530</v>
      </c>
      <c r="C270" s="42" t="s">
        <v>1531</v>
      </c>
      <c r="D270" s="42"/>
      <c r="E270" s="42"/>
      <c r="F270" s="42" t="s">
        <v>2062</v>
      </c>
      <c r="G270" s="42" t="s">
        <v>2063</v>
      </c>
      <c r="H270" s="42"/>
      <c r="I270" s="42"/>
      <c r="J270" s="42"/>
      <c r="K270" s="94"/>
      <c r="L270" s="268"/>
      <c r="M270" s="149">
        <v>12500</v>
      </c>
      <c r="N270" s="42"/>
      <c r="O270" s="268"/>
      <c r="P270" s="149">
        <v>15000</v>
      </c>
      <c r="Q270" s="42"/>
      <c r="R270" s="149"/>
    </row>
    <row r="271" spans="1:18" x14ac:dyDescent="0.35">
      <c r="A271" s="42" t="s">
        <v>1435</v>
      </c>
      <c r="B271" s="42" t="s">
        <v>1530</v>
      </c>
      <c r="C271" s="42" t="s">
        <v>1531</v>
      </c>
      <c r="D271" s="42"/>
      <c r="E271" s="42"/>
      <c r="F271" s="42" t="s">
        <v>2064</v>
      </c>
      <c r="G271" s="42" t="s">
        <v>2065</v>
      </c>
      <c r="H271" s="42"/>
      <c r="I271" s="42"/>
      <c r="J271" s="42"/>
      <c r="K271" s="94"/>
      <c r="L271" s="268"/>
      <c r="M271" s="149">
        <v>5500</v>
      </c>
      <c r="N271" s="42"/>
      <c r="O271" s="268"/>
      <c r="P271" s="149">
        <v>6000</v>
      </c>
      <c r="Q271" s="42"/>
      <c r="R271" s="149"/>
    </row>
    <row r="272" spans="1:18" x14ac:dyDescent="0.35">
      <c r="A272" s="42" t="s">
        <v>1435</v>
      </c>
      <c r="B272" s="42" t="s">
        <v>1530</v>
      </c>
      <c r="C272" s="42" t="s">
        <v>1531</v>
      </c>
      <c r="D272" s="42"/>
      <c r="E272" s="42"/>
      <c r="F272" s="42" t="s">
        <v>2066</v>
      </c>
      <c r="G272" s="42" t="s">
        <v>2067</v>
      </c>
      <c r="H272" s="42"/>
      <c r="I272" s="42"/>
      <c r="J272" s="42"/>
      <c r="K272" s="94"/>
      <c r="L272" s="268"/>
      <c r="M272" s="149">
        <v>5400</v>
      </c>
      <c r="N272" s="42"/>
      <c r="O272" s="268"/>
      <c r="P272" s="149">
        <v>0</v>
      </c>
      <c r="Q272" s="42"/>
      <c r="R272" s="149"/>
    </row>
    <row r="273" spans="1:18" x14ac:dyDescent="0.35">
      <c r="A273" s="42" t="s">
        <v>1435</v>
      </c>
      <c r="B273" s="42" t="s">
        <v>1530</v>
      </c>
      <c r="C273" s="42" t="s">
        <v>1531</v>
      </c>
      <c r="D273" s="42"/>
      <c r="E273" s="42"/>
      <c r="F273" s="42" t="s">
        <v>2068</v>
      </c>
      <c r="G273" s="42" t="s">
        <v>2069</v>
      </c>
      <c r="H273" s="42"/>
      <c r="I273" s="42"/>
      <c r="J273" s="42"/>
      <c r="K273" s="94"/>
      <c r="L273" s="268"/>
      <c r="M273" s="149">
        <v>2000</v>
      </c>
      <c r="N273" s="42"/>
      <c r="O273" s="268"/>
      <c r="P273" s="149">
        <v>0</v>
      </c>
      <c r="Q273" s="42"/>
      <c r="R273" s="149"/>
    </row>
    <row r="274" spans="1:18" x14ac:dyDescent="0.35">
      <c r="A274" s="42" t="s">
        <v>1435</v>
      </c>
      <c r="B274" s="42" t="s">
        <v>1530</v>
      </c>
      <c r="C274" s="42" t="s">
        <v>1531</v>
      </c>
      <c r="D274" s="42"/>
      <c r="E274" s="42"/>
      <c r="F274" s="42" t="s">
        <v>2070</v>
      </c>
      <c r="G274" s="42" t="s">
        <v>2071</v>
      </c>
      <c r="H274" s="42"/>
      <c r="I274" s="42"/>
      <c r="J274" s="42"/>
      <c r="K274" s="94"/>
      <c r="L274" s="268"/>
      <c r="M274" s="149">
        <v>0</v>
      </c>
      <c r="N274" s="42"/>
      <c r="O274" s="268"/>
      <c r="P274" s="149">
        <v>6000</v>
      </c>
      <c r="Q274" s="42"/>
      <c r="R274" s="149"/>
    </row>
    <row r="275" spans="1:18" x14ac:dyDescent="0.35">
      <c r="A275" s="42" t="s">
        <v>1435</v>
      </c>
      <c r="B275" s="42" t="s">
        <v>1530</v>
      </c>
      <c r="C275" s="42" t="s">
        <v>1531</v>
      </c>
      <c r="D275" s="42"/>
      <c r="E275" s="42"/>
      <c r="F275" s="42" t="s">
        <v>2072</v>
      </c>
      <c r="G275" s="42" t="s">
        <v>2073</v>
      </c>
      <c r="H275" s="42"/>
      <c r="I275" s="42"/>
      <c r="J275" s="42"/>
      <c r="K275" s="94"/>
      <c r="L275" s="268"/>
      <c r="M275" s="149">
        <v>13750</v>
      </c>
      <c r="N275" s="42"/>
      <c r="O275" s="268"/>
      <c r="P275" s="149">
        <v>5000</v>
      </c>
      <c r="Q275" s="42"/>
      <c r="R275" s="149"/>
    </row>
    <row r="276" spans="1:18" x14ac:dyDescent="0.35">
      <c r="A276" s="42" t="s">
        <v>1435</v>
      </c>
      <c r="B276" s="42" t="s">
        <v>1530</v>
      </c>
      <c r="C276" s="42" t="s">
        <v>1531</v>
      </c>
      <c r="D276" s="42"/>
      <c r="E276" s="42"/>
      <c r="F276" s="42" t="s">
        <v>2074</v>
      </c>
      <c r="G276" s="42" t="s">
        <v>2075</v>
      </c>
      <c r="H276" s="42"/>
      <c r="I276" s="42"/>
      <c r="J276" s="42"/>
      <c r="K276" s="94"/>
      <c r="L276" s="268"/>
      <c r="M276" s="149">
        <v>0</v>
      </c>
      <c r="N276" s="42"/>
      <c r="O276" s="268"/>
      <c r="P276" s="149">
        <v>5000</v>
      </c>
      <c r="Q276" s="42"/>
      <c r="R276" s="149"/>
    </row>
    <row r="277" spans="1:18" x14ac:dyDescent="0.35">
      <c r="A277" s="42" t="s">
        <v>1435</v>
      </c>
      <c r="B277" s="42" t="s">
        <v>1530</v>
      </c>
      <c r="C277" s="42" t="s">
        <v>1531</v>
      </c>
      <c r="D277" s="42"/>
      <c r="E277" s="42"/>
      <c r="F277" s="42" t="s">
        <v>2076</v>
      </c>
      <c r="G277" s="42" t="s">
        <v>2077</v>
      </c>
      <c r="H277" s="42"/>
      <c r="I277" s="42"/>
      <c r="J277" s="42"/>
      <c r="K277" s="94"/>
      <c r="L277" s="268"/>
      <c r="M277" s="149">
        <v>0</v>
      </c>
      <c r="N277" s="42"/>
      <c r="O277" s="268"/>
      <c r="P277" s="149">
        <v>4400</v>
      </c>
      <c r="Q277" s="42"/>
      <c r="R277" s="149"/>
    </row>
    <row r="278" spans="1:18" x14ac:dyDescent="0.35">
      <c r="A278" s="42" t="s">
        <v>1435</v>
      </c>
      <c r="B278" s="42" t="s">
        <v>1530</v>
      </c>
      <c r="C278" s="42" t="s">
        <v>1531</v>
      </c>
      <c r="D278" s="42"/>
      <c r="E278" s="42"/>
      <c r="F278" s="42" t="s">
        <v>2078</v>
      </c>
      <c r="G278" s="42" t="s">
        <v>2079</v>
      </c>
      <c r="H278" s="42"/>
      <c r="I278" s="42"/>
      <c r="J278" s="42"/>
      <c r="K278" s="94"/>
      <c r="L278" s="268"/>
      <c r="M278" s="149">
        <v>2500</v>
      </c>
      <c r="N278" s="42"/>
      <c r="O278" s="268"/>
      <c r="P278" s="149">
        <v>0</v>
      </c>
      <c r="Q278" s="42"/>
      <c r="R278" s="149"/>
    </row>
    <row r="279" spans="1:18" x14ac:dyDescent="0.35">
      <c r="A279" s="42" t="s">
        <v>1435</v>
      </c>
      <c r="B279" s="42" t="s">
        <v>1530</v>
      </c>
      <c r="C279" s="42" t="s">
        <v>1531</v>
      </c>
      <c r="D279" s="42"/>
      <c r="E279" s="42"/>
      <c r="F279" s="42" t="s">
        <v>2080</v>
      </c>
      <c r="G279" s="42" t="s">
        <v>2081</v>
      </c>
      <c r="H279" s="42"/>
      <c r="I279" s="42"/>
      <c r="J279" s="42"/>
      <c r="K279" s="94"/>
      <c r="L279" s="268"/>
      <c r="M279" s="149">
        <v>5000</v>
      </c>
      <c r="N279" s="42"/>
      <c r="O279" s="268"/>
      <c r="P279" s="149">
        <v>15000</v>
      </c>
      <c r="Q279" s="42"/>
      <c r="R279" s="149"/>
    </row>
    <row r="280" spans="1:18" x14ac:dyDescent="0.35">
      <c r="A280" s="42" t="s">
        <v>1435</v>
      </c>
      <c r="B280" s="42" t="s">
        <v>1530</v>
      </c>
      <c r="C280" s="42" t="s">
        <v>1531</v>
      </c>
      <c r="D280" s="42"/>
      <c r="E280" s="42"/>
      <c r="F280" s="42" t="s">
        <v>2082</v>
      </c>
      <c r="G280" s="42" t="s">
        <v>2083</v>
      </c>
      <c r="H280" s="42"/>
      <c r="I280" s="42"/>
      <c r="J280" s="42"/>
      <c r="K280" s="94"/>
      <c r="L280" s="268"/>
      <c r="M280" s="149">
        <v>0</v>
      </c>
      <c r="N280" s="42"/>
      <c r="O280" s="268"/>
      <c r="P280" s="149">
        <v>13000</v>
      </c>
      <c r="Q280" s="42"/>
      <c r="R280" s="149"/>
    </row>
    <row r="281" spans="1:18" x14ac:dyDescent="0.35">
      <c r="A281" s="42" t="s">
        <v>1435</v>
      </c>
      <c r="B281" s="42" t="s">
        <v>1530</v>
      </c>
      <c r="C281" s="42" t="s">
        <v>1531</v>
      </c>
      <c r="D281" s="42"/>
      <c r="E281" s="42"/>
      <c r="F281" s="42" t="s">
        <v>2084</v>
      </c>
      <c r="G281" s="42" t="s">
        <v>2085</v>
      </c>
      <c r="H281" s="42"/>
      <c r="I281" s="42"/>
      <c r="J281" s="42"/>
      <c r="K281" s="94"/>
      <c r="L281" s="268"/>
      <c r="M281" s="149">
        <v>0</v>
      </c>
      <c r="N281" s="42"/>
      <c r="O281" s="268"/>
      <c r="P281" s="149">
        <v>4400</v>
      </c>
      <c r="Q281" s="42"/>
      <c r="R281" s="149"/>
    </row>
    <row r="282" spans="1:18" x14ac:dyDescent="0.35">
      <c r="A282" s="42" t="s">
        <v>1435</v>
      </c>
      <c r="B282" s="42" t="s">
        <v>1530</v>
      </c>
      <c r="C282" s="42" t="s">
        <v>1531</v>
      </c>
      <c r="D282" s="42"/>
      <c r="E282" s="42"/>
      <c r="F282" s="42" t="s">
        <v>2086</v>
      </c>
      <c r="G282" s="42" t="s">
        <v>2087</v>
      </c>
      <c r="H282" s="42"/>
      <c r="I282" s="42"/>
      <c r="J282" s="42"/>
      <c r="K282" s="94"/>
      <c r="L282" s="268"/>
      <c r="M282" s="149">
        <v>0</v>
      </c>
      <c r="N282" s="42"/>
      <c r="O282" s="268"/>
      <c r="P282" s="149">
        <v>11200</v>
      </c>
      <c r="Q282" s="42"/>
      <c r="R282" s="149"/>
    </row>
    <row r="283" spans="1:18" x14ac:dyDescent="0.35">
      <c r="A283" s="42" t="s">
        <v>1435</v>
      </c>
      <c r="B283" s="42" t="s">
        <v>1530</v>
      </c>
      <c r="C283" s="42" t="s">
        <v>1531</v>
      </c>
      <c r="D283" s="42"/>
      <c r="E283" s="42"/>
      <c r="F283" s="42" t="s">
        <v>2088</v>
      </c>
      <c r="G283" s="42" t="s">
        <v>2089</v>
      </c>
      <c r="H283" s="42"/>
      <c r="I283" s="42"/>
      <c r="J283" s="42"/>
      <c r="K283" s="94"/>
      <c r="L283" s="268"/>
      <c r="M283" s="149">
        <v>0</v>
      </c>
      <c r="N283" s="42"/>
      <c r="O283" s="268"/>
      <c r="P283" s="149">
        <v>3000</v>
      </c>
      <c r="Q283" s="42"/>
      <c r="R283" s="149"/>
    </row>
    <row r="284" spans="1:18" x14ac:dyDescent="0.35">
      <c r="A284" s="42" t="s">
        <v>1435</v>
      </c>
      <c r="B284" s="42" t="s">
        <v>1530</v>
      </c>
      <c r="C284" s="42" t="s">
        <v>1531</v>
      </c>
      <c r="D284" s="42"/>
      <c r="E284" s="42"/>
      <c r="F284" s="42" t="s">
        <v>2090</v>
      </c>
      <c r="G284" s="42" t="s">
        <v>2091</v>
      </c>
      <c r="H284" s="42"/>
      <c r="I284" s="42"/>
      <c r="J284" s="42"/>
      <c r="K284" s="94"/>
      <c r="L284" s="268"/>
      <c r="M284" s="149">
        <v>0</v>
      </c>
      <c r="N284" s="42"/>
      <c r="O284" s="268"/>
      <c r="P284" s="149">
        <v>6400</v>
      </c>
      <c r="Q284" s="42"/>
      <c r="R284" s="149"/>
    </row>
    <row r="285" spans="1:18" x14ac:dyDescent="0.35">
      <c r="A285" s="42" t="s">
        <v>1435</v>
      </c>
      <c r="B285" s="42" t="s">
        <v>1530</v>
      </c>
      <c r="C285" s="42" t="s">
        <v>1531</v>
      </c>
      <c r="D285" s="42"/>
      <c r="E285" s="42"/>
      <c r="F285" s="42" t="s">
        <v>2092</v>
      </c>
      <c r="G285" s="42" t="s">
        <v>2093</v>
      </c>
      <c r="H285" s="42"/>
      <c r="I285" s="42"/>
      <c r="J285" s="42"/>
      <c r="K285" s="94"/>
      <c r="L285" s="268"/>
      <c r="M285" s="149">
        <v>4000</v>
      </c>
      <c r="N285" s="42"/>
      <c r="O285" s="268"/>
      <c r="P285" s="149">
        <v>0</v>
      </c>
      <c r="Q285" s="42"/>
      <c r="R285" s="149"/>
    </row>
    <row r="286" spans="1:18" x14ac:dyDescent="0.35">
      <c r="A286" s="42" t="s">
        <v>1435</v>
      </c>
      <c r="B286" s="42" t="s">
        <v>1530</v>
      </c>
      <c r="C286" s="42" t="s">
        <v>1531</v>
      </c>
      <c r="D286" s="42"/>
      <c r="E286" s="42"/>
      <c r="F286" s="42" t="s">
        <v>2094</v>
      </c>
      <c r="G286" s="42" t="s">
        <v>2095</v>
      </c>
      <c r="H286" s="42"/>
      <c r="I286" s="42"/>
      <c r="J286" s="42"/>
      <c r="K286" s="94"/>
      <c r="L286" s="268"/>
      <c r="M286" s="149">
        <v>0</v>
      </c>
      <c r="N286" s="42"/>
      <c r="O286" s="268"/>
      <c r="P286" s="149">
        <v>4400</v>
      </c>
      <c r="Q286" s="42"/>
      <c r="R286" s="149"/>
    </row>
    <row r="287" spans="1:18" x14ac:dyDescent="0.35">
      <c r="A287" s="42" t="s">
        <v>1435</v>
      </c>
      <c r="B287" s="42" t="s">
        <v>1530</v>
      </c>
      <c r="C287" s="42" t="s">
        <v>1531</v>
      </c>
      <c r="D287" s="42"/>
      <c r="E287" s="42"/>
      <c r="F287" s="42" t="s">
        <v>2096</v>
      </c>
      <c r="G287" s="42" t="s">
        <v>2097</v>
      </c>
      <c r="H287" s="42"/>
      <c r="I287" s="42"/>
      <c r="J287" s="42"/>
      <c r="K287" s="94"/>
      <c r="L287" s="268"/>
      <c r="M287" s="149">
        <v>3000</v>
      </c>
      <c r="N287" s="42"/>
      <c r="O287" s="268"/>
      <c r="P287" s="149">
        <v>0</v>
      </c>
      <c r="Q287" s="42"/>
      <c r="R287" s="149"/>
    </row>
    <row r="288" spans="1:18" x14ac:dyDescent="0.35">
      <c r="A288" s="42" t="s">
        <v>1435</v>
      </c>
      <c r="B288" s="42" t="s">
        <v>1530</v>
      </c>
      <c r="C288" s="42" t="s">
        <v>1531</v>
      </c>
      <c r="D288" s="42"/>
      <c r="E288" s="42"/>
      <c r="F288" s="42" t="s">
        <v>2098</v>
      </c>
      <c r="G288" s="42" t="s">
        <v>2099</v>
      </c>
      <c r="H288" s="42"/>
      <c r="I288" s="42"/>
      <c r="J288" s="42"/>
      <c r="K288" s="94"/>
      <c r="L288" s="268"/>
      <c r="M288" s="149">
        <v>0</v>
      </c>
      <c r="N288" s="42"/>
      <c r="O288" s="268"/>
      <c r="P288" s="149">
        <v>19000</v>
      </c>
      <c r="Q288" s="42"/>
      <c r="R288" s="149"/>
    </row>
    <row r="289" spans="1:18" x14ac:dyDescent="0.35">
      <c r="A289" s="42" t="s">
        <v>1435</v>
      </c>
      <c r="B289" s="42" t="s">
        <v>1530</v>
      </c>
      <c r="C289" s="42" t="s">
        <v>1531</v>
      </c>
      <c r="D289" s="42"/>
      <c r="E289" s="42"/>
      <c r="F289" s="42" t="s">
        <v>2100</v>
      </c>
      <c r="G289" s="42" t="s">
        <v>2101</v>
      </c>
      <c r="H289" s="42"/>
      <c r="I289" s="42"/>
      <c r="J289" s="42"/>
      <c r="K289" s="94"/>
      <c r="L289" s="268"/>
      <c r="M289" s="149">
        <v>0</v>
      </c>
      <c r="N289" s="42"/>
      <c r="O289" s="268"/>
      <c r="P289" s="149">
        <v>2500</v>
      </c>
      <c r="Q289" s="42"/>
      <c r="R289" s="149"/>
    </row>
    <row r="290" spans="1:18" x14ac:dyDescent="0.35">
      <c r="A290" s="42" t="s">
        <v>1435</v>
      </c>
      <c r="B290" s="42" t="s">
        <v>1530</v>
      </c>
      <c r="C290" s="42" t="s">
        <v>1531</v>
      </c>
      <c r="D290" s="42"/>
      <c r="E290" s="42"/>
      <c r="F290" s="42" t="s">
        <v>2102</v>
      </c>
      <c r="G290" s="42" t="s">
        <v>2103</v>
      </c>
      <c r="H290" s="42"/>
      <c r="I290" s="42"/>
      <c r="J290" s="42"/>
      <c r="K290" s="94"/>
      <c r="L290" s="268"/>
      <c r="M290" s="149">
        <v>5000</v>
      </c>
      <c r="N290" s="42"/>
      <c r="O290" s="268"/>
      <c r="P290" s="149">
        <v>0</v>
      </c>
      <c r="Q290" s="42"/>
      <c r="R290" s="149"/>
    </row>
    <row r="291" spans="1:18" x14ac:dyDescent="0.35">
      <c r="A291" s="42" t="s">
        <v>1435</v>
      </c>
      <c r="B291" s="42" t="s">
        <v>1530</v>
      </c>
      <c r="C291" s="42" t="s">
        <v>1531</v>
      </c>
      <c r="D291" s="42"/>
      <c r="E291" s="42"/>
      <c r="F291" s="42" t="s">
        <v>2104</v>
      </c>
      <c r="G291" s="42" t="s">
        <v>2105</v>
      </c>
      <c r="H291" s="42"/>
      <c r="I291" s="42"/>
      <c r="J291" s="42"/>
      <c r="K291" s="94"/>
      <c r="L291" s="268"/>
      <c r="M291" s="149">
        <v>5400</v>
      </c>
      <c r="N291" s="42"/>
      <c r="O291" s="268"/>
      <c r="P291" s="149">
        <v>0</v>
      </c>
      <c r="Q291" s="42"/>
      <c r="R291" s="149"/>
    </row>
    <row r="292" spans="1:18" x14ac:dyDescent="0.35">
      <c r="A292" s="42" t="s">
        <v>1435</v>
      </c>
      <c r="B292" s="42" t="s">
        <v>1530</v>
      </c>
      <c r="C292" s="42" t="s">
        <v>1531</v>
      </c>
      <c r="D292" s="42"/>
      <c r="E292" s="42"/>
      <c r="F292" s="42" t="s">
        <v>2106</v>
      </c>
      <c r="G292" s="42" t="s">
        <v>2107</v>
      </c>
      <c r="H292" s="42"/>
      <c r="I292" s="42"/>
      <c r="J292" s="42"/>
      <c r="K292" s="94"/>
      <c r="L292" s="268"/>
      <c r="M292" s="149">
        <v>6000</v>
      </c>
      <c r="N292" s="42"/>
      <c r="O292" s="268"/>
      <c r="P292" s="149">
        <v>0</v>
      </c>
      <c r="Q292" s="42"/>
      <c r="R292" s="149"/>
    </row>
    <row r="293" spans="1:18" x14ac:dyDescent="0.35">
      <c r="A293" s="42" t="s">
        <v>1435</v>
      </c>
      <c r="B293" s="42" t="s">
        <v>1530</v>
      </c>
      <c r="C293" s="42" t="s">
        <v>1531</v>
      </c>
      <c r="D293" s="42"/>
      <c r="E293" s="42"/>
      <c r="F293" s="42" t="s">
        <v>2108</v>
      </c>
      <c r="G293" s="42" t="s">
        <v>2109</v>
      </c>
      <c r="H293" s="42"/>
      <c r="I293" s="42"/>
      <c r="J293" s="42"/>
      <c r="K293" s="94"/>
      <c r="L293" s="268"/>
      <c r="M293" s="149">
        <v>2500</v>
      </c>
      <c r="N293" s="42"/>
      <c r="O293" s="268"/>
      <c r="P293" s="149">
        <v>0</v>
      </c>
      <c r="Q293" s="42"/>
      <c r="R293" s="149"/>
    </row>
    <row r="294" spans="1:18" x14ac:dyDescent="0.35">
      <c r="A294" s="42" t="s">
        <v>1435</v>
      </c>
      <c r="B294" s="42" t="s">
        <v>1530</v>
      </c>
      <c r="C294" s="42" t="s">
        <v>1531</v>
      </c>
      <c r="D294" s="42"/>
      <c r="E294" s="42"/>
      <c r="F294" s="42" t="s">
        <v>2110</v>
      </c>
      <c r="G294" s="42" t="s">
        <v>2111</v>
      </c>
      <c r="H294" s="42"/>
      <c r="I294" s="42"/>
      <c r="J294" s="42"/>
      <c r="K294" s="94"/>
      <c r="L294" s="268"/>
      <c r="M294" s="149">
        <v>3600</v>
      </c>
      <c r="N294" s="42"/>
      <c r="O294" s="268"/>
      <c r="P294" s="149">
        <v>0</v>
      </c>
      <c r="Q294" s="42"/>
      <c r="R294" s="149"/>
    </row>
    <row r="295" spans="1:18" x14ac:dyDescent="0.35">
      <c r="A295" s="42" t="s">
        <v>1435</v>
      </c>
      <c r="B295" s="42" t="s">
        <v>1530</v>
      </c>
      <c r="C295" s="42" t="s">
        <v>1531</v>
      </c>
      <c r="D295" s="42"/>
      <c r="E295" s="42"/>
      <c r="F295" s="42" t="s">
        <v>2112</v>
      </c>
      <c r="G295" s="42" t="s">
        <v>2113</v>
      </c>
      <c r="H295" s="42"/>
      <c r="I295" s="42"/>
      <c r="J295" s="42"/>
      <c r="K295" s="94"/>
      <c r="L295" s="268"/>
      <c r="M295" s="149">
        <v>0</v>
      </c>
      <c r="N295" s="42"/>
      <c r="O295" s="268"/>
      <c r="P295" s="149">
        <v>6000</v>
      </c>
      <c r="Q295" s="42"/>
      <c r="R295" s="149"/>
    </row>
    <row r="296" spans="1:18" x14ac:dyDescent="0.35">
      <c r="A296" s="42" t="s">
        <v>1435</v>
      </c>
      <c r="B296" s="42" t="s">
        <v>1530</v>
      </c>
      <c r="C296" s="42" t="s">
        <v>1531</v>
      </c>
      <c r="D296" s="42"/>
      <c r="E296" s="42"/>
      <c r="F296" s="42" t="s">
        <v>2114</v>
      </c>
      <c r="G296" s="42" t="s">
        <v>2115</v>
      </c>
      <c r="H296" s="42"/>
      <c r="I296" s="42"/>
      <c r="J296" s="42"/>
      <c r="K296" s="94"/>
      <c r="L296" s="268"/>
      <c r="M296" s="149">
        <v>0</v>
      </c>
      <c r="N296" s="42"/>
      <c r="O296" s="268"/>
      <c r="P296" s="149">
        <v>7400</v>
      </c>
      <c r="Q296" s="42"/>
      <c r="R296" s="149"/>
    </row>
    <row r="297" spans="1:18" x14ac:dyDescent="0.35">
      <c r="A297" s="42" t="s">
        <v>1435</v>
      </c>
      <c r="B297" s="42" t="s">
        <v>1530</v>
      </c>
      <c r="C297" s="42" t="s">
        <v>1531</v>
      </c>
      <c r="D297" s="42"/>
      <c r="E297" s="42"/>
      <c r="F297" s="42" t="s">
        <v>2116</v>
      </c>
      <c r="G297" s="42" t="s">
        <v>2117</v>
      </c>
      <c r="H297" s="42"/>
      <c r="I297" s="42"/>
      <c r="J297" s="42"/>
      <c r="K297" s="94"/>
      <c r="L297" s="268"/>
      <c r="M297" s="149">
        <v>11700</v>
      </c>
      <c r="N297" s="42"/>
      <c r="O297" s="268"/>
      <c r="P297" s="149">
        <v>2500</v>
      </c>
      <c r="Q297" s="42"/>
      <c r="R297" s="149"/>
    </row>
    <row r="298" spans="1:18" x14ac:dyDescent="0.35">
      <c r="A298" s="42" t="s">
        <v>1435</v>
      </c>
      <c r="B298" s="42" t="s">
        <v>1530</v>
      </c>
      <c r="C298" s="42" t="s">
        <v>1531</v>
      </c>
      <c r="D298" s="42"/>
      <c r="E298" s="42"/>
      <c r="F298" s="42" t="s">
        <v>2118</v>
      </c>
      <c r="G298" s="42" t="s">
        <v>2119</v>
      </c>
      <c r="H298" s="42"/>
      <c r="I298" s="42"/>
      <c r="J298" s="42"/>
      <c r="K298" s="94"/>
      <c r="L298" s="268"/>
      <c r="M298" s="149">
        <v>11000</v>
      </c>
      <c r="N298" s="42"/>
      <c r="O298" s="268"/>
      <c r="P298" s="149">
        <v>0</v>
      </c>
      <c r="Q298" s="42"/>
      <c r="R298" s="149"/>
    </row>
    <row r="299" spans="1:18" x14ac:dyDescent="0.35">
      <c r="A299" s="42" t="s">
        <v>1435</v>
      </c>
      <c r="B299" s="42" t="s">
        <v>1530</v>
      </c>
      <c r="C299" s="42" t="s">
        <v>1531</v>
      </c>
      <c r="D299" s="42"/>
      <c r="E299" s="42"/>
      <c r="F299" s="42" t="s">
        <v>2120</v>
      </c>
      <c r="G299" s="42" t="s">
        <v>2121</v>
      </c>
      <c r="H299" s="42"/>
      <c r="I299" s="42"/>
      <c r="J299" s="42"/>
      <c r="K299" s="94"/>
      <c r="L299" s="268"/>
      <c r="M299" s="149">
        <v>0</v>
      </c>
      <c r="N299" s="42"/>
      <c r="O299" s="268"/>
      <c r="P299" s="149">
        <v>11500</v>
      </c>
      <c r="Q299" s="42"/>
      <c r="R299" s="149"/>
    </row>
    <row r="300" spans="1:18" x14ac:dyDescent="0.35">
      <c r="A300" s="42" t="s">
        <v>1435</v>
      </c>
      <c r="B300" s="42" t="s">
        <v>1530</v>
      </c>
      <c r="C300" s="42" t="s">
        <v>1531</v>
      </c>
      <c r="D300" s="42"/>
      <c r="E300" s="42"/>
      <c r="F300" s="42" t="s">
        <v>2122</v>
      </c>
      <c r="G300" s="42" t="s">
        <v>2123</v>
      </c>
      <c r="H300" s="42"/>
      <c r="I300" s="42"/>
      <c r="J300" s="42"/>
      <c r="K300" s="94"/>
      <c r="L300" s="268"/>
      <c r="M300" s="149">
        <v>15000</v>
      </c>
      <c r="N300" s="42"/>
      <c r="O300" s="268"/>
      <c r="P300" s="149">
        <v>0</v>
      </c>
      <c r="Q300" s="42"/>
      <c r="R300" s="149"/>
    </row>
    <row r="301" spans="1:18" x14ac:dyDescent="0.35">
      <c r="A301" s="42" t="s">
        <v>1435</v>
      </c>
      <c r="B301" s="42" t="s">
        <v>1530</v>
      </c>
      <c r="C301" s="42" t="s">
        <v>1531</v>
      </c>
      <c r="D301" s="42"/>
      <c r="E301" s="42"/>
      <c r="F301" s="42" t="s">
        <v>2124</v>
      </c>
      <c r="G301" s="42" t="s">
        <v>2125</v>
      </c>
      <c r="H301" s="42"/>
      <c r="I301" s="42"/>
      <c r="J301" s="42"/>
      <c r="K301" s="94"/>
      <c r="L301" s="268"/>
      <c r="M301" s="149">
        <v>30000</v>
      </c>
      <c r="N301" s="42"/>
      <c r="O301" s="268"/>
      <c r="P301" s="149">
        <v>0</v>
      </c>
      <c r="Q301" s="42"/>
      <c r="R301" s="149"/>
    </row>
    <row r="302" spans="1:18" x14ac:dyDescent="0.35">
      <c r="A302" s="42" t="s">
        <v>1435</v>
      </c>
      <c r="B302" s="42" t="s">
        <v>1530</v>
      </c>
      <c r="C302" s="42" t="s">
        <v>1531</v>
      </c>
      <c r="D302" s="42"/>
      <c r="E302" s="42"/>
      <c r="F302" s="42" t="s">
        <v>2126</v>
      </c>
      <c r="G302" s="42" t="s">
        <v>2127</v>
      </c>
      <c r="H302" s="42"/>
      <c r="I302" s="42"/>
      <c r="J302" s="42"/>
      <c r="K302" s="94"/>
      <c r="L302" s="268"/>
      <c r="M302" s="149">
        <v>16000</v>
      </c>
      <c r="N302" s="42"/>
      <c r="O302" s="268"/>
      <c r="P302" s="149">
        <v>0</v>
      </c>
      <c r="Q302" s="42"/>
      <c r="R302" s="149"/>
    </row>
    <row r="303" spans="1:18" x14ac:dyDescent="0.35">
      <c r="A303" s="42" t="s">
        <v>1435</v>
      </c>
      <c r="B303" s="42" t="s">
        <v>1530</v>
      </c>
      <c r="C303" s="42" t="s">
        <v>1531</v>
      </c>
      <c r="D303" s="42"/>
      <c r="E303" s="42"/>
      <c r="F303" s="42" t="s">
        <v>2128</v>
      </c>
      <c r="G303" s="42" t="s">
        <v>2129</v>
      </c>
      <c r="H303" s="42"/>
      <c r="I303" s="42"/>
      <c r="J303" s="42"/>
      <c r="K303" s="94"/>
      <c r="L303" s="268"/>
      <c r="M303" s="149">
        <v>9000</v>
      </c>
      <c r="N303" s="42"/>
      <c r="O303" s="268"/>
      <c r="P303" s="149">
        <v>0</v>
      </c>
      <c r="Q303" s="42"/>
      <c r="R303" s="149"/>
    </row>
    <row r="304" spans="1:18" x14ac:dyDescent="0.35">
      <c r="A304" s="42" t="s">
        <v>1435</v>
      </c>
      <c r="B304" s="42" t="s">
        <v>1530</v>
      </c>
      <c r="C304" s="42" t="s">
        <v>1531</v>
      </c>
      <c r="D304" s="42"/>
      <c r="E304" s="42"/>
      <c r="F304" s="42" t="s">
        <v>2130</v>
      </c>
      <c r="G304" s="42" t="s">
        <v>2131</v>
      </c>
      <c r="H304" s="42"/>
      <c r="I304" s="42"/>
      <c r="J304" s="42"/>
      <c r="K304" s="94"/>
      <c r="L304" s="268"/>
      <c r="M304" s="149">
        <v>0</v>
      </c>
      <c r="N304" s="42"/>
      <c r="O304" s="268"/>
      <c r="P304" s="149">
        <v>7500</v>
      </c>
      <c r="Q304" s="42"/>
      <c r="R304" s="149"/>
    </row>
    <row r="305" spans="1:18" x14ac:dyDescent="0.35">
      <c r="A305" s="42" t="s">
        <v>1435</v>
      </c>
      <c r="B305" s="42" t="s">
        <v>1530</v>
      </c>
      <c r="C305" s="42" t="s">
        <v>1531</v>
      </c>
      <c r="D305" s="42"/>
      <c r="E305" s="42"/>
      <c r="F305" s="42" t="s">
        <v>2132</v>
      </c>
      <c r="G305" s="42" t="s">
        <v>2133</v>
      </c>
      <c r="H305" s="42"/>
      <c r="I305" s="42"/>
      <c r="J305" s="42"/>
      <c r="K305" s="94"/>
      <c r="L305" s="268"/>
      <c r="M305" s="149">
        <v>14000</v>
      </c>
      <c r="N305" s="42"/>
      <c r="O305" s="268"/>
      <c r="P305" s="149">
        <v>4400</v>
      </c>
      <c r="Q305" s="42"/>
      <c r="R305" s="149"/>
    </row>
    <row r="306" spans="1:18" x14ac:dyDescent="0.35">
      <c r="A306" s="42" t="s">
        <v>1435</v>
      </c>
      <c r="B306" s="42" t="s">
        <v>1530</v>
      </c>
      <c r="C306" s="42" t="s">
        <v>1531</v>
      </c>
      <c r="D306" s="42"/>
      <c r="E306" s="42"/>
      <c r="F306" s="42" t="s">
        <v>2134</v>
      </c>
      <c r="G306" s="42" t="s">
        <v>2135</v>
      </c>
      <c r="H306" s="42"/>
      <c r="I306" s="42"/>
      <c r="J306" s="42"/>
      <c r="K306" s="94"/>
      <c r="L306" s="268"/>
      <c r="M306" s="149">
        <v>4400</v>
      </c>
      <c r="N306" s="42"/>
      <c r="O306" s="268"/>
      <c r="P306" s="149">
        <v>0</v>
      </c>
      <c r="Q306" s="42"/>
      <c r="R306" s="149"/>
    </row>
    <row r="307" spans="1:18" x14ac:dyDescent="0.35">
      <c r="A307" s="42" t="s">
        <v>1435</v>
      </c>
      <c r="B307" s="42" t="s">
        <v>1530</v>
      </c>
      <c r="C307" s="42" t="s">
        <v>1531</v>
      </c>
      <c r="D307" s="42"/>
      <c r="E307" s="42"/>
      <c r="F307" s="42" t="s">
        <v>2136</v>
      </c>
      <c r="G307" s="42" t="s">
        <v>2137</v>
      </c>
      <c r="H307" s="42"/>
      <c r="I307" s="42"/>
      <c r="J307" s="42"/>
      <c r="K307" s="94"/>
      <c r="L307" s="268"/>
      <c r="M307" s="149">
        <v>0</v>
      </c>
      <c r="N307" s="42"/>
      <c r="O307" s="268"/>
      <c r="P307" s="149">
        <v>8800</v>
      </c>
      <c r="Q307" s="42"/>
      <c r="R307" s="149"/>
    </row>
    <row r="308" spans="1:18" x14ac:dyDescent="0.35">
      <c r="A308" s="42" t="s">
        <v>1435</v>
      </c>
      <c r="B308" s="42" t="s">
        <v>1530</v>
      </c>
      <c r="C308" s="42" t="s">
        <v>1531</v>
      </c>
      <c r="D308" s="42"/>
      <c r="E308" s="42"/>
      <c r="F308" s="42" t="s">
        <v>2138</v>
      </c>
      <c r="G308" s="42" t="s">
        <v>2139</v>
      </c>
      <c r="H308" s="42"/>
      <c r="I308" s="42"/>
      <c r="J308" s="42"/>
      <c r="K308" s="94"/>
      <c r="L308" s="268"/>
      <c r="M308" s="149">
        <v>0</v>
      </c>
      <c r="N308" s="42"/>
      <c r="O308" s="268"/>
      <c r="P308" s="149">
        <v>6200</v>
      </c>
      <c r="Q308" s="42"/>
      <c r="R308" s="149"/>
    </row>
    <row r="309" spans="1:18" x14ac:dyDescent="0.35">
      <c r="A309" s="42" t="s">
        <v>1435</v>
      </c>
      <c r="B309" s="42" t="s">
        <v>1530</v>
      </c>
      <c r="C309" s="42" t="s">
        <v>1531</v>
      </c>
      <c r="D309" s="42"/>
      <c r="E309" s="42"/>
      <c r="F309" s="42" t="s">
        <v>2140</v>
      </c>
      <c r="G309" s="42" t="s">
        <v>2141</v>
      </c>
      <c r="H309" s="42"/>
      <c r="I309" s="42"/>
      <c r="J309" s="42"/>
      <c r="K309" s="94"/>
      <c r="L309" s="268"/>
      <c r="M309" s="149">
        <v>6000</v>
      </c>
      <c r="N309" s="42"/>
      <c r="O309" s="268"/>
      <c r="P309" s="149">
        <v>0</v>
      </c>
      <c r="Q309" s="42"/>
      <c r="R309" s="149"/>
    </row>
    <row r="310" spans="1:18" x14ac:dyDescent="0.35">
      <c r="A310" s="42" t="s">
        <v>1435</v>
      </c>
      <c r="B310" s="42" t="s">
        <v>1530</v>
      </c>
      <c r="C310" s="42" t="s">
        <v>1531</v>
      </c>
      <c r="D310" s="42"/>
      <c r="E310" s="42"/>
      <c r="F310" s="42" t="s">
        <v>2142</v>
      </c>
      <c r="G310" s="42" t="s">
        <v>2143</v>
      </c>
      <c r="H310" s="42"/>
      <c r="I310" s="42"/>
      <c r="J310" s="42"/>
      <c r="K310" s="94"/>
      <c r="L310" s="268"/>
      <c r="M310" s="149">
        <v>0</v>
      </c>
      <c r="N310" s="42"/>
      <c r="O310" s="268"/>
      <c r="P310" s="149">
        <v>12500</v>
      </c>
      <c r="Q310" s="42"/>
      <c r="R310" s="149"/>
    </row>
    <row r="311" spans="1:18" x14ac:dyDescent="0.35">
      <c r="A311" s="42" t="s">
        <v>1435</v>
      </c>
      <c r="B311" s="42" t="s">
        <v>1530</v>
      </c>
      <c r="C311" s="42" t="s">
        <v>1531</v>
      </c>
      <c r="D311" s="42"/>
      <c r="E311" s="42"/>
      <c r="F311" s="42" t="s">
        <v>2144</v>
      </c>
      <c r="G311" s="42" t="s">
        <v>2145</v>
      </c>
      <c r="H311" s="42"/>
      <c r="I311" s="42"/>
      <c r="J311" s="42"/>
      <c r="K311" s="94"/>
      <c r="L311" s="268"/>
      <c r="M311" s="149">
        <v>2800</v>
      </c>
      <c r="N311" s="42"/>
      <c r="O311" s="268"/>
      <c r="P311" s="149">
        <v>7200</v>
      </c>
      <c r="Q311" s="42"/>
      <c r="R311" s="149"/>
    </row>
    <row r="312" spans="1:18" x14ac:dyDescent="0.35">
      <c r="A312" s="42" t="s">
        <v>1435</v>
      </c>
      <c r="B312" s="42" t="s">
        <v>1530</v>
      </c>
      <c r="C312" s="42" t="s">
        <v>1531</v>
      </c>
      <c r="D312" s="42"/>
      <c r="E312" s="42"/>
      <c r="F312" s="42" t="s">
        <v>2146</v>
      </c>
      <c r="G312" s="42" t="s">
        <v>2147</v>
      </c>
      <c r="H312" s="42"/>
      <c r="I312" s="42"/>
      <c r="J312" s="42"/>
      <c r="K312" s="94"/>
      <c r="L312" s="268"/>
      <c r="M312" s="149">
        <v>2000</v>
      </c>
      <c r="N312" s="42"/>
      <c r="O312" s="268"/>
      <c r="P312" s="149">
        <v>0</v>
      </c>
      <c r="Q312" s="42"/>
      <c r="R312" s="149"/>
    </row>
    <row r="313" spans="1:18" x14ac:dyDescent="0.35">
      <c r="A313" s="42" t="s">
        <v>1435</v>
      </c>
      <c r="B313" s="42" t="s">
        <v>1530</v>
      </c>
      <c r="C313" s="42" t="s">
        <v>1531</v>
      </c>
      <c r="D313" s="42"/>
      <c r="E313" s="42"/>
      <c r="F313" s="42" t="s">
        <v>2148</v>
      </c>
      <c r="G313" s="42" t="s">
        <v>2149</v>
      </c>
      <c r="H313" s="42"/>
      <c r="I313" s="42"/>
      <c r="J313" s="42"/>
      <c r="K313" s="94"/>
      <c r="L313" s="268"/>
      <c r="M313" s="149">
        <v>0</v>
      </c>
      <c r="N313" s="42"/>
      <c r="O313" s="268"/>
      <c r="P313" s="149">
        <v>6000</v>
      </c>
      <c r="Q313" s="42"/>
      <c r="R313" s="149"/>
    </row>
    <row r="314" spans="1:18" x14ac:dyDescent="0.35">
      <c r="A314" s="42" t="s">
        <v>1435</v>
      </c>
      <c r="B314" s="42" t="s">
        <v>1530</v>
      </c>
      <c r="C314" s="42" t="s">
        <v>1531</v>
      </c>
      <c r="D314" s="42"/>
      <c r="E314" s="42"/>
      <c r="F314" s="42" t="s">
        <v>2150</v>
      </c>
      <c r="G314" s="42" t="s">
        <v>2151</v>
      </c>
      <c r="H314" s="42"/>
      <c r="I314" s="42"/>
      <c r="J314" s="42"/>
      <c r="K314" s="94"/>
      <c r="L314" s="268"/>
      <c r="M314" s="149">
        <v>16500</v>
      </c>
      <c r="N314" s="42"/>
      <c r="O314" s="268"/>
      <c r="P314" s="149">
        <v>21000</v>
      </c>
      <c r="Q314" s="42"/>
      <c r="R314" s="149"/>
    </row>
    <row r="315" spans="1:18" x14ac:dyDescent="0.35">
      <c r="A315" s="42" t="s">
        <v>1435</v>
      </c>
      <c r="B315" s="42" t="s">
        <v>1530</v>
      </c>
      <c r="C315" s="42" t="s">
        <v>1531</v>
      </c>
      <c r="D315" s="42"/>
      <c r="E315" s="42"/>
      <c r="F315" s="42" t="s">
        <v>2152</v>
      </c>
      <c r="G315" s="42" t="s">
        <v>2153</v>
      </c>
      <c r="H315" s="42"/>
      <c r="I315" s="42"/>
      <c r="J315" s="42"/>
      <c r="K315" s="94"/>
      <c r="L315" s="268"/>
      <c r="M315" s="149">
        <v>0</v>
      </c>
      <c r="N315" s="42"/>
      <c r="O315" s="268"/>
      <c r="P315" s="149">
        <v>7200</v>
      </c>
      <c r="Q315" s="42"/>
      <c r="R315" s="149"/>
    </row>
    <row r="316" spans="1:18" x14ac:dyDescent="0.35">
      <c r="A316" s="42" t="s">
        <v>1435</v>
      </c>
      <c r="B316" s="42" t="s">
        <v>1530</v>
      </c>
      <c r="C316" s="42" t="s">
        <v>1531</v>
      </c>
      <c r="D316" s="42"/>
      <c r="E316" s="42"/>
      <c r="F316" s="42" t="s">
        <v>2154</v>
      </c>
      <c r="G316" s="42" t="s">
        <v>2155</v>
      </c>
      <c r="H316" s="42"/>
      <c r="I316" s="42"/>
      <c r="J316" s="42"/>
      <c r="K316" s="94"/>
      <c r="L316" s="268"/>
      <c r="M316" s="149">
        <v>0</v>
      </c>
      <c r="N316" s="42"/>
      <c r="O316" s="268"/>
      <c r="P316" s="149">
        <v>2000</v>
      </c>
      <c r="Q316" s="42"/>
      <c r="R316" s="149"/>
    </row>
    <row r="317" spans="1:18" x14ac:dyDescent="0.35">
      <c r="A317" s="42" t="s">
        <v>1435</v>
      </c>
      <c r="B317" s="42" t="s">
        <v>1530</v>
      </c>
      <c r="C317" s="42" t="s">
        <v>1531</v>
      </c>
      <c r="D317" s="42"/>
      <c r="E317" s="42"/>
      <c r="F317" s="42" t="s">
        <v>2156</v>
      </c>
      <c r="G317" s="42" t="s">
        <v>2157</v>
      </c>
      <c r="H317" s="42"/>
      <c r="I317" s="42"/>
      <c r="J317" s="42"/>
      <c r="K317" s="94"/>
      <c r="L317" s="268"/>
      <c r="M317" s="149">
        <v>4400</v>
      </c>
      <c r="N317" s="42"/>
      <c r="O317" s="268"/>
      <c r="P317" s="149">
        <v>0</v>
      </c>
      <c r="Q317" s="42"/>
      <c r="R317" s="149"/>
    </row>
    <row r="318" spans="1:18" x14ac:dyDescent="0.35">
      <c r="A318" s="42" t="s">
        <v>1435</v>
      </c>
      <c r="B318" s="42" t="s">
        <v>1530</v>
      </c>
      <c r="C318" s="42" t="s">
        <v>1531</v>
      </c>
      <c r="D318" s="42"/>
      <c r="E318" s="42"/>
      <c r="F318" s="42" t="s">
        <v>2158</v>
      </c>
      <c r="G318" s="42" t="s">
        <v>2159</v>
      </c>
      <c r="H318" s="42"/>
      <c r="I318" s="42"/>
      <c r="J318" s="42"/>
      <c r="K318" s="94"/>
      <c r="L318" s="268"/>
      <c r="M318" s="149">
        <v>0</v>
      </c>
      <c r="N318" s="42"/>
      <c r="O318" s="268"/>
      <c r="P318" s="149">
        <v>7200</v>
      </c>
      <c r="Q318" s="42"/>
      <c r="R318" s="149"/>
    </row>
    <row r="319" spans="1:18" x14ac:dyDescent="0.35">
      <c r="A319" s="42" t="s">
        <v>1435</v>
      </c>
      <c r="B319" s="42" t="s">
        <v>1530</v>
      </c>
      <c r="C319" s="42" t="s">
        <v>1531</v>
      </c>
      <c r="D319" s="42"/>
      <c r="E319" s="42"/>
      <c r="F319" s="42" t="s">
        <v>2160</v>
      </c>
      <c r="G319" s="42" t="s">
        <v>2161</v>
      </c>
      <c r="H319" s="42"/>
      <c r="I319" s="42"/>
      <c r="J319" s="42"/>
      <c r="K319" s="94"/>
      <c r="L319" s="268"/>
      <c r="M319" s="149">
        <v>2200</v>
      </c>
      <c r="N319" s="42"/>
      <c r="O319" s="268"/>
      <c r="P319" s="149">
        <v>0</v>
      </c>
      <c r="Q319" s="42"/>
      <c r="R319" s="149"/>
    </row>
    <row r="320" spans="1:18" x14ac:dyDescent="0.35">
      <c r="A320" s="42" t="s">
        <v>1435</v>
      </c>
      <c r="B320" s="42" t="s">
        <v>1530</v>
      </c>
      <c r="C320" s="42" t="s">
        <v>1531</v>
      </c>
      <c r="D320" s="42"/>
      <c r="E320" s="42"/>
      <c r="F320" s="42" t="s">
        <v>2162</v>
      </c>
      <c r="G320" s="42" t="s">
        <v>2163</v>
      </c>
      <c r="H320" s="42"/>
      <c r="I320" s="42"/>
      <c r="J320" s="42"/>
      <c r="K320" s="94"/>
      <c r="L320" s="268"/>
      <c r="M320" s="149">
        <v>0</v>
      </c>
      <c r="N320" s="42"/>
      <c r="O320" s="268"/>
      <c r="P320" s="149">
        <v>2000</v>
      </c>
      <c r="Q320" s="42"/>
      <c r="R320" s="149"/>
    </row>
    <row r="321" spans="1:18" x14ac:dyDescent="0.35">
      <c r="A321" s="42" t="s">
        <v>1435</v>
      </c>
      <c r="B321" s="42" t="s">
        <v>1530</v>
      </c>
      <c r="C321" s="42" t="s">
        <v>1531</v>
      </c>
      <c r="D321" s="42"/>
      <c r="E321" s="42"/>
      <c r="F321" s="42" t="s">
        <v>2164</v>
      </c>
      <c r="G321" s="42" t="s">
        <v>2165</v>
      </c>
      <c r="H321" s="42"/>
      <c r="I321" s="42"/>
      <c r="J321" s="42"/>
      <c r="K321" s="94"/>
      <c r="L321" s="268"/>
      <c r="M321" s="149">
        <v>4500</v>
      </c>
      <c r="N321" s="42"/>
      <c r="O321" s="268"/>
      <c r="P321" s="149">
        <v>0</v>
      </c>
      <c r="Q321" s="42"/>
      <c r="R321" s="149"/>
    </row>
    <row r="322" spans="1:18" x14ac:dyDescent="0.35">
      <c r="A322" s="42" t="s">
        <v>1435</v>
      </c>
      <c r="B322" s="42" t="s">
        <v>1530</v>
      </c>
      <c r="C322" s="42" t="s">
        <v>1531</v>
      </c>
      <c r="D322" s="42"/>
      <c r="E322" s="42"/>
      <c r="F322" s="42" t="s">
        <v>2166</v>
      </c>
      <c r="G322" s="42" t="s">
        <v>2167</v>
      </c>
      <c r="H322" s="42"/>
      <c r="I322" s="42"/>
      <c r="J322" s="42"/>
      <c r="K322" s="94"/>
      <c r="L322" s="268"/>
      <c r="M322" s="149">
        <v>0</v>
      </c>
      <c r="N322" s="42"/>
      <c r="O322" s="268"/>
      <c r="P322" s="149">
        <v>8400</v>
      </c>
      <c r="Q322" s="42"/>
      <c r="R322" s="149"/>
    </row>
    <row r="323" spans="1:18" x14ac:dyDescent="0.35">
      <c r="A323" s="42" t="s">
        <v>1435</v>
      </c>
      <c r="B323" s="42" t="s">
        <v>1530</v>
      </c>
      <c r="C323" s="42" t="s">
        <v>1531</v>
      </c>
      <c r="D323" s="42"/>
      <c r="E323" s="42"/>
      <c r="F323" s="42" t="s">
        <v>2168</v>
      </c>
      <c r="G323" s="42" t="s">
        <v>2169</v>
      </c>
      <c r="H323" s="42"/>
      <c r="I323" s="42"/>
      <c r="J323" s="42"/>
      <c r="K323" s="94"/>
      <c r="L323" s="268"/>
      <c r="M323" s="149">
        <v>18000</v>
      </c>
      <c r="N323" s="42"/>
      <c r="O323" s="268"/>
      <c r="P323" s="149">
        <v>0</v>
      </c>
      <c r="Q323" s="42"/>
      <c r="R323" s="149"/>
    </row>
    <row r="324" spans="1:18" x14ac:dyDescent="0.35">
      <c r="A324" s="42" t="s">
        <v>1435</v>
      </c>
      <c r="B324" s="42" t="s">
        <v>1530</v>
      </c>
      <c r="C324" s="42" t="s">
        <v>1531</v>
      </c>
      <c r="D324" s="42"/>
      <c r="E324" s="42"/>
      <c r="F324" s="42" t="s">
        <v>2170</v>
      </c>
      <c r="G324" s="42" t="s">
        <v>2171</v>
      </c>
      <c r="H324" s="42"/>
      <c r="I324" s="42"/>
      <c r="J324" s="42"/>
      <c r="K324" s="94"/>
      <c r="L324" s="268"/>
      <c r="M324" s="149">
        <v>13000</v>
      </c>
      <c r="N324" s="42"/>
      <c r="O324" s="268"/>
      <c r="P324" s="149">
        <v>0</v>
      </c>
      <c r="Q324" s="42"/>
      <c r="R324" s="149"/>
    </row>
    <row r="325" spans="1:18" x14ac:dyDescent="0.35">
      <c r="A325" s="42" t="s">
        <v>1435</v>
      </c>
      <c r="B325" s="42" t="s">
        <v>1530</v>
      </c>
      <c r="C325" s="42" t="s">
        <v>1531</v>
      </c>
      <c r="D325" s="42"/>
      <c r="E325" s="42"/>
      <c r="F325" s="42" t="s">
        <v>2172</v>
      </c>
      <c r="G325" s="42" t="s">
        <v>2173</v>
      </c>
      <c r="H325" s="42"/>
      <c r="I325" s="42"/>
      <c r="J325" s="42"/>
      <c r="K325" s="94"/>
      <c r="L325" s="268"/>
      <c r="M325" s="149">
        <v>0</v>
      </c>
      <c r="N325" s="42"/>
      <c r="O325" s="268"/>
      <c r="P325" s="149">
        <v>9850</v>
      </c>
      <c r="Q325" s="42"/>
      <c r="R325" s="149"/>
    </row>
    <row r="326" spans="1:18" x14ac:dyDescent="0.35">
      <c r="A326" s="42" t="s">
        <v>1435</v>
      </c>
      <c r="B326" s="42" t="s">
        <v>1530</v>
      </c>
      <c r="C326" s="42" t="s">
        <v>1531</v>
      </c>
      <c r="D326" s="42"/>
      <c r="E326" s="42"/>
      <c r="F326" s="42" t="s">
        <v>2174</v>
      </c>
      <c r="G326" s="42" t="s">
        <v>2175</v>
      </c>
      <c r="H326" s="42"/>
      <c r="I326" s="42"/>
      <c r="J326" s="42"/>
      <c r="K326" s="94"/>
      <c r="L326" s="268"/>
      <c r="M326" s="149">
        <v>4400</v>
      </c>
      <c r="N326" s="42"/>
      <c r="O326" s="268"/>
      <c r="P326" s="149">
        <v>0</v>
      </c>
      <c r="Q326" s="42"/>
      <c r="R326" s="149"/>
    </row>
    <row r="327" spans="1:18" x14ac:dyDescent="0.35">
      <c r="A327" s="42" t="s">
        <v>1435</v>
      </c>
      <c r="B327" s="42" t="s">
        <v>1530</v>
      </c>
      <c r="C327" s="42" t="s">
        <v>1531</v>
      </c>
      <c r="D327" s="42"/>
      <c r="E327" s="42"/>
      <c r="F327" s="42" t="s">
        <v>2176</v>
      </c>
      <c r="G327" s="42" t="s">
        <v>2177</v>
      </c>
      <c r="H327" s="42"/>
      <c r="I327" s="42"/>
      <c r="J327" s="42"/>
      <c r="K327" s="94"/>
      <c r="L327" s="268"/>
      <c r="M327" s="149">
        <v>9000</v>
      </c>
      <c r="N327" s="42"/>
      <c r="O327" s="268"/>
      <c r="P327" s="149">
        <v>0</v>
      </c>
      <c r="Q327" s="42"/>
      <c r="R327" s="149"/>
    </row>
    <row r="328" spans="1:18" x14ac:dyDescent="0.35">
      <c r="A328" s="42" t="s">
        <v>1435</v>
      </c>
      <c r="B328" s="42" t="s">
        <v>1530</v>
      </c>
      <c r="C328" s="42" t="s">
        <v>1531</v>
      </c>
      <c r="D328" s="42"/>
      <c r="E328" s="42"/>
      <c r="F328" s="42" t="s">
        <v>2178</v>
      </c>
      <c r="G328" s="42" t="s">
        <v>2179</v>
      </c>
      <c r="H328" s="42"/>
      <c r="I328" s="42"/>
      <c r="J328" s="42"/>
      <c r="K328" s="94"/>
      <c r="L328" s="268"/>
      <c r="M328" s="149">
        <v>0</v>
      </c>
      <c r="N328" s="42"/>
      <c r="O328" s="268"/>
      <c r="P328" s="149">
        <v>4400</v>
      </c>
      <c r="Q328" s="42"/>
      <c r="R328" s="149"/>
    </row>
    <row r="329" spans="1:18" x14ac:dyDescent="0.35">
      <c r="A329" s="42" t="s">
        <v>1435</v>
      </c>
      <c r="B329" s="42" t="s">
        <v>1530</v>
      </c>
      <c r="C329" s="42" t="s">
        <v>1531</v>
      </c>
      <c r="D329" s="42"/>
      <c r="E329" s="42"/>
      <c r="F329" s="42" t="s">
        <v>2180</v>
      </c>
      <c r="G329" s="42" t="s">
        <v>2181</v>
      </c>
      <c r="H329" s="42"/>
      <c r="I329" s="42"/>
      <c r="J329" s="42"/>
      <c r="K329" s="94"/>
      <c r="L329" s="268"/>
      <c r="M329" s="149">
        <v>5000</v>
      </c>
      <c r="N329" s="42"/>
      <c r="O329" s="268"/>
      <c r="P329" s="149">
        <v>0</v>
      </c>
      <c r="Q329" s="42"/>
      <c r="R329" s="149"/>
    </row>
    <row r="330" spans="1:18" x14ac:dyDescent="0.35">
      <c r="A330" s="42" t="s">
        <v>1435</v>
      </c>
      <c r="B330" s="42" t="s">
        <v>1530</v>
      </c>
      <c r="C330" s="42" t="s">
        <v>1531</v>
      </c>
      <c r="D330" s="42"/>
      <c r="E330" s="42"/>
      <c r="F330" s="42" t="s">
        <v>2182</v>
      </c>
      <c r="G330" s="42" t="s">
        <v>2183</v>
      </c>
      <c r="H330" s="42"/>
      <c r="I330" s="42"/>
      <c r="J330" s="42"/>
      <c r="K330" s="94"/>
      <c r="L330" s="268"/>
      <c r="M330" s="149">
        <v>0</v>
      </c>
      <c r="N330" s="42"/>
      <c r="O330" s="268"/>
      <c r="P330" s="149">
        <v>12000</v>
      </c>
      <c r="Q330" s="42"/>
      <c r="R330" s="149"/>
    </row>
    <row r="331" spans="1:18" x14ac:dyDescent="0.35">
      <c r="A331" s="42" t="s">
        <v>1435</v>
      </c>
      <c r="B331" s="42" t="s">
        <v>1530</v>
      </c>
      <c r="C331" s="42" t="s">
        <v>1531</v>
      </c>
      <c r="D331" s="42"/>
      <c r="E331" s="42"/>
      <c r="F331" s="42" t="s">
        <v>2184</v>
      </c>
      <c r="G331" s="42" t="s">
        <v>2185</v>
      </c>
      <c r="H331" s="42"/>
      <c r="I331" s="42"/>
      <c r="J331" s="42"/>
      <c r="K331" s="94"/>
      <c r="L331" s="268"/>
      <c r="M331" s="149">
        <v>11000</v>
      </c>
      <c r="N331" s="42"/>
      <c r="O331" s="268"/>
      <c r="P331" s="149">
        <v>6000</v>
      </c>
      <c r="Q331" s="42"/>
      <c r="R331" s="149"/>
    </row>
    <row r="332" spans="1:18" x14ac:dyDescent="0.35">
      <c r="A332" s="42" t="s">
        <v>1435</v>
      </c>
      <c r="B332" s="42" t="s">
        <v>1530</v>
      </c>
      <c r="C332" s="42" t="s">
        <v>1531</v>
      </c>
      <c r="D332" s="42"/>
      <c r="E332" s="42"/>
      <c r="F332" s="42" t="s">
        <v>2186</v>
      </c>
      <c r="G332" s="42" t="s">
        <v>2187</v>
      </c>
      <c r="H332" s="42"/>
      <c r="I332" s="42"/>
      <c r="J332" s="42"/>
      <c r="K332" s="94"/>
      <c r="L332" s="268"/>
      <c r="M332" s="149">
        <v>4400</v>
      </c>
      <c r="N332" s="42"/>
      <c r="O332" s="268"/>
      <c r="P332" s="149">
        <v>0</v>
      </c>
      <c r="Q332" s="42"/>
      <c r="R332" s="149"/>
    </row>
    <row r="333" spans="1:18" x14ac:dyDescent="0.35">
      <c r="A333" s="42" t="s">
        <v>1435</v>
      </c>
      <c r="B333" s="42" t="s">
        <v>1530</v>
      </c>
      <c r="C333" s="42" t="s">
        <v>1531</v>
      </c>
      <c r="D333" s="42"/>
      <c r="E333" s="42"/>
      <c r="F333" s="42" t="s">
        <v>2188</v>
      </c>
      <c r="G333" s="42" t="s">
        <v>2189</v>
      </c>
      <c r="H333" s="42"/>
      <c r="I333" s="42"/>
      <c r="J333" s="42"/>
      <c r="K333" s="94"/>
      <c r="L333" s="268"/>
      <c r="M333" s="149">
        <v>5500</v>
      </c>
      <c r="N333" s="42"/>
      <c r="O333" s="268"/>
      <c r="P333" s="149">
        <v>0</v>
      </c>
      <c r="Q333" s="42"/>
      <c r="R333" s="149"/>
    </row>
    <row r="334" spans="1:18" x14ac:dyDescent="0.35">
      <c r="A334" s="42" t="s">
        <v>1435</v>
      </c>
      <c r="B334" s="42" t="s">
        <v>1530</v>
      </c>
      <c r="C334" s="42" t="s">
        <v>1531</v>
      </c>
      <c r="D334" s="42"/>
      <c r="E334" s="42"/>
      <c r="F334" s="42" t="s">
        <v>2190</v>
      </c>
      <c r="G334" s="42" t="s">
        <v>2191</v>
      </c>
      <c r="H334" s="42"/>
      <c r="I334" s="42"/>
      <c r="J334" s="42"/>
      <c r="K334" s="94"/>
      <c r="L334" s="268"/>
      <c r="M334" s="149">
        <v>0</v>
      </c>
      <c r="N334" s="42"/>
      <c r="O334" s="268"/>
      <c r="P334" s="149">
        <v>9600</v>
      </c>
      <c r="Q334" s="42"/>
      <c r="R334" s="149"/>
    </row>
    <row r="335" spans="1:18" x14ac:dyDescent="0.35">
      <c r="A335" s="42" t="s">
        <v>1435</v>
      </c>
      <c r="B335" s="42" t="s">
        <v>1530</v>
      </c>
      <c r="C335" s="42" t="s">
        <v>1531</v>
      </c>
      <c r="D335" s="42"/>
      <c r="E335" s="42"/>
      <c r="F335" s="42" t="s">
        <v>2192</v>
      </c>
      <c r="G335" s="42" t="s">
        <v>2193</v>
      </c>
      <c r="H335" s="42"/>
      <c r="I335" s="42"/>
      <c r="J335" s="42"/>
      <c r="K335" s="94"/>
      <c r="L335" s="268"/>
      <c r="M335" s="149">
        <v>4500</v>
      </c>
      <c r="N335" s="42"/>
      <c r="O335" s="268"/>
      <c r="P335" s="149">
        <v>0</v>
      </c>
      <c r="Q335" s="42"/>
      <c r="R335" s="149"/>
    </row>
    <row r="336" spans="1:18" x14ac:dyDescent="0.35">
      <c r="A336" s="42" t="s">
        <v>1435</v>
      </c>
      <c r="B336" s="42" t="s">
        <v>1530</v>
      </c>
      <c r="C336" s="42" t="s">
        <v>1531</v>
      </c>
      <c r="D336" s="42"/>
      <c r="E336" s="42"/>
      <c r="F336" s="42" t="s">
        <v>2194</v>
      </c>
      <c r="G336" s="42" t="s">
        <v>2195</v>
      </c>
      <c r="H336" s="42"/>
      <c r="I336" s="42"/>
      <c r="J336" s="42"/>
      <c r="K336" s="94"/>
      <c r="L336" s="268"/>
      <c r="M336" s="149">
        <v>0</v>
      </c>
      <c r="N336" s="42"/>
      <c r="O336" s="268"/>
      <c r="P336" s="149">
        <v>3500</v>
      </c>
      <c r="Q336" s="42"/>
      <c r="R336" s="149"/>
    </row>
    <row r="337" spans="1:18" x14ac:dyDescent="0.35">
      <c r="A337" s="42" t="s">
        <v>1435</v>
      </c>
      <c r="B337" s="42" t="s">
        <v>1530</v>
      </c>
      <c r="C337" s="42" t="s">
        <v>1531</v>
      </c>
      <c r="D337" s="42"/>
      <c r="E337" s="42"/>
      <c r="F337" s="42" t="s">
        <v>2196</v>
      </c>
      <c r="G337" s="42" t="s">
        <v>2197</v>
      </c>
      <c r="H337" s="42"/>
      <c r="I337" s="42"/>
      <c r="J337" s="42"/>
      <c r="K337" s="94"/>
      <c r="L337" s="268"/>
      <c r="M337" s="149">
        <v>18000</v>
      </c>
      <c r="N337" s="42"/>
      <c r="O337" s="268"/>
      <c r="P337" s="149">
        <v>6600</v>
      </c>
      <c r="Q337" s="42"/>
      <c r="R337" s="149"/>
    </row>
    <row r="338" spans="1:18" x14ac:dyDescent="0.35">
      <c r="A338" s="42" t="s">
        <v>1435</v>
      </c>
      <c r="B338" s="42" t="s">
        <v>1530</v>
      </c>
      <c r="C338" s="42" t="s">
        <v>1531</v>
      </c>
      <c r="D338" s="42"/>
      <c r="E338" s="42"/>
      <c r="F338" s="42" t="s">
        <v>2198</v>
      </c>
      <c r="G338" s="42" t="s">
        <v>2199</v>
      </c>
      <c r="H338" s="42"/>
      <c r="I338" s="42"/>
      <c r="J338" s="42"/>
      <c r="K338" s="94"/>
      <c r="L338" s="268"/>
      <c r="M338" s="149">
        <v>8000</v>
      </c>
      <c r="N338" s="42"/>
      <c r="O338" s="268"/>
      <c r="P338" s="149">
        <v>0</v>
      </c>
      <c r="Q338" s="42"/>
      <c r="R338" s="149"/>
    </row>
    <row r="339" spans="1:18" x14ac:dyDescent="0.35">
      <c r="A339" s="42" t="s">
        <v>1435</v>
      </c>
      <c r="B339" s="42" t="s">
        <v>1530</v>
      </c>
      <c r="C339" s="42" t="s">
        <v>1531</v>
      </c>
      <c r="D339" s="42"/>
      <c r="E339" s="42"/>
      <c r="F339" s="42" t="s">
        <v>2200</v>
      </c>
      <c r="G339" s="42" t="s">
        <v>2201</v>
      </c>
      <c r="H339" s="42"/>
      <c r="I339" s="42"/>
      <c r="J339" s="42"/>
      <c r="K339" s="94"/>
      <c r="L339" s="268"/>
      <c r="M339" s="149">
        <v>3000</v>
      </c>
      <c r="N339" s="42"/>
      <c r="O339" s="268"/>
      <c r="P339" s="149">
        <v>0</v>
      </c>
      <c r="Q339" s="42"/>
      <c r="R339" s="149"/>
    </row>
    <row r="340" spans="1:18" x14ac:dyDescent="0.35">
      <c r="A340" s="42" t="s">
        <v>1435</v>
      </c>
      <c r="B340" s="42" t="s">
        <v>1530</v>
      </c>
      <c r="C340" s="42" t="s">
        <v>1531</v>
      </c>
      <c r="D340" s="42"/>
      <c r="E340" s="42"/>
      <c r="F340" s="42" t="s">
        <v>2202</v>
      </c>
      <c r="G340" s="42" t="s">
        <v>2203</v>
      </c>
      <c r="H340" s="42"/>
      <c r="I340" s="42"/>
      <c r="J340" s="42"/>
      <c r="K340" s="94"/>
      <c r="L340" s="268"/>
      <c r="M340" s="149">
        <v>7200</v>
      </c>
      <c r="N340" s="42"/>
      <c r="O340" s="268"/>
      <c r="P340" s="149">
        <v>11900</v>
      </c>
      <c r="Q340" s="42"/>
      <c r="R340" s="149"/>
    </row>
    <row r="341" spans="1:18" x14ac:dyDescent="0.35">
      <c r="A341" s="42" t="s">
        <v>1435</v>
      </c>
      <c r="B341" s="42" t="s">
        <v>1530</v>
      </c>
      <c r="C341" s="42" t="s">
        <v>1531</v>
      </c>
      <c r="D341" s="42"/>
      <c r="E341" s="42"/>
      <c r="F341" s="42" t="s">
        <v>2204</v>
      </c>
      <c r="G341" s="42" t="s">
        <v>2205</v>
      </c>
      <c r="H341" s="42"/>
      <c r="I341" s="42"/>
      <c r="J341" s="42"/>
      <c r="K341" s="94"/>
      <c r="L341" s="268"/>
      <c r="M341" s="149">
        <v>0</v>
      </c>
      <c r="N341" s="42"/>
      <c r="O341" s="268"/>
      <c r="P341" s="149">
        <v>8500</v>
      </c>
      <c r="Q341" s="42"/>
      <c r="R341" s="149"/>
    </row>
    <row r="342" spans="1:18" x14ac:dyDescent="0.35">
      <c r="A342" s="42" t="s">
        <v>1435</v>
      </c>
      <c r="B342" s="42" t="s">
        <v>1530</v>
      </c>
      <c r="C342" s="42" t="s">
        <v>1531</v>
      </c>
      <c r="D342" s="42"/>
      <c r="E342" s="42"/>
      <c r="F342" s="42" t="s">
        <v>2206</v>
      </c>
      <c r="G342" s="42" t="s">
        <v>2207</v>
      </c>
      <c r="H342" s="42"/>
      <c r="I342" s="42"/>
      <c r="J342" s="42"/>
      <c r="K342" s="94"/>
      <c r="L342" s="268"/>
      <c r="M342" s="149">
        <v>6600</v>
      </c>
      <c r="N342" s="42"/>
      <c r="O342" s="268"/>
      <c r="P342" s="149">
        <v>0</v>
      </c>
      <c r="Q342" s="42"/>
      <c r="R342" s="149"/>
    </row>
    <row r="343" spans="1:18" x14ac:dyDescent="0.35">
      <c r="A343" s="42" t="s">
        <v>1435</v>
      </c>
      <c r="B343" s="42" t="s">
        <v>1530</v>
      </c>
      <c r="C343" s="42" t="s">
        <v>1531</v>
      </c>
      <c r="D343" s="42"/>
      <c r="E343" s="42"/>
      <c r="F343" s="42" t="s">
        <v>2208</v>
      </c>
      <c r="G343" s="42" t="s">
        <v>2209</v>
      </c>
      <c r="H343" s="42"/>
      <c r="I343" s="42"/>
      <c r="J343" s="42"/>
      <c r="K343" s="94"/>
      <c r="L343" s="268"/>
      <c r="M343" s="149">
        <v>3900</v>
      </c>
      <c r="N343" s="42"/>
      <c r="O343" s="268"/>
      <c r="P343" s="149">
        <v>0</v>
      </c>
      <c r="Q343" s="42"/>
      <c r="R343" s="149"/>
    </row>
    <row r="344" spans="1:18" x14ac:dyDescent="0.35">
      <c r="A344" s="42" t="s">
        <v>1435</v>
      </c>
      <c r="B344" s="42" t="s">
        <v>1530</v>
      </c>
      <c r="C344" s="42" t="s">
        <v>1531</v>
      </c>
      <c r="D344" s="42"/>
      <c r="E344" s="42"/>
      <c r="F344" s="42" t="s">
        <v>2210</v>
      </c>
      <c r="G344" s="42" t="s">
        <v>2211</v>
      </c>
      <c r="H344" s="42"/>
      <c r="I344" s="42"/>
      <c r="J344" s="42"/>
      <c r="K344" s="94"/>
      <c r="L344" s="268"/>
      <c r="M344" s="149">
        <v>2000</v>
      </c>
      <c r="N344" s="42"/>
      <c r="O344" s="268"/>
      <c r="P344" s="149">
        <v>0</v>
      </c>
      <c r="Q344" s="42"/>
      <c r="R344" s="149"/>
    </row>
    <row r="345" spans="1:18" x14ac:dyDescent="0.35">
      <c r="A345" s="42" t="s">
        <v>1435</v>
      </c>
      <c r="B345" s="42" t="s">
        <v>1530</v>
      </c>
      <c r="C345" s="42" t="s">
        <v>1531</v>
      </c>
      <c r="D345" s="42"/>
      <c r="E345" s="42"/>
      <c r="F345" s="42" t="s">
        <v>2212</v>
      </c>
      <c r="G345" s="42" t="s">
        <v>2213</v>
      </c>
      <c r="H345" s="42"/>
      <c r="I345" s="42"/>
      <c r="J345" s="42"/>
      <c r="K345" s="94"/>
      <c r="L345" s="268"/>
      <c r="M345" s="149">
        <v>0</v>
      </c>
      <c r="N345" s="42"/>
      <c r="O345" s="268"/>
      <c r="P345" s="149">
        <v>2400</v>
      </c>
      <c r="Q345" s="42"/>
      <c r="R345" s="149"/>
    </row>
    <row r="346" spans="1:18" x14ac:dyDescent="0.35">
      <c r="A346" s="42" t="s">
        <v>1435</v>
      </c>
      <c r="B346" s="42" t="s">
        <v>1530</v>
      </c>
      <c r="C346" s="42" t="s">
        <v>1531</v>
      </c>
      <c r="D346" s="42"/>
      <c r="E346" s="42"/>
      <c r="F346" s="42" t="s">
        <v>2214</v>
      </c>
      <c r="G346" s="42" t="s">
        <v>2215</v>
      </c>
      <c r="H346" s="42"/>
      <c r="I346" s="42"/>
      <c r="J346" s="42"/>
      <c r="K346" s="94"/>
      <c r="L346" s="268"/>
      <c r="M346" s="149">
        <v>0</v>
      </c>
      <c r="N346" s="42"/>
      <c r="O346" s="268"/>
      <c r="P346" s="149">
        <v>6000</v>
      </c>
      <c r="Q346" s="42"/>
      <c r="R346" s="149"/>
    </row>
    <row r="347" spans="1:18" x14ac:dyDescent="0.35">
      <c r="A347" s="42" t="s">
        <v>1435</v>
      </c>
      <c r="B347" s="42" t="s">
        <v>1530</v>
      </c>
      <c r="C347" s="42" t="s">
        <v>1531</v>
      </c>
      <c r="D347" s="42"/>
      <c r="E347" s="42"/>
      <c r="F347" s="42" t="s">
        <v>2216</v>
      </c>
      <c r="G347" s="42" t="s">
        <v>2217</v>
      </c>
      <c r="H347" s="42"/>
      <c r="I347" s="42"/>
      <c r="J347" s="42"/>
      <c r="K347" s="94"/>
      <c r="L347" s="268"/>
      <c r="M347" s="149">
        <v>5400</v>
      </c>
      <c r="N347" s="42"/>
      <c r="O347" s="268"/>
      <c r="P347" s="149">
        <v>0</v>
      </c>
      <c r="Q347" s="42"/>
      <c r="R347" s="149"/>
    </row>
    <row r="348" spans="1:18" x14ac:dyDescent="0.35">
      <c r="A348" s="42" t="s">
        <v>1435</v>
      </c>
      <c r="B348" s="42" t="s">
        <v>1530</v>
      </c>
      <c r="C348" s="42" t="s">
        <v>1531</v>
      </c>
      <c r="D348" s="42"/>
      <c r="E348" s="42"/>
      <c r="F348" s="42" t="s">
        <v>2218</v>
      </c>
      <c r="G348" s="42" t="s">
        <v>2219</v>
      </c>
      <c r="H348" s="42"/>
      <c r="I348" s="42"/>
      <c r="J348" s="42"/>
      <c r="K348" s="94"/>
      <c r="L348" s="268"/>
      <c r="M348" s="149">
        <v>5600</v>
      </c>
      <c r="N348" s="42"/>
      <c r="O348" s="268"/>
      <c r="P348" s="149">
        <v>10200</v>
      </c>
      <c r="Q348" s="42"/>
      <c r="R348" s="149"/>
    </row>
    <row r="349" spans="1:18" x14ac:dyDescent="0.35">
      <c r="A349" s="42" t="s">
        <v>1435</v>
      </c>
      <c r="B349" s="42" t="s">
        <v>1530</v>
      </c>
      <c r="C349" s="42" t="s">
        <v>1531</v>
      </c>
      <c r="D349" s="42"/>
      <c r="E349" s="42"/>
      <c r="F349" s="42" t="s">
        <v>2220</v>
      </c>
      <c r="G349" s="42" t="s">
        <v>2221</v>
      </c>
      <c r="H349" s="42"/>
      <c r="I349" s="42"/>
      <c r="J349" s="42"/>
      <c r="K349" s="94"/>
      <c r="L349" s="268"/>
      <c r="M349" s="149">
        <v>4000</v>
      </c>
      <c r="N349" s="42"/>
      <c r="O349" s="268"/>
      <c r="P349" s="149">
        <v>0</v>
      </c>
      <c r="Q349" s="42"/>
      <c r="R349" s="149"/>
    </row>
    <row r="350" spans="1:18" x14ac:dyDescent="0.35">
      <c r="A350" s="42" t="s">
        <v>1435</v>
      </c>
      <c r="B350" s="42" t="s">
        <v>1530</v>
      </c>
      <c r="C350" s="42" t="s">
        <v>1531</v>
      </c>
      <c r="D350" s="42"/>
      <c r="E350" s="42"/>
      <c r="F350" s="42" t="s">
        <v>2222</v>
      </c>
      <c r="G350" s="42" t="s">
        <v>2223</v>
      </c>
      <c r="H350" s="42"/>
      <c r="I350" s="42"/>
      <c r="J350" s="42"/>
      <c r="K350" s="94"/>
      <c r="L350" s="268"/>
      <c r="M350" s="149">
        <v>0</v>
      </c>
      <c r="N350" s="42"/>
      <c r="O350" s="268"/>
      <c r="P350" s="149">
        <v>7500</v>
      </c>
      <c r="Q350" s="42"/>
      <c r="R350" s="149"/>
    </row>
    <row r="351" spans="1:18" x14ac:dyDescent="0.35">
      <c r="A351" s="42" t="s">
        <v>1435</v>
      </c>
      <c r="B351" s="42" t="s">
        <v>1530</v>
      </c>
      <c r="C351" s="42" t="s">
        <v>1531</v>
      </c>
      <c r="D351" s="42"/>
      <c r="E351" s="42"/>
      <c r="F351" s="42" t="s">
        <v>2224</v>
      </c>
      <c r="G351" s="42" t="s">
        <v>2225</v>
      </c>
      <c r="H351" s="42"/>
      <c r="I351" s="42"/>
      <c r="J351" s="42"/>
      <c r="K351" s="94"/>
      <c r="L351" s="268"/>
      <c r="M351" s="149">
        <v>13800</v>
      </c>
      <c r="N351" s="42"/>
      <c r="O351" s="268"/>
      <c r="P351" s="149">
        <v>0</v>
      </c>
      <c r="Q351" s="42"/>
      <c r="R351" s="149"/>
    </row>
    <row r="352" spans="1:18" x14ac:dyDescent="0.35">
      <c r="A352" s="42" t="s">
        <v>1435</v>
      </c>
      <c r="B352" s="42" t="s">
        <v>1530</v>
      </c>
      <c r="C352" s="42" t="s">
        <v>1531</v>
      </c>
      <c r="D352" s="42"/>
      <c r="E352" s="42"/>
      <c r="F352" s="42" t="s">
        <v>2226</v>
      </c>
      <c r="G352" s="42" t="s">
        <v>2227</v>
      </c>
      <c r="H352" s="42"/>
      <c r="I352" s="42"/>
      <c r="J352" s="42"/>
      <c r="K352" s="94"/>
      <c r="L352" s="268"/>
      <c r="M352" s="149">
        <v>27500</v>
      </c>
      <c r="N352" s="42"/>
      <c r="O352" s="268"/>
      <c r="P352" s="149">
        <v>17200</v>
      </c>
      <c r="Q352" s="42"/>
      <c r="R352" s="149"/>
    </row>
    <row r="353" spans="1:18" x14ac:dyDescent="0.35">
      <c r="A353" s="42" t="s">
        <v>1435</v>
      </c>
      <c r="B353" s="42" t="s">
        <v>1530</v>
      </c>
      <c r="C353" s="42" t="s">
        <v>1531</v>
      </c>
      <c r="D353" s="42"/>
      <c r="E353" s="42"/>
      <c r="F353" s="42" t="s">
        <v>2228</v>
      </c>
      <c r="G353" s="42" t="s">
        <v>2229</v>
      </c>
      <c r="H353" s="42"/>
      <c r="I353" s="42"/>
      <c r="J353" s="42"/>
      <c r="K353" s="94"/>
      <c r="L353" s="268"/>
      <c r="M353" s="149">
        <v>13200</v>
      </c>
      <c r="N353" s="42"/>
      <c r="O353" s="268"/>
      <c r="P353" s="149">
        <v>0</v>
      </c>
      <c r="Q353" s="42"/>
      <c r="R353" s="149"/>
    </row>
    <row r="354" spans="1:18" x14ac:dyDescent="0.35">
      <c r="A354" s="42" t="s">
        <v>1435</v>
      </c>
      <c r="B354" s="42" t="s">
        <v>1530</v>
      </c>
      <c r="C354" s="42" t="s">
        <v>1531</v>
      </c>
      <c r="D354" s="42"/>
      <c r="E354" s="42"/>
      <c r="F354" s="42" t="s">
        <v>2230</v>
      </c>
      <c r="G354" s="42" t="s">
        <v>2231</v>
      </c>
      <c r="H354" s="42"/>
      <c r="I354" s="42"/>
      <c r="J354" s="42"/>
      <c r="K354" s="94"/>
      <c r="L354" s="268"/>
      <c r="M354" s="149">
        <v>16200</v>
      </c>
      <c r="N354" s="42"/>
      <c r="O354" s="268"/>
      <c r="P354" s="149">
        <v>0</v>
      </c>
      <c r="Q354" s="42"/>
      <c r="R354" s="149"/>
    </row>
    <row r="355" spans="1:18" x14ac:dyDescent="0.35">
      <c r="A355" s="42" t="s">
        <v>1435</v>
      </c>
      <c r="B355" s="42" t="s">
        <v>1530</v>
      </c>
      <c r="C355" s="42" t="s">
        <v>1531</v>
      </c>
      <c r="D355" s="42"/>
      <c r="E355" s="42"/>
      <c r="F355" s="42" t="s">
        <v>2232</v>
      </c>
      <c r="G355" s="42" t="s">
        <v>2233</v>
      </c>
      <c r="H355" s="42"/>
      <c r="I355" s="42"/>
      <c r="J355" s="42"/>
      <c r="K355" s="94"/>
      <c r="L355" s="268"/>
      <c r="M355" s="149">
        <v>7800</v>
      </c>
      <c r="N355" s="42"/>
      <c r="O355" s="268"/>
      <c r="P355" s="149">
        <v>0</v>
      </c>
      <c r="Q355" s="42"/>
      <c r="R355" s="149"/>
    </row>
    <row r="356" spans="1:18" x14ac:dyDescent="0.35">
      <c r="A356" s="42" t="s">
        <v>1435</v>
      </c>
      <c r="B356" s="42" t="s">
        <v>1530</v>
      </c>
      <c r="C356" s="42" t="s">
        <v>1531</v>
      </c>
      <c r="D356" s="42"/>
      <c r="E356" s="42"/>
      <c r="F356" s="42" t="s">
        <v>2234</v>
      </c>
      <c r="G356" s="42" t="s">
        <v>2235</v>
      </c>
      <c r="H356" s="42"/>
      <c r="I356" s="42"/>
      <c r="J356" s="42"/>
      <c r="K356" s="94"/>
      <c r="L356" s="268"/>
      <c r="M356" s="149">
        <v>6000</v>
      </c>
      <c r="N356" s="42"/>
      <c r="O356" s="268"/>
      <c r="P356" s="149">
        <v>0</v>
      </c>
      <c r="Q356" s="42"/>
      <c r="R356" s="149"/>
    </row>
    <row r="357" spans="1:18" x14ac:dyDescent="0.35">
      <c r="A357" s="42" t="s">
        <v>1435</v>
      </c>
      <c r="B357" s="42" t="s">
        <v>1530</v>
      </c>
      <c r="C357" s="42" t="s">
        <v>1531</v>
      </c>
      <c r="D357" s="42"/>
      <c r="E357" s="42"/>
      <c r="F357" s="42" t="s">
        <v>2236</v>
      </c>
      <c r="G357" s="42" t="s">
        <v>2237</v>
      </c>
      <c r="H357" s="42"/>
      <c r="I357" s="42"/>
      <c r="J357" s="42"/>
      <c r="K357" s="94"/>
      <c r="L357" s="268"/>
      <c r="M357" s="149">
        <v>7000</v>
      </c>
      <c r="N357" s="42"/>
      <c r="O357" s="268"/>
      <c r="P357" s="149">
        <v>0</v>
      </c>
      <c r="Q357" s="42"/>
      <c r="R357" s="149"/>
    </row>
    <row r="358" spans="1:18" x14ac:dyDescent="0.35">
      <c r="A358" s="42" t="s">
        <v>1435</v>
      </c>
      <c r="B358" s="42" t="s">
        <v>1530</v>
      </c>
      <c r="C358" s="42" t="s">
        <v>1531</v>
      </c>
      <c r="D358" s="42"/>
      <c r="E358" s="42"/>
      <c r="F358" s="42" t="s">
        <v>2238</v>
      </c>
      <c r="G358" s="42" t="s">
        <v>2239</v>
      </c>
      <c r="H358" s="42"/>
      <c r="I358" s="42"/>
      <c r="J358" s="42"/>
      <c r="K358" s="94"/>
      <c r="L358" s="268"/>
      <c r="M358" s="149">
        <v>20000</v>
      </c>
      <c r="N358" s="42"/>
      <c r="O358" s="268"/>
      <c r="P358" s="149">
        <v>0</v>
      </c>
      <c r="Q358" s="42"/>
      <c r="R358" s="149"/>
    </row>
    <row r="359" spans="1:18" x14ac:dyDescent="0.35">
      <c r="A359" s="42" t="s">
        <v>1435</v>
      </c>
      <c r="B359" s="42" t="s">
        <v>1530</v>
      </c>
      <c r="C359" s="42" t="s">
        <v>1531</v>
      </c>
      <c r="D359" s="42"/>
      <c r="E359" s="42"/>
      <c r="F359" s="42" t="s">
        <v>2240</v>
      </c>
      <c r="G359" s="42" t="s">
        <v>2241</v>
      </c>
      <c r="H359" s="42"/>
      <c r="I359" s="42"/>
      <c r="J359" s="42"/>
      <c r="K359" s="94"/>
      <c r="L359" s="268"/>
      <c r="M359" s="149">
        <v>0</v>
      </c>
      <c r="N359" s="42"/>
      <c r="O359" s="268"/>
      <c r="P359" s="149">
        <v>2500</v>
      </c>
      <c r="Q359" s="42"/>
      <c r="R359" s="149"/>
    </row>
    <row r="360" spans="1:18" x14ac:dyDescent="0.35">
      <c r="A360" s="42" t="s">
        <v>1435</v>
      </c>
      <c r="B360" s="42" t="s">
        <v>1530</v>
      </c>
      <c r="C360" s="42" t="s">
        <v>1531</v>
      </c>
      <c r="D360" s="42"/>
      <c r="E360" s="42"/>
      <c r="F360" s="42" t="s">
        <v>2242</v>
      </c>
      <c r="G360" s="42" t="s">
        <v>2243</v>
      </c>
      <c r="H360" s="42"/>
      <c r="I360" s="42"/>
      <c r="J360" s="42"/>
      <c r="K360" s="94"/>
      <c r="L360" s="268"/>
      <c r="M360" s="149">
        <v>6000</v>
      </c>
      <c r="N360" s="42"/>
      <c r="O360" s="268"/>
      <c r="P360" s="149">
        <v>0</v>
      </c>
      <c r="Q360" s="42"/>
      <c r="R360" s="149"/>
    </row>
    <row r="361" spans="1:18" x14ac:dyDescent="0.35">
      <c r="A361" s="42" t="s">
        <v>1435</v>
      </c>
      <c r="B361" s="42" t="s">
        <v>1530</v>
      </c>
      <c r="C361" s="42" t="s">
        <v>1531</v>
      </c>
      <c r="D361" s="42"/>
      <c r="E361" s="42"/>
      <c r="F361" s="42" t="s">
        <v>2244</v>
      </c>
      <c r="G361" s="42" t="s">
        <v>2245</v>
      </c>
      <c r="H361" s="42"/>
      <c r="I361" s="42"/>
      <c r="J361" s="42"/>
      <c r="K361" s="94"/>
      <c r="L361" s="268"/>
      <c r="M361" s="149">
        <v>4400</v>
      </c>
      <c r="N361" s="42"/>
      <c r="O361" s="268"/>
      <c r="P361" s="149">
        <v>9660</v>
      </c>
      <c r="Q361" s="42"/>
      <c r="R361" s="149"/>
    </row>
    <row r="362" spans="1:18" x14ac:dyDescent="0.35">
      <c r="A362" s="42" t="s">
        <v>1435</v>
      </c>
      <c r="B362" s="42" t="s">
        <v>1530</v>
      </c>
      <c r="C362" s="42" t="s">
        <v>1531</v>
      </c>
      <c r="D362" s="42"/>
      <c r="E362" s="42"/>
      <c r="F362" s="42" t="s">
        <v>2246</v>
      </c>
      <c r="G362" s="42" t="s">
        <v>2247</v>
      </c>
      <c r="H362" s="42"/>
      <c r="I362" s="42"/>
      <c r="J362" s="42"/>
      <c r="K362" s="94"/>
      <c r="L362" s="268"/>
      <c r="M362" s="149">
        <v>2200</v>
      </c>
      <c r="N362" s="42"/>
      <c r="O362" s="268"/>
      <c r="P362" s="149">
        <v>0</v>
      </c>
      <c r="Q362" s="42"/>
      <c r="R362" s="149"/>
    </row>
    <row r="363" spans="1:18" x14ac:dyDescent="0.35">
      <c r="A363" s="42" t="s">
        <v>1435</v>
      </c>
      <c r="B363" s="42" t="s">
        <v>1530</v>
      </c>
      <c r="C363" s="42" t="s">
        <v>1531</v>
      </c>
      <c r="D363" s="42"/>
      <c r="E363" s="42"/>
      <c r="F363" s="42" t="s">
        <v>2248</v>
      </c>
      <c r="G363" s="42" t="s">
        <v>2249</v>
      </c>
      <c r="H363" s="42"/>
      <c r="I363" s="42"/>
      <c r="J363" s="42"/>
      <c r="K363" s="94"/>
      <c r="L363" s="268"/>
      <c r="M363" s="149">
        <v>15400</v>
      </c>
      <c r="N363" s="42"/>
      <c r="O363" s="268"/>
      <c r="P363" s="149">
        <v>0</v>
      </c>
      <c r="Q363" s="42"/>
      <c r="R363" s="149"/>
    </row>
    <row r="364" spans="1:18" x14ac:dyDescent="0.35">
      <c r="A364" s="42" t="s">
        <v>1435</v>
      </c>
      <c r="B364" s="42" t="s">
        <v>1530</v>
      </c>
      <c r="C364" s="42" t="s">
        <v>1531</v>
      </c>
      <c r="D364" s="42"/>
      <c r="E364" s="42"/>
      <c r="F364" s="42" t="s">
        <v>2250</v>
      </c>
      <c r="G364" s="42" t="s">
        <v>2251</v>
      </c>
      <c r="H364" s="42"/>
      <c r="I364" s="42"/>
      <c r="J364" s="42"/>
      <c r="K364" s="94"/>
      <c r="L364" s="268"/>
      <c r="M364" s="149">
        <v>4400</v>
      </c>
      <c r="N364" s="42"/>
      <c r="O364" s="268"/>
      <c r="P364" s="149">
        <v>0</v>
      </c>
      <c r="Q364" s="42"/>
      <c r="R364" s="149"/>
    </row>
    <row r="365" spans="1:18" x14ac:dyDescent="0.35">
      <c r="A365" s="42" t="s">
        <v>1435</v>
      </c>
      <c r="B365" s="42" t="s">
        <v>1530</v>
      </c>
      <c r="C365" s="42" t="s">
        <v>1531</v>
      </c>
      <c r="D365" s="42"/>
      <c r="E365" s="42"/>
      <c r="F365" s="42" t="s">
        <v>2252</v>
      </c>
      <c r="G365" s="42" t="s">
        <v>2253</v>
      </c>
      <c r="H365" s="42"/>
      <c r="I365" s="42"/>
      <c r="J365" s="42"/>
      <c r="K365" s="94"/>
      <c r="L365" s="268"/>
      <c r="M365" s="149">
        <v>1500</v>
      </c>
      <c r="N365" s="42"/>
      <c r="O365" s="268"/>
      <c r="P365" s="149">
        <v>0</v>
      </c>
      <c r="Q365" s="42"/>
      <c r="R365" s="149"/>
    </row>
    <row r="366" spans="1:18" x14ac:dyDescent="0.35">
      <c r="A366" s="42" t="s">
        <v>1435</v>
      </c>
      <c r="B366" s="42" t="s">
        <v>1530</v>
      </c>
      <c r="C366" s="42" t="s">
        <v>1531</v>
      </c>
      <c r="D366" s="42"/>
      <c r="E366" s="42"/>
      <c r="F366" s="42" t="s">
        <v>2254</v>
      </c>
      <c r="G366" s="42" t="s">
        <v>2255</v>
      </c>
      <c r="H366" s="42"/>
      <c r="I366" s="42"/>
      <c r="J366" s="42"/>
      <c r="K366" s="94"/>
      <c r="L366" s="268"/>
      <c r="M366" s="149">
        <v>12000</v>
      </c>
      <c r="N366" s="42"/>
      <c r="O366" s="268"/>
      <c r="P366" s="149">
        <v>13200</v>
      </c>
      <c r="Q366" s="42"/>
      <c r="R366" s="149"/>
    </row>
    <row r="367" spans="1:18" x14ac:dyDescent="0.35">
      <c r="A367" s="42" t="s">
        <v>1435</v>
      </c>
      <c r="B367" s="42" t="s">
        <v>1530</v>
      </c>
      <c r="C367" s="42" t="s">
        <v>1531</v>
      </c>
      <c r="D367" s="42"/>
      <c r="E367" s="42"/>
      <c r="F367" s="42" t="s">
        <v>2256</v>
      </c>
      <c r="G367" s="42" t="s">
        <v>2257</v>
      </c>
      <c r="H367" s="42"/>
      <c r="I367" s="42"/>
      <c r="J367" s="42"/>
      <c r="K367" s="94"/>
      <c r="L367" s="268"/>
      <c r="M367" s="149">
        <v>0</v>
      </c>
      <c r="N367" s="42"/>
      <c r="O367" s="268"/>
      <c r="P367" s="149">
        <v>13200</v>
      </c>
      <c r="Q367" s="42"/>
      <c r="R367" s="149"/>
    </row>
    <row r="368" spans="1:18" x14ac:dyDescent="0.35">
      <c r="A368" s="42" t="s">
        <v>1435</v>
      </c>
      <c r="B368" s="42" t="s">
        <v>1530</v>
      </c>
      <c r="C368" s="42" t="s">
        <v>1531</v>
      </c>
      <c r="D368" s="42"/>
      <c r="E368" s="42"/>
      <c r="F368" s="42" t="s">
        <v>2258</v>
      </c>
      <c r="G368" s="42" t="s">
        <v>2259</v>
      </c>
      <c r="H368" s="42"/>
      <c r="I368" s="42"/>
      <c r="J368" s="42"/>
      <c r="K368" s="94"/>
      <c r="L368" s="268"/>
      <c r="M368" s="149">
        <v>3000</v>
      </c>
      <c r="N368" s="42"/>
      <c r="O368" s="268"/>
      <c r="P368" s="149">
        <v>0</v>
      </c>
      <c r="Q368" s="42"/>
      <c r="R368" s="149"/>
    </row>
    <row r="369" spans="1:18" x14ac:dyDescent="0.35">
      <c r="A369" s="42" t="s">
        <v>1435</v>
      </c>
      <c r="B369" s="42" t="s">
        <v>1530</v>
      </c>
      <c r="C369" s="42" t="s">
        <v>1531</v>
      </c>
      <c r="D369" s="42"/>
      <c r="E369" s="42"/>
      <c r="F369" s="42" t="s">
        <v>2260</v>
      </c>
      <c r="G369" s="42" t="s">
        <v>2261</v>
      </c>
      <c r="H369" s="42"/>
      <c r="I369" s="42"/>
      <c r="J369" s="42"/>
      <c r="K369" s="94"/>
      <c r="L369" s="268"/>
      <c r="M369" s="149">
        <v>18000</v>
      </c>
      <c r="N369" s="42"/>
      <c r="O369" s="268"/>
      <c r="P369" s="149">
        <v>21000</v>
      </c>
      <c r="Q369" s="42"/>
      <c r="R369" s="149"/>
    </row>
    <row r="370" spans="1:18" x14ac:dyDescent="0.35">
      <c r="A370" s="42" t="s">
        <v>1435</v>
      </c>
      <c r="B370" s="42" t="s">
        <v>1530</v>
      </c>
      <c r="C370" s="42" t="s">
        <v>1531</v>
      </c>
      <c r="D370" s="42"/>
      <c r="E370" s="42"/>
      <c r="F370" s="42" t="s">
        <v>2262</v>
      </c>
      <c r="G370" s="42" t="s">
        <v>2263</v>
      </c>
      <c r="H370" s="42"/>
      <c r="I370" s="42"/>
      <c r="J370" s="42"/>
      <c r="K370" s="94"/>
      <c r="L370" s="268"/>
      <c r="M370" s="149">
        <v>4400</v>
      </c>
      <c r="N370" s="42"/>
      <c r="O370" s="268"/>
      <c r="P370" s="149">
        <v>0</v>
      </c>
      <c r="Q370" s="42"/>
      <c r="R370" s="149"/>
    </row>
    <row r="371" spans="1:18" x14ac:dyDescent="0.35">
      <c r="A371" s="42" t="s">
        <v>1435</v>
      </c>
      <c r="B371" s="42" t="s">
        <v>1530</v>
      </c>
      <c r="C371" s="42" t="s">
        <v>1531</v>
      </c>
      <c r="D371" s="42"/>
      <c r="E371" s="42"/>
      <c r="F371" s="42" t="s">
        <v>2264</v>
      </c>
      <c r="G371" s="42" t="s">
        <v>2265</v>
      </c>
      <c r="H371" s="42"/>
      <c r="I371" s="42"/>
      <c r="J371" s="42"/>
      <c r="K371" s="94"/>
      <c r="L371" s="268"/>
      <c r="M371" s="149">
        <v>2500</v>
      </c>
      <c r="N371" s="42"/>
      <c r="O371" s="268"/>
      <c r="P371" s="149">
        <v>0</v>
      </c>
      <c r="Q371" s="42"/>
      <c r="R371" s="149"/>
    </row>
    <row r="372" spans="1:18" x14ac:dyDescent="0.35">
      <c r="A372" s="42" t="s">
        <v>1435</v>
      </c>
      <c r="B372" s="42" t="s">
        <v>1530</v>
      </c>
      <c r="C372" s="42" t="s">
        <v>1531</v>
      </c>
      <c r="D372" s="42"/>
      <c r="E372" s="42"/>
      <c r="F372" s="42" t="s">
        <v>2266</v>
      </c>
      <c r="G372" s="42" t="s">
        <v>2267</v>
      </c>
      <c r="H372" s="42"/>
      <c r="I372" s="42"/>
      <c r="J372" s="42"/>
      <c r="K372" s="94"/>
      <c r="L372" s="268"/>
      <c r="M372" s="149">
        <v>2300</v>
      </c>
      <c r="N372" s="42"/>
      <c r="O372" s="268"/>
      <c r="P372" s="149">
        <v>0</v>
      </c>
      <c r="Q372" s="42"/>
      <c r="R372" s="149"/>
    </row>
    <row r="373" spans="1:18" x14ac:dyDescent="0.35">
      <c r="A373" s="42" t="s">
        <v>1435</v>
      </c>
      <c r="B373" s="42" t="s">
        <v>1530</v>
      </c>
      <c r="C373" s="42" t="s">
        <v>1531</v>
      </c>
      <c r="D373" s="42"/>
      <c r="E373" s="42"/>
      <c r="F373" s="42" t="s">
        <v>2268</v>
      </c>
      <c r="G373" s="42" t="s">
        <v>2269</v>
      </c>
      <c r="H373" s="42"/>
      <c r="I373" s="42"/>
      <c r="J373" s="42"/>
      <c r="K373" s="94"/>
      <c r="L373" s="268"/>
      <c r="M373" s="149">
        <v>4000</v>
      </c>
      <c r="N373" s="42"/>
      <c r="O373" s="268"/>
      <c r="P373" s="149">
        <v>0</v>
      </c>
      <c r="Q373" s="42"/>
      <c r="R373" s="149"/>
    </row>
    <row r="374" spans="1:18" x14ac:dyDescent="0.35">
      <c r="A374" s="42" t="s">
        <v>1435</v>
      </c>
      <c r="B374" s="42" t="s">
        <v>1530</v>
      </c>
      <c r="C374" s="42" t="s">
        <v>1531</v>
      </c>
      <c r="D374" s="42"/>
      <c r="E374" s="42"/>
      <c r="F374" s="42" t="s">
        <v>2270</v>
      </c>
      <c r="G374" s="42" t="s">
        <v>2271</v>
      </c>
      <c r="H374" s="42"/>
      <c r="I374" s="42"/>
      <c r="J374" s="42"/>
      <c r="K374" s="94"/>
      <c r="L374" s="268"/>
      <c r="M374" s="149">
        <v>0</v>
      </c>
      <c r="N374" s="42"/>
      <c r="O374" s="268"/>
      <c r="P374" s="149">
        <v>6300</v>
      </c>
      <c r="Q374" s="42"/>
      <c r="R374" s="149"/>
    </row>
    <row r="375" spans="1:18" x14ac:dyDescent="0.35">
      <c r="A375" s="42" t="s">
        <v>1435</v>
      </c>
      <c r="B375" s="42" t="s">
        <v>1530</v>
      </c>
      <c r="C375" s="42" t="s">
        <v>1531</v>
      </c>
      <c r="D375" s="42"/>
      <c r="E375" s="42"/>
      <c r="F375" s="42" t="s">
        <v>2272</v>
      </c>
      <c r="G375" s="42" t="s">
        <v>2273</v>
      </c>
      <c r="H375" s="42"/>
      <c r="I375" s="42"/>
      <c r="J375" s="42"/>
      <c r="K375" s="94"/>
      <c r="L375" s="268"/>
      <c r="M375" s="149">
        <v>15400</v>
      </c>
      <c r="N375" s="42"/>
      <c r="O375" s="268"/>
      <c r="P375" s="149">
        <v>0</v>
      </c>
      <c r="Q375" s="42"/>
      <c r="R375" s="149"/>
    </row>
    <row r="376" spans="1:18" x14ac:dyDescent="0.35">
      <c r="A376" s="42" t="s">
        <v>1435</v>
      </c>
      <c r="B376" s="42" t="s">
        <v>1530</v>
      </c>
      <c r="C376" s="42" t="s">
        <v>1531</v>
      </c>
      <c r="D376" s="42"/>
      <c r="E376" s="42"/>
      <c r="F376" s="42" t="s">
        <v>2274</v>
      </c>
      <c r="G376" s="42" t="s">
        <v>2275</v>
      </c>
      <c r="H376" s="42"/>
      <c r="I376" s="42"/>
      <c r="J376" s="42"/>
      <c r="K376" s="94"/>
      <c r="L376" s="268"/>
      <c r="M376" s="149">
        <v>9600</v>
      </c>
      <c r="N376" s="42"/>
      <c r="O376" s="268"/>
      <c r="P376" s="149">
        <v>2400</v>
      </c>
      <c r="Q376" s="42"/>
      <c r="R376" s="149"/>
    </row>
    <row r="377" spans="1:18" x14ac:dyDescent="0.35">
      <c r="A377" s="42" t="s">
        <v>1435</v>
      </c>
      <c r="B377" s="42" t="s">
        <v>1530</v>
      </c>
      <c r="C377" s="42" t="s">
        <v>1531</v>
      </c>
      <c r="D377" s="42"/>
      <c r="E377" s="42"/>
      <c r="F377" s="42" t="s">
        <v>2276</v>
      </c>
      <c r="G377" s="42" t="s">
        <v>2277</v>
      </c>
      <c r="H377" s="42"/>
      <c r="I377" s="42"/>
      <c r="J377" s="42"/>
      <c r="K377" s="94"/>
      <c r="L377" s="268"/>
      <c r="M377" s="149">
        <v>0</v>
      </c>
      <c r="N377" s="42"/>
      <c r="O377" s="268"/>
      <c r="P377" s="149">
        <v>6800</v>
      </c>
      <c r="Q377" s="42"/>
      <c r="R377" s="149"/>
    </row>
    <row r="378" spans="1:18" x14ac:dyDescent="0.35">
      <c r="A378" s="42" t="s">
        <v>1435</v>
      </c>
      <c r="B378" s="42" t="s">
        <v>1530</v>
      </c>
      <c r="C378" s="42" t="s">
        <v>1531</v>
      </c>
      <c r="D378" s="42"/>
      <c r="E378" s="42"/>
      <c r="F378" s="42" t="s">
        <v>2278</v>
      </c>
      <c r="G378" s="42" t="s">
        <v>2279</v>
      </c>
      <c r="H378" s="42"/>
      <c r="I378" s="42"/>
      <c r="J378" s="42"/>
      <c r="K378" s="94"/>
      <c r="L378" s="268"/>
      <c r="M378" s="149">
        <v>0</v>
      </c>
      <c r="N378" s="42"/>
      <c r="O378" s="268"/>
      <c r="P378" s="149">
        <v>21000</v>
      </c>
      <c r="Q378" s="42"/>
      <c r="R378" s="149"/>
    </row>
    <row r="379" spans="1:18" x14ac:dyDescent="0.35">
      <c r="A379" s="42" t="s">
        <v>1435</v>
      </c>
      <c r="B379" s="42" t="s">
        <v>1530</v>
      </c>
      <c r="C379" s="42" t="s">
        <v>1531</v>
      </c>
      <c r="D379" s="42"/>
      <c r="E379" s="42"/>
      <c r="F379" s="42" t="s">
        <v>2280</v>
      </c>
      <c r="G379" s="42" t="s">
        <v>2281</v>
      </c>
      <c r="H379" s="42"/>
      <c r="I379" s="42"/>
      <c r="J379" s="42"/>
      <c r="K379" s="94"/>
      <c r="L379" s="268"/>
      <c r="M379" s="149">
        <v>0</v>
      </c>
      <c r="N379" s="42"/>
      <c r="O379" s="268"/>
      <c r="P379" s="149">
        <v>21000</v>
      </c>
      <c r="Q379" s="42"/>
      <c r="R379" s="149"/>
    </row>
    <row r="380" spans="1:18" x14ac:dyDescent="0.35">
      <c r="A380" s="42" t="s">
        <v>1435</v>
      </c>
      <c r="B380" s="42" t="s">
        <v>1530</v>
      </c>
      <c r="C380" s="42" t="s">
        <v>1531</v>
      </c>
      <c r="D380" s="42"/>
      <c r="E380" s="42"/>
      <c r="F380" s="42" t="s">
        <v>2282</v>
      </c>
      <c r="G380" s="42" t="s">
        <v>2283</v>
      </c>
      <c r="H380" s="42"/>
      <c r="I380" s="42"/>
      <c r="J380" s="42"/>
      <c r="K380" s="94"/>
      <c r="L380" s="268"/>
      <c r="M380" s="149">
        <v>0</v>
      </c>
      <c r="N380" s="42"/>
      <c r="O380" s="268"/>
      <c r="P380" s="149">
        <v>11800</v>
      </c>
      <c r="Q380" s="42"/>
      <c r="R380" s="149"/>
    </row>
    <row r="381" spans="1:18" x14ac:dyDescent="0.35">
      <c r="A381" s="42" t="s">
        <v>1435</v>
      </c>
      <c r="B381" s="42" t="s">
        <v>1530</v>
      </c>
      <c r="C381" s="42" t="s">
        <v>1531</v>
      </c>
      <c r="D381" s="42"/>
      <c r="E381" s="42"/>
      <c r="F381" s="42" t="s">
        <v>2284</v>
      </c>
      <c r="G381" s="42" t="s">
        <v>2285</v>
      </c>
      <c r="H381" s="42"/>
      <c r="I381" s="42"/>
      <c r="J381" s="42"/>
      <c r="K381" s="94"/>
      <c r="L381" s="268"/>
      <c r="M381" s="149">
        <v>3500</v>
      </c>
      <c r="N381" s="42"/>
      <c r="O381" s="268"/>
      <c r="P381" s="149">
        <v>0</v>
      </c>
      <c r="Q381" s="42"/>
      <c r="R381" s="149"/>
    </row>
    <row r="382" spans="1:18" x14ac:dyDescent="0.35">
      <c r="A382" s="42" t="s">
        <v>1435</v>
      </c>
      <c r="B382" s="42" t="s">
        <v>1530</v>
      </c>
      <c r="C382" s="42" t="s">
        <v>1531</v>
      </c>
      <c r="D382" s="42"/>
      <c r="E382" s="42"/>
      <c r="F382" s="42" t="s">
        <v>2286</v>
      </c>
      <c r="G382" s="42" t="s">
        <v>2287</v>
      </c>
      <c r="H382" s="42"/>
      <c r="I382" s="42"/>
      <c r="J382" s="42"/>
      <c r="K382" s="94"/>
      <c r="L382" s="268"/>
      <c r="M382" s="149">
        <v>4400</v>
      </c>
      <c r="N382" s="42"/>
      <c r="O382" s="268"/>
      <c r="P382" s="149">
        <v>0</v>
      </c>
      <c r="Q382" s="42"/>
      <c r="R382" s="149"/>
    </row>
    <row r="383" spans="1:18" x14ac:dyDescent="0.35">
      <c r="A383" s="42" t="s">
        <v>1435</v>
      </c>
      <c r="B383" s="42" t="s">
        <v>1530</v>
      </c>
      <c r="C383" s="42" t="s">
        <v>1531</v>
      </c>
      <c r="D383" s="42"/>
      <c r="E383" s="42"/>
      <c r="F383" s="42" t="s">
        <v>2288</v>
      </c>
      <c r="G383" s="42" t="s">
        <v>2289</v>
      </c>
      <c r="H383" s="42"/>
      <c r="I383" s="42"/>
      <c r="J383" s="42"/>
      <c r="K383" s="94"/>
      <c r="L383" s="268"/>
      <c r="M383" s="149">
        <v>0</v>
      </c>
      <c r="N383" s="42"/>
      <c r="O383" s="268"/>
      <c r="P383" s="149">
        <v>9400</v>
      </c>
      <c r="Q383" s="42"/>
      <c r="R383" s="149"/>
    </row>
    <row r="384" spans="1:18" x14ac:dyDescent="0.35">
      <c r="A384" s="42" t="s">
        <v>1435</v>
      </c>
      <c r="B384" s="42" t="s">
        <v>1530</v>
      </c>
      <c r="C384" s="42" t="s">
        <v>1531</v>
      </c>
      <c r="D384" s="42"/>
      <c r="E384" s="42"/>
      <c r="F384" s="42" t="s">
        <v>2290</v>
      </c>
      <c r="G384" s="42" t="s">
        <v>2291</v>
      </c>
      <c r="H384" s="42"/>
      <c r="I384" s="42"/>
      <c r="J384" s="42"/>
      <c r="K384" s="94"/>
      <c r="L384" s="268"/>
      <c r="M384" s="149">
        <v>3500</v>
      </c>
      <c r="N384" s="42"/>
      <c r="O384" s="268"/>
      <c r="P384" s="149">
        <v>0</v>
      </c>
      <c r="Q384" s="42"/>
      <c r="R384" s="149"/>
    </row>
    <row r="385" spans="1:18" x14ac:dyDescent="0.35">
      <c r="A385" s="42" t="s">
        <v>1435</v>
      </c>
      <c r="B385" s="42" t="s">
        <v>1530</v>
      </c>
      <c r="C385" s="42" t="s">
        <v>1531</v>
      </c>
      <c r="D385" s="42"/>
      <c r="E385" s="42"/>
      <c r="F385" s="42" t="s">
        <v>2292</v>
      </c>
      <c r="G385" s="42" t="s">
        <v>2293</v>
      </c>
      <c r="H385" s="42"/>
      <c r="I385" s="42"/>
      <c r="J385" s="42"/>
      <c r="K385" s="94"/>
      <c r="L385" s="268"/>
      <c r="M385" s="149">
        <v>0</v>
      </c>
      <c r="N385" s="42"/>
      <c r="O385" s="268"/>
      <c r="P385" s="149">
        <v>7000</v>
      </c>
      <c r="Q385" s="42"/>
      <c r="R385" s="149"/>
    </row>
    <row r="386" spans="1:18" x14ac:dyDescent="0.35">
      <c r="A386" s="42" t="s">
        <v>1435</v>
      </c>
      <c r="B386" s="42" t="s">
        <v>1530</v>
      </c>
      <c r="C386" s="42" t="s">
        <v>1531</v>
      </c>
      <c r="D386" s="42"/>
      <c r="E386" s="42"/>
      <c r="F386" s="42" t="s">
        <v>2294</v>
      </c>
      <c r="G386" s="42" t="s">
        <v>2295</v>
      </c>
      <c r="H386" s="42"/>
      <c r="I386" s="42"/>
      <c r="J386" s="42"/>
      <c r="K386" s="94"/>
      <c r="L386" s="268"/>
      <c r="M386" s="149">
        <v>0</v>
      </c>
      <c r="N386" s="42"/>
      <c r="O386" s="268"/>
      <c r="P386" s="149">
        <v>13600</v>
      </c>
      <c r="Q386" s="42"/>
      <c r="R386" s="149"/>
    </row>
    <row r="387" spans="1:18" x14ac:dyDescent="0.35">
      <c r="A387" s="42" t="s">
        <v>1435</v>
      </c>
      <c r="B387" s="42" t="s">
        <v>1530</v>
      </c>
      <c r="C387" s="42" t="s">
        <v>1531</v>
      </c>
      <c r="D387" s="42"/>
      <c r="E387" s="42"/>
      <c r="F387" s="42" t="s">
        <v>2296</v>
      </c>
      <c r="G387" s="42" t="s">
        <v>2297</v>
      </c>
      <c r="H387" s="42"/>
      <c r="I387" s="42"/>
      <c r="J387" s="42"/>
      <c r="K387" s="94"/>
      <c r="L387" s="268"/>
      <c r="M387" s="149">
        <v>11900</v>
      </c>
      <c r="N387" s="42"/>
      <c r="O387" s="268"/>
      <c r="P387" s="149">
        <v>0</v>
      </c>
      <c r="Q387" s="42"/>
      <c r="R387" s="149"/>
    </row>
    <row r="388" spans="1:18" x14ac:dyDescent="0.35">
      <c r="A388" s="42" t="s">
        <v>1435</v>
      </c>
      <c r="B388" s="42" t="s">
        <v>1530</v>
      </c>
      <c r="C388" s="42" t="s">
        <v>1531</v>
      </c>
      <c r="D388" s="42"/>
      <c r="E388" s="42"/>
      <c r="F388" s="42" t="s">
        <v>2298</v>
      </c>
      <c r="G388" s="42" t="s">
        <v>2299</v>
      </c>
      <c r="H388" s="42"/>
      <c r="I388" s="42"/>
      <c r="J388" s="42"/>
      <c r="K388" s="94"/>
      <c r="L388" s="268"/>
      <c r="M388" s="149">
        <v>0</v>
      </c>
      <c r="N388" s="42"/>
      <c r="O388" s="268"/>
      <c r="P388" s="149">
        <v>6000</v>
      </c>
      <c r="Q388" s="42"/>
      <c r="R388" s="149"/>
    </row>
    <row r="389" spans="1:18" x14ac:dyDescent="0.35">
      <c r="A389" s="42" t="s">
        <v>1435</v>
      </c>
      <c r="B389" s="42" t="s">
        <v>1530</v>
      </c>
      <c r="C389" s="42" t="s">
        <v>1531</v>
      </c>
      <c r="D389" s="42"/>
      <c r="E389" s="42"/>
      <c r="F389" s="42" t="s">
        <v>2300</v>
      </c>
      <c r="G389" s="42" t="s">
        <v>2301</v>
      </c>
      <c r="H389" s="42"/>
      <c r="I389" s="42"/>
      <c r="J389" s="42"/>
      <c r="K389" s="94"/>
      <c r="L389" s="268"/>
      <c r="M389" s="149">
        <v>5200</v>
      </c>
      <c r="N389" s="42"/>
      <c r="O389" s="268"/>
      <c r="P389" s="149">
        <v>3900</v>
      </c>
      <c r="Q389" s="42"/>
      <c r="R389" s="149"/>
    </row>
    <row r="390" spans="1:18" x14ac:dyDescent="0.35">
      <c r="A390" s="42" t="s">
        <v>1435</v>
      </c>
      <c r="B390" s="42" t="s">
        <v>1530</v>
      </c>
      <c r="C390" s="42" t="s">
        <v>1531</v>
      </c>
      <c r="D390" s="42"/>
      <c r="E390" s="42"/>
      <c r="F390" s="42" t="s">
        <v>2302</v>
      </c>
      <c r="G390" s="42" t="s">
        <v>2303</v>
      </c>
      <c r="H390" s="42"/>
      <c r="I390" s="42"/>
      <c r="J390" s="42"/>
      <c r="K390" s="94"/>
      <c r="L390" s="268"/>
      <c r="M390" s="149">
        <v>0</v>
      </c>
      <c r="N390" s="42"/>
      <c r="O390" s="268"/>
      <c r="P390" s="149">
        <v>2500</v>
      </c>
      <c r="Q390" s="42"/>
      <c r="R390" s="149"/>
    </row>
    <row r="391" spans="1:18" x14ac:dyDescent="0.35">
      <c r="A391" s="42" t="s">
        <v>1435</v>
      </c>
      <c r="B391" s="42" t="s">
        <v>1530</v>
      </c>
      <c r="C391" s="42" t="s">
        <v>1531</v>
      </c>
      <c r="D391" s="42"/>
      <c r="E391" s="42"/>
      <c r="F391" s="42" t="s">
        <v>2304</v>
      </c>
      <c r="G391" s="42" t="s">
        <v>2305</v>
      </c>
      <c r="H391" s="42"/>
      <c r="I391" s="42"/>
      <c r="J391" s="42"/>
      <c r="K391" s="94"/>
      <c r="L391" s="268"/>
      <c r="M391" s="149">
        <v>0</v>
      </c>
      <c r="N391" s="42"/>
      <c r="O391" s="268"/>
      <c r="P391" s="149">
        <v>9600</v>
      </c>
      <c r="Q391" s="42"/>
      <c r="R391" s="149"/>
    </row>
    <row r="392" spans="1:18" x14ac:dyDescent="0.35">
      <c r="A392" s="42" t="s">
        <v>1435</v>
      </c>
      <c r="B392" s="42" t="s">
        <v>1530</v>
      </c>
      <c r="C392" s="42" t="s">
        <v>1531</v>
      </c>
      <c r="D392" s="42"/>
      <c r="E392" s="42"/>
      <c r="F392" s="42" t="s">
        <v>2306</v>
      </c>
      <c r="G392" s="42" t="s">
        <v>2307</v>
      </c>
      <c r="H392" s="42"/>
      <c r="I392" s="42"/>
      <c r="J392" s="42"/>
      <c r="K392" s="94"/>
      <c r="L392" s="268"/>
      <c r="M392" s="149">
        <v>0</v>
      </c>
      <c r="N392" s="42"/>
      <c r="O392" s="268"/>
      <c r="P392" s="149">
        <v>7200</v>
      </c>
      <c r="Q392" s="42"/>
      <c r="R392" s="149"/>
    </row>
    <row r="393" spans="1:18" x14ac:dyDescent="0.35">
      <c r="A393" s="42" t="s">
        <v>1435</v>
      </c>
      <c r="B393" s="42" t="s">
        <v>1530</v>
      </c>
      <c r="C393" s="42" t="s">
        <v>1531</v>
      </c>
      <c r="D393" s="42"/>
      <c r="E393" s="42"/>
      <c r="F393" s="42" t="s">
        <v>2308</v>
      </c>
      <c r="G393" s="42" t="s">
        <v>2309</v>
      </c>
      <c r="H393" s="42"/>
      <c r="I393" s="42"/>
      <c r="J393" s="42"/>
      <c r="K393" s="94"/>
      <c r="L393" s="268"/>
      <c r="M393" s="149">
        <v>0</v>
      </c>
      <c r="N393" s="42"/>
      <c r="O393" s="268"/>
      <c r="P393" s="149">
        <v>14100</v>
      </c>
      <c r="Q393" s="42"/>
      <c r="R393" s="149"/>
    </row>
    <row r="394" spans="1:18" x14ac:dyDescent="0.35">
      <c r="A394" s="42" t="s">
        <v>1435</v>
      </c>
      <c r="B394" s="42" t="s">
        <v>1530</v>
      </c>
      <c r="C394" s="42" t="s">
        <v>1531</v>
      </c>
      <c r="D394" s="42"/>
      <c r="E394" s="42"/>
      <c r="F394" s="42" t="s">
        <v>2310</v>
      </c>
      <c r="G394" s="42" t="s">
        <v>2311</v>
      </c>
      <c r="H394" s="42"/>
      <c r="I394" s="42"/>
      <c r="J394" s="42"/>
      <c r="K394" s="94"/>
      <c r="L394" s="268"/>
      <c r="M394" s="149">
        <v>0</v>
      </c>
      <c r="N394" s="42"/>
      <c r="O394" s="268"/>
      <c r="P394" s="149">
        <v>2000</v>
      </c>
      <c r="Q394" s="42"/>
      <c r="R394" s="149"/>
    </row>
    <row r="395" spans="1:18" x14ac:dyDescent="0.35">
      <c r="A395" s="42" t="s">
        <v>1435</v>
      </c>
      <c r="B395" s="42" t="s">
        <v>1530</v>
      </c>
      <c r="C395" s="42" t="s">
        <v>1531</v>
      </c>
      <c r="D395" s="42"/>
      <c r="E395" s="42"/>
      <c r="F395" s="42" t="s">
        <v>2312</v>
      </c>
      <c r="G395" s="42" t="s">
        <v>2313</v>
      </c>
      <c r="H395" s="42"/>
      <c r="I395" s="42"/>
      <c r="J395" s="42"/>
      <c r="K395" s="94"/>
      <c r="L395" s="268"/>
      <c r="M395" s="149">
        <v>2000</v>
      </c>
      <c r="N395" s="42"/>
      <c r="O395" s="268"/>
      <c r="P395" s="149">
        <v>0</v>
      </c>
      <c r="Q395" s="42"/>
      <c r="R395" s="149"/>
    </row>
    <row r="396" spans="1:18" x14ac:dyDescent="0.35">
      <c r="A396" s="42" t="s">
        <v>1435</v>
      </c>
      <c r="B396" s="42" t="s">
        <v>1530</v>
      </c>
      <c r="C396" s="42" t="s">
        <v>1531</v>
      </c>
      <c r="D396" s="42"/>
      <c r="E396" s="42"/>
      <c r="F396" s="42" t="s">
        <v>2314</v>
      </c>
      <c r="G396" s="42" t="s">
        <v>2315</v>
      </c>
      <c r="H396" s="42"/>
      <c r="I396" s="42"/>
      <c r="J396" s="42"/>
      <c r="K396" s="94"/>
      <c r="L396" s="268"/>
      <c r="M396" s="149">
        <v>6470</v>
      </c>
      <c r="N396" s="42"/>
      <c r="O396" s="268"/>
      <c r="P396" s="149">
        <v>0</v>
      </c>
      <c r="Q396" s="42"/>
      <c r="R396" s="149"/>
    </row>
    <row r="397" spans="1:18" x14ac:dyDescent="0.35">
      <c r="A397" s="42" t="s">
        <v>1435</v>
      </c>
      <c r="B397" s="42" t="s">
        <v>1530</v>
      </c>
      <c r="C397" s="42" t="s">
        <v>1531</v>
      </c>
      <c r="D397" s="42"/>
      <c r="E397" s="42"/>
      <c r="F397" s="42" t="s">
        <v>2316</v>
      </c>
      <c r="G397" s="42" t="s">
        <v>2317</v>
      </c>
      <c r="H397" s="42"/>
      <c r="I397" s="42"/>
      <c r="J397" s="42"/>
      <c r="K397" s="94"/>
      <c r="L397" s="268"/>
      <c r="M397" s="149">
        <v>0</v>
      </c>
      <c r="N397" s="42"/>
      <c r="O397" s="268"/>
      <c r="P397" s="149">
        <v>3500</v>
      </c>
      <c r="Q397" s="42"/>
      <c r="R397" s="149"/>
    </row>
    <row r="398" spans="1:18" x14ac:dyDescent="0.35">
      <c r="A398" s="42" t="s">
        <v>1435</v>
      </c>
      <c r="B398" s="42" t="s">
        <v>1530</v>
      </c>
      <c r="C398" s="42" t="s">
        <v>1531</v>
      </c>
      <c r="D398" s="42"/>
      <c r="E398" s="42"/>
      <c r="F398" s="42" t="s">
        <v>2318</v>
      </c>
      <c r="G398" s="42" t="s">
        <v>2319</v>
      </c>
      <c r="H398" s="42"/>
      <c r="I398" s="42"/>
      <c r="J398" s="42"/>
      <c r="K398" s="94"/>
      <c r="L398" s="268"/>
      <c r="M398" s="149">
        <v>4000</v>
      </c>
      <c r="N398" s="42"/>
      <c r="O398" s="268"/>
      <c r="P398" s="149">
        <v>0</v>
      </c>
      <c r="Q398" s="42"/>
      <c r="R398" s="149"/>
    </row>
    <row r="399" spans="1:18" x14ac:dyDescent="0.35">
      <c r="A399" s="42" t="s">
        <v>1435</v>
      </c>
      <c r="B399" s="42" t="s">
        <v>1530</v>
      </c>
      <c r="C399" s="42" t="s">
        <v>1531</v>
      </c>
      <c r="D399" s="42"/>
      <c r="E399" s="42"/>
      <c r="F399" s="42" t="s">
        <v>2320</v>
      </c>
      <c r="G399" s="42" t="s">
        <v>2321</v>
      </c>
      <c r="H399" s="42"/>
      <c r="I399" s="42"/>
      <c r="J399" s="42"/>
      <c r="K399" s="94"/>
      <c r="L399" s="268"/>
      <c r="M399" s="149">
        <v>0</v>
      </c>
      <c r="N399" s="42"/>
      <c r="O399" s="268"/>
      <c r="P399" s="149">
        <v>10600</v>
      </c>
      <c r="Q399" s="42"/>
      <c r="R399" s="149"/>
    </row>
    <row r="400" spans="1:18" x14ac:dyDescent="0.35">
      <c r="A400" s="42" t="s">
        <v>1435</v>
      </c>
      <c r="B400" s="42" t="s">
        <v>1530</v>
      </c>
      <c r="C400" s="42" t="s">
        <v>1531</v>
      </c>
      <c r="D400" s="42"/>
      <c r="E400" s="42"/>
      <c r="F400" s="42" t="s">
        <v>2322</v>
      </c>
      <c r="G400" s="42" t="s">
        <v>2323</v>
      </c>
      <c r="H400" s="42"/>
      <c r="I400" s="42"/>
      <c r="J400" s="42"/>
      <c r="K400" s="94"/>
      <c r="L400" s="268"/>
      <c r="M400" s="149">
        <v>2000</v>
      </c>
      <c r="N400" s="42"/>
      <c r="O400" s="268"/>
      <c r="P400" s="149">
        <v>0</v>
      </c>
      <c r="Q400" s="42"/>
      <c r="R400" s="149"/>
    </row>
    <row r="401" spans="1:18" x14ac:dyDescent="0.35">
      <c r="A401" s="42" t="s">
        <v>1435</v>
      </c>
      <c r="B401" s="42" t="s">
        <v>1530</v>
      </c>
      <c r="C401" s="42" t="s">
        <v>1531</v>
      </c>
      <c r="D401" s="42"/>
      <c r="E401" s="42"/>
      <c r="F401" s="42" t="s">
        <v>2324</v>
      </c>
      <c r="G401" s="42" t="s">
        <v>2325</v>
      </c>
      <c r="H401" s="42"/>
      <c r="I401" s="42"/>
      <c r="J401" s="42"/>
      <c r="K401" s="94"/>
      <c r="L401" s="268"/>
      <c r="M401" s="149">
        <v>8800</v>
      </c>
      <c r="N401" s="42"/>
      <c r="O401" s="268"/>
      <c r="P401" s="149">
        <v>0</v>
      </c>
      <c r="Q401" s="42"/>
      <c r="R401" s="149"/>
    </row>
    <row r="402" spans="1:18" x14ac:dyDescent="0.35">
      <c r="A402" s="42" t="s">
        <v>1435</v>
      </c>
      <c r="B402" s="42" t="s">
        <v>1530</v>
      </c>
      <c r="C402" s="42" t="s">
        <v>1531</v>
      </c>
      <c r="D402" s="42"/>
      <c r="E402" s="42"/>
      <c r="F402" s="42" t="s">
        <v>2326</v>
      </c>
      <c r="G402" s="42" t="s">
        <v>2327</v>
      </c>
      <c r="H402" s="42"/>
      <c r="I402" s="42"/>
      <c r="J402" s="42"/>
      <c r="K402" s="94"/>
      <c r="L402" s="268"/>
      <c r="M402" s="149">
        <v>0</v>
      </c>
      <c r="N402" s="42"/>
      <c r="O402" s="268"/>
      <c r="P402" s="149">
        <v>7400</v>
      </c>
      <c r="Q402" s="42"/>
      <c r="R402" s="149"/>
    </row>
    <row r="403" spans="1:18" x14ac:dyDescent="0.35">
      <c r="A403" s="42" t="s">
        <v>1435</v>
      </c>
      <c r="B403" s="42" t="s">
        <v>1530</v>
      </c>
      <c r="C403" s="42" t="s">
        <v>1531</v>
      </c>
      <c r="D403" s="42"/>
      <c r="E403" s="42"/>
      <c r="F403" s="42" t="s">
        <v>2328</v>
      </c>
      <c r="G403" s="42" t="s">
        <v>2329</v>
      </c>
      <c r="H403" s="42"/>
      <c r="I403" s="42"/>
      <c r="J403" s="42"/>
      <c r="K403" s="94"/>
      <c r="L403" s="268"/>
      <c r="M403" s="149">
        <v>0</v>
      </c>
      <c r="N403" s="42"/>
      <c r="O403" s="268"/>
      <c r="P403" s="149">
        <v>24000</v>
      </c>
      <c r="Q403" s="42"/>
      <c r="R403" s="149"/>
    </row>
    <row r="404" spans="1:18" x14ac:dyDescent="0.35">
      <c r="A404" s="42" t="s">
        <v>1435</v>
      </c>
      <c r="B404" s="42" t="s">
        <v>1530</v>
      </c>
      <c r="C404" s="42" t="s">
        <v>1531</v>
      </c>
      <c r="D404" s="42"/>
      <c r="E404" s="42"/>
      <c r="F404" s="42" t="s">
        <v>2330</v>
      </c>
      <c r="G404" s="42" t="s">
        <v>2331</v>
      </c>
      <c r="H404" s="42"/>
      <c r="I404" s="42"/>
      <c r="J404" s="42"/>
      <c r="K404" s="94"/>
      <c r="L404" s="268"/>
      <c r="M404" s="149">
        <v>0</v>
      </c>
      <c r="N404" s="42"/>
      <c r="O404" s="268"/>
      <c r="P404" s="149">
        <v>8800</v>
      </c>
      <c r="Q404" s="42"/>
      <c r="R404" s="149"/>
    </row>
    <row r="405" spans="1:18" x14ac:dyDescent="0.35">
      <c r="A405" s="42" t="s">
        <v>1435</v>
      </c>
      <c r="B405" s="42" t="s">
        <v>1530</v>
      </c>
      <c r="C405" s="42" t="s">
        <v>1531</v>
      </c>
      <c r="D405" s="42"/>
      <c r="E405" s="42"/>
      <c r="F405" s="42" t="s">
        <v>2332</v>
      </c>
      <c r="G405" s="42" t="s">
        <v>2333</v>
      </c>
      <c r="H405" s="42"/>
      <c r="I405" s="42"/>
      <c r="J405" s="42"/>
      <c r="K405" s="94"/>
      <c r="L405" s="268"/>
      <c r="M405" s="149">
        <v>2000</v>
      </c>
      <c r="N405" s="42"/>
      <c r="O405" s="268"/>
      <c r="P405" s="149">
        <v>10000</v>
      </c>
      <c r="Q405" s="42"/>
      <c r="R405" s="149"/>
    </row>
    <row r="406" spans="1:18" x14ac:dyDescent="0.35">
      <c r="A406" s="42" t="s">
        <v>1435</v>
      </c>
      <c r="B406" s="42" t="s">
        <v>1530</v>
      </c>
      <c r="C406" s="42" t="s">
        <v>1531</v>
      </c>
      <c r="D406" s="42"/>
      <c r="E406" s="42"/>
      <c r="F406" s="42" t="s">
        <v>2334</v>
      </c>
      <c r="G406" s="42" t="s">
        <v>2335</v>
      </c>
      <c r="H406" s="42"/>
      <c r="I406" s="42"/>
      <c r="J406" s="42"/>
      <c r="K406" s="94"/>
      <c r="L406" s="268"/>
      <c r="M406" s="149">
        <v>0</v>
      </c>
      <c r="N406" s="42"/>
      <c r="O406" s="268"/>
      <c r="P406" s="149">
        <v>5000</v>
      </c>
      <c r="Q406" s="42"/>
      <c r="R406" s="149"/>
    </row>
    <row r="407" spans="1:18" x14ac:dyDescent="0.35">
      <c r="A407" s="42" t="s">
        <v>1435</v>
      </c>
      <c r="B407" s="42" t="s">
        <v>1530</v>
      </c>
      <c r="C407" s="42" t="s">
        <v>1531</v>
      </c>
      <c r="D407" s="42"/>
      <c r="E407" s="42"/>
      <c r="F407" s="42" t="s">
        <v>2336</v>
      </c>
      <c r="G407" s="42" t="s">
        <v>2337</v>
      </c>
      <c r="H407" s="42"/>
      <c r="I407" s="42"/>
      <c r="J407" s="42"/>
      <c r="K407" s="94"/>
      <c r="L407" s="268"/>
      <c r="M407" s="149">
        <v>21000</v>
      </c>
      <c r="N407" s="42"/>
      <c r="O407" s="268"/>
      <c r="P407" s="149">
        <v>8400</v>
      </c>
      <c r="Q407" s="42"/>
      <c r="R407" s="149"/>
    </row>
    <row r="408" spans="1:18" x14ac:dyDescent="0.35">
      <c r="A408" s="42" t="s">
        <v>1435</v>
      </c>
      <c r="B408" s="42" t="s">
        <v>1530</v>
      </c>
      <c r="C408" s="42" t="s">
        <v>1531</v>
      </c>
      <c r="D408" s="42"/>
      <c r="E408" s="42"/>
      <c r="F408" s="42" t="s">
        <v>2338</v>
      </c>
      <c r="G408" s="42" t="s">
        <v>2339</v>
      </c>
      <c r="H408" s="42"/>
      <c r="I408" s="42"/>
      <c r="J408" s="42"/>
      <c r="K408" s="94"/>
      <c r="L408" s="268"/>
      <c r="M408" s="149">
        <v>1000</v>
      </c>
      <c r="N408" s="42"/>
      <c r="O408" s="268"/>
      <c r="P408" s="149">
        <v>0</v>
      </c>
      <c r="Q408" s="42"/>
      <c r="R408" s="149"/>
    </row>
    <row r="409" spans="1:18" x14ac:dyDescent="0.35">
      <c r="A409" s="42" t="s">
        <v>1435</v>
      </c>
      <c r="B409" s="42" t="s">
        <v>1530</v>
      </c>
      <c r="C409" s="42" t="s">
        <v>1531</v>
      </c>
      <c r="D409" s="42"/>
      <c r="E409" s="42"/>
      <c r="F409" s="42" t="s">
        <v>2340</v>
      </c>
      <c r="G409" s="42" t="s">
        <v>2341</v>
      </c>
      <c r="H409" s="42"/>
      <c r="I409" s="42"/>
      <c r="J409" s="42"/>
      <c r="K409" s="94"/>
      <c r="L409" s="268"/>
      <c r="M409" s="149">
        <v>7000</v>
      </c>
      <c r="N409" s="42"/>
      <c r="O409" s="268"/>
      <c r="P409" s="149">
        <v>0</v>
      </c>
      <c r="Q409" s="42"/>
      <c r="R409" s="149"/>
    </row>
    <row r="410" spans="1:18" x14ac:dyDescent="0.35">
      <c r="A410" s="42" t="s">
        <v>1435</v>
      </c>
      <c r="B410" s="42" t="s">
        <v>1530</v>
      </c>
      <c r="C410" s="42" t="s">
        <v>1531</v>
      </c>
      <c r="D410" s="42"/>
      <c r="E410" s="42"/>
      <c r="F410" s="42" t="s">
        <v>2342</v>
      </c>
      <c r="G410" s="42" t="s">
        <v>2343</v>
      </c>
      <c r="H410" s="42"/>
      <c r="I410" s="42"/>
      <c r="J410" s="42"/>
      <c r="K410" s="94"/>
      <c r="L410" s="268"/>
      <c r="M410" s="149">
        <v>10000</v>
      </c>
      <c r="N410" s="42"/>
      <c r="O410" s="268"/>
      <c r="P410" s="149">
        <v>0</v>
      </c>
      <c r="Q410" s="42"/>
      <c r="R410" s="149"/>
    </row>
    <row r="411" spans="1:18" x14ac:dyDescent="0.35">
      <c r="A411" s="42" t="s">
        <v>1435</v>
      </c>
      <c r="B411" s="42" t="s">
        <v>1530</v>
      </c>
      <c r="C411" s="42" t="s">
        <v>1531</v>
      </c>
      <c r="D411" s="42"/>
      <c r="E411" s="42"/>
      <c r="F411" s="42" t="s">
        <v>2344</v>
      </c>
      <c r="G411" s="42" t="s">
        <v>2345</v>
      </c>
      <c r="H411" s="42"/>
      <c r="I411" s="42"/>
      <c r="J411" s="42"/>
      <c r="K411" s="94"/>
      <c r="L411" s="268"/>
      <c r="M411" s="149">
        <v>5400</v>
      </c>
      <c r="N411" s="42"/>
      <c r="O411" s="268"/>
      <c r="P411" s="149">
        <v>0</v>
      </c>
      <c r="Q411" s="42"/>
      <c r="R411" s="149"/>
    </row>
    <row r="412" spans="1:18" x14ac:dyDescent="0.35">
      <c r="A412" s="42" t="s">
        <v>1435</v>
      </c>
      <c r="B412" s="42" t="s">
        <v>1530</v>
      </c>
      <c r="C412" s="42" t="s">
        <v>1531</v>
      </c>
      <c r="D412" s="42"/>
      <c r="E412" s="42"/>
      <c r="F412" s="42" t="s">
        <v>2346</v>
      </c>
      <c r="G412" s="42" t="s">
        <v>2347</v>
      </c>
      <c r="H412" s="42"/>
      <c r="I412" s="42"/>
      <c r="J412" s="42"/>
      <c r="K412" s="94"/>
      <c r="L412" s="268"/>
      <c r="M412" s="149">
        <v>3000</v>
      </c>
      <c r="N412" s="42"/>
      <c r="O412" s="268"/>
      <c r="P412" s="149">
        <v>0</v>
      </c>
      <c r="Q412" s="42"/>
      <c r="R412" s="149"/>
    </row>
    <row r="413" spans="1:18" x14ac:dyDescent="0.35">
      <c r="A413" s="42" t="s">
        <v>1435</v>
      </c>
      <c r="B413" s="42" t="s">
        <v>1530</v>
      </c>
      <c r="C413" s="42" t="s">
        <v>1531</v>
      </c>
      <c r="D413" s="42"/>
      <c r="E413" s="42"/>
      <c r="F413" s="42" t="s">
        <v>2348</v>
      </c>
      <c r="G413" s="42" t="s">
        <v>2349</v>
      </c>
      <c r="H413" s="42"/>
      <c r="I413" s="42"/>
      <c r="J413" s="42"/>
      <c r="K413" s="94"/>
      <c r="L413" s="268"/>
      <c r="M413" s="149">
        <v>0</v>
      </c>
      <c r="N413" s="42"/>
      <c r="O413" s="268"/>
      <c r="P413" s="149">
        <v>4000</v>
      </c>
      <c r="Q413" s="42"/>
      <c r="R413" s="149"/>
    </row>
    <row r="414" spans="1:18" x14ac:dyDescent="0.35">
      <c r="A414" s="42" t="s">
        <v>1435</v>
      </c>
      <c r="B414" s="42" t="s">
        <v>1530</v>
      </c>
      <c r="C414" s="42" t="s">
        <v>1531</v>
      </c>
      <c r="D414" s="42"/>
      <c r="E414" s="42"/>
      <c r="F414" s="42" t="s">
        <v>2350</v>
      </c>
      <c r="G414" s="42" t="s">
        <v>2351</v>
      </c>
      <c r="H414" s="42"/>
      <c r="I414" s="42"/>
      <c r="J414" s="42"/>
      <c r="K414" s="94"/>
      <c r="L414" s="268"/>
      <c r="M414" s="149">
        <v>0</v>
      </c>
      <c r="N414" s="42"/>
      <c r="O414" s="268"/>
      <c r="P414" s="149">
        <v>2000</v>
      </c>
      <c r="Q414" s="42"/>
      <c r="R414" s="149"/>
    </row>
    <row r="415" spans="1:18" x14ac:dyDescent="0.35">
      <c r="A415" s="42" t="s">
        <v>1435</v>
      </c>
      <c r="B415" s="42" t="s">
        <v>1530</v>
      </c>
      <c r="C415" s="42" t="s">
        <v>1531</v>
      </c>
      <c r="D415" s="42"/>
      <c r="E415" s="42"/>
      <c r="F415" s="42" t="s">
        <v>2352</v>
      </c>
      <c r="G415" s="42" t="s">
        <v>2353</v>
      </c>
      <c r="H415" s="42"/>
      <c r="I415" s="42"/>
      <c r="J415" s="42"/>
      <c r="K415" s="94"/>
      <c r="L415" s="268"/>
      <c r="M415" s="149">
        <v>0</v>
      </c>
      <c r="N415" s="42"/>
      <c r="O415" s="268"/>
      <c r="P415" s="149">
        <v>12000</v>
      </c>
      <c r="Q415" s="42"/>
      <c r="R415" s="149"/>
    </row>
    <row r="416" spans="1:18" x14ac:dyDescent="0.35">
      <c r="A416" s="42" t="s">
        <v>1435</v>
      </c>
      <c r="B416" s="42" t="s">
        <v>1530</v>
      </c>
      <c r="C416" s="42" t="s">
        <v>1531</v>
      </c>
      <c r="D416" s="42"/>
      <c r="E416" s="42"/>
      <c r="F416" s="42" t="s">
        <v>2354</v>
      </c>
      <c r="G416" s="42" t="s">
        <v>2355</v>
      </c>
      <c r="H416" s="42"/>
      <c r="I416" s="42"/>
      <c r="J416" s="42"/>
      <c r="K416" s="94"/>
      <c r="L416" s="268"/>
      <c r="M416" s="149">
        <v>0</v>
      </c>
      <c r="N416" s="42"/>
      <c r="O416" s="268"/>
      <c r="P416" s="149">
        <v>3400</v>
      </c>
      <c r="Q416" s="42"/>
      <c r="R416" s="149"/>
    </row>
    <row r="417" spans="1:18" x14ac:dyDescent="0.35">
      <c r="A417" s="42" t="s">
        <v>1435</v>
      </c>
      <c r="B417" s="42" t="s">
        <v>1530</v>
      </c>
      <c r="C417" s="42" t="s">
        <v>1531</v>
      </c>
      <c r="D417" s="42"/>
      <c r="E417" s="42"/>
      <c r="F417" s="42" t="s">
        <v>2356</v>
      </c>
      <c r="G417" s="42" t="s">
        <v>2357</v>
      </c>
      <c r="H417" s="42"/>
      <c r="I417" s="42"/>
      <c r="J417" s="42"/>
      <c r="K417" s="94"/>
      <c r="L417" s="268"/>
      <c r="M417" s="149">
        <v>0</v>
      </c>
      <c r="N417" s="42"/>
      <c r="O417" s="268"/>
      <c r="P417" s="149">
        <v>11900</v>
      </c>
      <c r="Q417" s="42"/>
      <c r="R417" s="149"/>
    </row>
    <row r="418" spans="1:18" x14ac:dyDescent="0.35">
      <c r="A418" s="42" t="s">
        <v>1435</v>
      </c>
      <c r="B418" s="42" t="s">
        <v>1530</v>
      </c>
      <c r="C418" s="42" t="s">
        <v>1531</v>
      </c>
      <c r="D418" s="42"/>
      <c r="E418" s="42"/>
      <c r="F418" s="42" t="s">
        <v>2358</v>
      </c>
      <c r="G418" s="42" t="s">
        <v>2359</v>
      </c>
      <c r="H418" s="42"/>
      <c r="I418" s="42"/>
      <c r="J418" s="42"/>
      <c r="K418" s="94"/>
      <c r="L418" s="268"/>
      <c r="M418" s="149">
        <v>0</v>
      </c>
      <c r="N418" s="42"/>
      <c r="O418" s="268"/>
      <c r="P418" s="149">
        <v>4400</v>
      </c>
      <c r="Q418" s="42"/>
      <c r="R418" s="149"/>
    </row>
    <row r="419" spans="1:18" x14ac:dyDescent="0.35">
      <c r="A419" s="42" t="s">
        <v>1435</v>
      </c>
      <c r="B419" s="42" t="s">
        <v>1530</v>
      </c>
      <c r="C419" s="42" t="s">
        <v>1531</v>
      </c>
      <c r="D419" s="42"/>
      <c r="E419" s="42"/>
      <c r="F419" s="42" t="s">
        <v>2360</v>
      </c>
      <c r="G419" s="42" t="s">
        <v>2361</v>
      </c>
      <c r="H419" s="42"/>
      <c r="I419" s="42"/>
      <c r="J419" s="42"/>
      <c r="K419" s="94"/>
      <c r="L419" s="268"/>
      <c r="M419" s="149">
        <v>3600</v>
      </c>
      <c r="N419" s="42"/>
      <c r="O419" s="268"/>
      <c r="P419" s="149">
        <v>0</v>
      </c>
      <c r="Q419" s="42"/>
      <c r="R419" s="149"/>
    </row>
    <row r="420" spans="1:18" x14ac:dyDescent="0.35">
      <c r="A420" s="42" t="s">
        <v>1435</v>
      </c>
      <c r="B420" s="42" t="s">
        <v>1530</v>
      </c>
      <c r="C420" s="42" t="s">
        <v>1531</v>
      </c>
      <c r="D420" s="42"/>
      <c r="E420" s="42"/>
      <c r="F420" s="42" t="s">
        <v>2362</v>
      </c>
      <c r="G420" s="42" t="s">
        <v>2363</v>
      </c>
      <c r="H420" s="42"/>
      <c r="I420" s="42"/>
      <c r="J420" s="42"/>
      <c r="K420" s="94"/>
      <c r="L420" s="268"/>
      <c r="M420" s="149">
        <v>0</v>
      </c>
      <c r="N420" s="42"/>
      <c r="O420" s="268"/>
      <c r="P420" s="149">
        <v>10000</v>
      </c>
      <c r="Q420" s="42"/>
      <c r="R420" s="149"/>
    </row>
    <row r="421" spans="1:18" x14ac:dyDescent="0.35">
      <c r="A421" s="42" t="s">
        <v>1435</v>
      </c>
      <c r="B421" s="42" t="s">
        <v>1530</v>
      </c>
      <c r="C421" s="42" t="s">
        <v>1531</v>
      </c>
      <c r="D421" s="42"/>
      <c r="E421" s="42"/>
      <c r="F421" s="42" t="s">
        <v>2364</v>
      </c>
      <c r="G421" s="42" t="s">
        <v>2365</v>
      </c>
      <c r="H421" s="42"/>
      <c r="I421" s="42"/>
      <c r="J421" s="42"/>
      <c r="K421" s="94"/>
      <c r="L421" s="268"/>
      <c r="M421" s="149">
        <v>3500</v>
      </c>
      <c r="N421" s="42"/>
      <c r="O421" s="268"/>
      <c r="P421" s="149">
        <v>0</v>
      </c>
      <c r="Q421" s="42"/>
      <c r="R421" s="149"/>
    </row>
    <row r="422" spans="1:18" x14ac:dyDescent="0.35">
      <c r="A422" s="42" t="s">
        <v>1435</v>
      </c>
      <c r="B422" s="42" t="s">
        <v>1530</v>
      </c>
      <c r="C422" s="42" t="s">
        <v>1531</v>
      </c>
      <c r="D422" s="42"/>
      <c r="E422" s="42"/>
      <c r="F422" s="42" t="s">
        <v>2366</v>
      </c>
      <c r="G422" s="42" t="s">
        <v>2367</v>
      </c>
      <c r="H422" s="42"/>
      <c r="I422" s="42"/>
      <c r="J422" s="42"/>
      <c r="K422" s="94"/>
      <c r="L422" s="268"/>
      <c r="M422" s="149">
        <v>4050</v>
      </c>
      <c r="N422" s="42"/>
      <c r="O422" s="268"/>
      <c r="P422" s="149">
        <v>0</v>
      </c>
      <c r="Q422" s="42"/>
      <c r="R422" s="149"/>
    </row>
    <row r="423" spans="1:18" x14ac:dyDescent="0.35">
      <c r="A423" s="42" t="s">
        <v>1435</v>
      </c>
      <c r="B423" s="42" t="s">
        <v>1530</v>
      </c>
      <c r="C423" s="42" t="s">
        <v>1531</v>
      </c>
      <c r="D423" s="42"/>
      <c r="E423" s="42"/>
      <c r="F423" s="42" t="s">
        <v>2368</v>
      </c>
      <c r="G423" s="42" t="s">
        <v>2369</v>
      </c>
      <c r="H423" s="42"/>
      <c r="I423" s="42"/>
      <c r="J423" s="42"/>
      <c r="K423" s="94"/>
      <c r="L423" s="268"/>
      <c r="M423" s="149">
        <v>4200</v>
      </c>
      <c r="N423" s="42"/>
      <c r="O423" s="268"/>
      <c r="P423" s="149">
        <v>2600</v>
      </c>
      <c r="Q423" s="42"/>
      <c r="R423" s="149"/>
    </row>
    <row r="424" spans="1:18" x14ac:dyDescent="0.35">
      <c r="A424" s="42" t="s">
        <v>1435</v>
      </c>
      <c r="B424" s="42" t="s">
        <v>1530</v>
      </c>
      <c r="C424" s="42" t="s">
        <v>1531</v>
      </c>
      <c r="D424" s="42"/>
      <c r="E424" s="42"/>
      <c r="F424" s="42" t="s">
        <v>2370</v>
      </c>
      <c r="G424" s="42" t="s">
        <v>2371</v>
      </c>
      <c r="H424" s="42"/>
      <c r="I424" s="42"/>
      <c r="J424" s="42"/>
      <c r="K424" s="94"/>
      <c r="L424" s="268"/>
      <c r="M424" s="149">
        <v>3000</v>
      </c>
      <c r="N424" s="42"/>
      <c r="O424" s="268"/>
      <c r="P424" s="149">
        <v>0</v>
      </c>
      <c r="Q424" s="42"/>
      <c r="R424" s="149"/>
    </row>
    <row r="425" spans="1:18" x14ac:dyDescent="0.35">
      <c r="A425" s="42" t="s">
        <v>1435</v>
      </c>
      <c r="B425" s="42" t="s">
        <v>1530</v>
      </c>
      <c r="C425" s="42" t="s">
        <v>1531</v>
      </c>
      <c r="D425" s="42"/>
      <c r="E425" s="42"/>
      <c r="F425" s="42" t="s">
        <v>2372</v>
      </c>
      <c r="G425" s="42" t="s">
        <v>2373</v>
      </c>
      <c r="H425" s="42"/>
      <c r="I425" s="42"/>
      <c r="J425" s="42"/>
      <c r="K425" s="94"/>
      <c r="L425" s="268"/>
      <c r="M425" s="149">
        <v>0</v>
      </c>
      <c r="N425" s="42"/>
      <c r="O425" s="268"/>
      <c r="P425" s="149">
        <v>25000</v>
      </c>
      <c r="Q425" s="42"/>
      <c r="R425" s="149"/>
    </row>
    <row r="426" spans="1:18" x14ac:dyDescent="0.35">
      <c r="A426" s="42" t="s">
        <v>1435</v>
      </c>
      <c r="B426" s="42" t="s">
        <v>1530</v>
      </c>
      <c r="C426" s="42" t="s">
        <v>1531</v>
      </c>
      <c r="D426" s="42"/>
      <c r="E426" s="42"/>
      <c r="F426" s="42" t="s">
        <v>2374</v>
      </c>
      <c r="G426" s="42" t="s">
        <v>2375</v>
      </c>
      <c r="H426" s="42"/>
      <c r="I426" s="42"/>
      <c r="J426" s="42"/>
      <c r="K426" s="94"/>
      <c r="L426" s="268"/>
      <c r="M426" s="149">
        <v>3600</v>
      </c>
      <c r="N426" s="42"/>
      <c r="O426" s="268"/>
      <c r="P426" s="149">
        <v>0</v>
      </c>
      <c r="Q426" s="42"/>
      <c r="R426" s="149"/>
    </row>
    <row r="427" spans="1:18" x14ac:dyDescent="0.35">
      <c r="A427" s="42" t="s">
        <v>1435</v>
      </c>
      <c r="B427" s="42" t="s">
        <v>1530</v>
      </c>
      <c r="C427" s="42" t="s">
        <v>1531</v>
      </c>
      <c r="D427" s="42"/>
      <c r="E427" s="42"/>
      <c r="F427" s="42" t="s">
        <v>2376</v>
      </c>
      <c r="G427" s="42" t="s">
        <v>2377</v>
      </c>
      <c r="H427" s="42"/>
      <c r="I427" s="42"/>
      <c r="J427" s="42"/>
      <c r="K427" s="94"/>
      <c r="L427" s="268"/>
      <c r="M427" s="149">
        <v>2000</v>
      </c>
      <c r="N427" s="42"/>
      <c r="O427" s="268"/>
      <c r="P427" s="149">
        <v>0</v>
      </c>
      <c r="Q427" s="42"/>
      <c r="R427" s="149"/>
    </row>
    <row r="428" spans="1:18" x14ac:dyDescent="0.35">
      <c r="A428" s="42" t="s">
        <v>1435</v>
      </c>
      <c r="B428" s="42" t="s">
        <v>1530</v>
      </c>
      <c r="C428" s="42" t="s">
        <v>1531</v>
      </c>
      <c r="D428" s="42"/>
      <c r="E428" s="42"/>
      <c r="F428" s="42" t="s">
        <v>2378</v>
      </c>
      <c r="G428" s="42" t="s">
        <v>2379</v>
      </c>
      <c r="H428" s="42"/>
      <c r="I428" s="42"/>
      <c r="J428" s="42"/>
      <c r="K428" s="94"/>
      <c r="L428" s="268"/>
      <c r="M428" s="149">
        <v>3200</v>
      </c>
      <c r="N428" s="42"/>
      <c r="O428" s="268"/>
      <c r="P428" s="149">
        <v>0</v>
      </c>
      <c r="Q428" s="42"/>
      <c r="R428" s="149"/>
    </row>
    <row r="429" spans="1:18" x14ac:dyDescent="0.35">
      <c r="A429" s="42" t="s">
        <v>1435</v>
      </c>
      <c r="B429" s="42" t="s">
        <v>1530</v>
      </c>
      <c r="C429" s="42" t="s">
        <v>1531</v>
      </c>
      <c r="D429" s="42"/>
      <c r="E429" s="42"/>
      <c r="F429" s="42" t="s">
        <v>2380</v>
      </c>
      <c r="G429" s="42" t="s">
        <v>2381</v>
      </c>
      <c r="H429" s="42"/>
      <c r="I429" s="42"/>
      <c r="J429" s="42"/>
      <c r="K429" s="94"/>
      <c r="L429" s="268"/>
      <c r="M429" s="149">
        <v>9600</v>
      </c>
      <c r="N429" s="42"/>
      <c r="O429" s="268"/>
      <c r="P429" s="149">
        <v>11400</v>
      </c>
      <c r="Q429" s="42"/>
      <c r="R429" s="149"/>
    </row>
    <row r="430" spans="1:18" x14ac:dyDescent="0.35">
      <c r="A430" s="42" t="s">
        <v>1435</v>
      </c>
      <c r="B430" s="42" t="s">
        <v>1530</v>
      </c>
      <c r="C430" s="42" t="s">
        <v>1531</v>
      </c>
      <c r="D430" s="42"/>
      <c r="E430" s="42"/>
      <c r="F430" s="42" t="s">
        <v>2382</v>
      </c>
      <c r="G430" s="42" t="s">
        <v>2383</v>
      </c>
      <c r="H430" s="42"/>
      <c r="I430" s="42"/>
      <c r="J430" s="42"/>
      <c r="K430" s="94"/>
      <c r="L430" s="268"/>
      <c r="M430" s="149">
        <v>0</v>
      </c>
      <c r="N430" s="42"/>
      <c r="O430" s="268"/>
      <c r="P430" s="149">
        <v>6600</v>
      </c>
      <c r="Q430" s="42"/>
      <c r="R430" s="149"/>
    </row>
    <row r="431" spans="1:18" x14ac:dyDescent="0.35">
      <c r="A431" s="42" t="s">
        <v>1435</v>
      </c>
      <c r="B431" s="42" t="s">
        <v>1530</v>
      </c>
      <c r="C431" s="42" t="s">
        <v>1531</v>
      </c>
      <c r="D431" s="42"/>
      <c r="E431" s="42"/>
      <c r="F431" s="42" t="s">
        <v>2384</v>
      </c>
      <c r="G431" s="42" t="s">
        <v>2385</v>
      </c>
      <c r="H431" s="42"/>
      <c r="I431" s="42"/>
      <c r="J431" s="42"/>
      <c r="K431" s="94"/>
      <c r="L431" s="268"/>
      <c r="M431" s="149">
        <v>0</v>
      </c>
      <c r="N431" s="42"/>
      <c r="O431" s="268"/>
      <c r="P431" s="149">
        <v>3600</v>
      </c>
      <c r="Q431" s="42"/>
      <c r="R431" s="149"/>
    </row>
    <row r="432" spans="1:18" x14ac:dyDescent="0.35">
      <c r="A432" s="42" t="s">
        <v>1435</v>
      </c>
      <c r="B432" s="42" t="s">
        <v>1530</v>
      </c>
      <c r="C432" s="42" t="s">
        <v>1531</v>
      </c>
      <c r="D432" s="42"/>
      <c r="E432" s="42"/>
      <c r="F432" s="42" t="s">
        <v>2386</v>
      </c>
      <c r="G432" s="42" t="s">
        <v>2387</v>
      </c>
      <c r="H432" s="42"/>
      <c r="I432" s="42"/>
      <c r="J432" s="42"/>
      <c r="K432" s="94"/>
      <c r="L432" s="268"/>
      <c r="M432" s="149">
        <v>0</v>
      </c>
      <c r="N432" s="42"/>
      <c r="O432" s="268"/>
      <c r="P432" s="149">
        <v>5200</v>
      </c>
      <c r="Q432" s="42"/>
      <c r="R432" s="149"/>
    </row>
    <row r="433" spans="1:18" x14ac:dyDescent="0.35">
      <c r="A433" s="42" t="s">
        <v>1435</v>
      </c>
      <c r="B433" s="42" t="s">
        <v>1530</v>
      </c>
      <c r="C433" s="42" t="s">
        <v>1531</v>
      </c>
      <c r="D433" s="42"/>
      <c r="E433" s="42"/>
      <c r="F433" s="42" t="s">
        <v>2388</v>
      </c>
      <c r="G433" s="42" t="s">
        <v>2389</v>
      </c>
      <c r="H433" s="42"/>
      <c r="I433" s="42"/>
      <c r="J433" s="42"/>
      <c r="K433" s="94"/>
      <c r="L433" s="268"/>
      <c r="M433" s="149">
        <v>0</v>
      </c>
      <c r="N433" s="42"/>
      <c r="O433" s="268"/>
      <c r="P433" s="149">
        <v>3600</v>
      </c>
      <c r="Q433" s="42"/>
      <c r="R433" s="149"/>
    </row>
    <row r="434" spans="1:18" x14ac:dyDescent="0.35">
      <c r="A434" s="42" t="s">
        <v>1435</v>
      </c>
      <c r="B434" s="42" t="s">
        <v>1530</v>
      </c>
      <c r="C434" s="42" t="s">
        <v>1531</v>
      </c>
      <c r="D434" s="42"/>
      <c r="E434" s="42"/>
      <c r="F434" s="42" t="s">
        <v>2390</v>
      </c>
      <c r="G434" s="42" t="s">
        <v>2391</v>
      </c>
      <c r="H434" s="42"/>
      <c r="I434" s="42"/>
      <c r="J434" s="42"/>
      <c r="K434" s="94"/>
      <c r="L434" s="268"/>
      <c r="M434" s="149">
        <v>15400</v>
      </c>
      <c r="N434" s="42"/>
      <c r="O434" s="268"/>
      <c r="P434" s="149">
        <v>13200</v>
      </c>
      <c r="Q434" s="42"/>
      <c r="R434" s="149"/>
    </row>
    <row r="435" spans="1:18" x14ac:dyDescent="0.35">
      <c r="A435" s="42" t="s">
        <v>1435</v>
      </c>
      <c r="B435" s="42" t="s">
        <v>1530</v>
      </c>
      <c r="C435" s="42" t="s">
        <v>1531</v>
      </c>
      <c r="D435" s="42"/>
      <c r="E435" s="42"/>
      <c r="F435" s="42" t="s">
        <v>2392</v>
      </c>
      <c r="G435" s="42" t="s">
        <v>2393</v>
      </c>
      <c r="H435" s="42"/>
      <c r="I435" s="42"/>
      <c r="J435" s="42"/>
      <c r="K435" s="94"/>
      <c r="L435" s="268"/>
      <c r="M435" s="149">
        <v>0</v>
      </c>
      <c r="N435" s="42"/>
      <c r="O435" s="268"/>
      <c r="P435" s="149">
        <v>5000</v>
      </c>
      <c r="Q435" s="42"/>
      <c r="R435" s="149"/>
    </row>
    <row r="436" spans="1:18" x14ac:dyDescent="0.35">
      <c r="A436" s="42" t="s">
        <v>1435</v>
      </c>
      <c r="B436" s="42" t="s">
        <v>1530</v>
      </c>
      <c r="C436" s="42" t="s">
        <v>1531</v>
      </c>
      <c r="D436" s="42"/>
      <c r="E436" s="42"/>
      <c r="F436" s="42" t="s">
        <v>2394</v>
      </c>
      <c r="G436" s="42" t="s">
        <v>2395</v>
      </c>
      <c r="H436" s="42"/>
      <c r="I436" s="42"/>
      <c r="J436" s="42"/>
      <c r="K436" s="94"/>
      <c r="L436" s="268"/>
      <c r="M436" s="149">
        <v>12000</v>
      </c>
      <c r="N436" s="42"/>
      <c r="O436" s="268"/>
      <c r="P436" s="149">
        <v>0</v>
      </c>
      <c r="Q436" s="42"/>
      <c r="R436" s="149"/>
    </row>
    <row r="437" spans="1:18" x14ac:dyDescent="0.35">
      <c r="A437" s="42" t="s">
        <v>1435</v>
      </c>
      <c r="B437" s="42" t="s">
        <v>1530</v>
      </c>
      <c r="C437" s="42" t="s">
        <v>1531</v>
      </c>
      <c r="D437" s="42"/>
      <c r="E437" s="42"/>
      <c r="F437" s="42" t="s">
        <v>2396</v>
      </c>
      <c r="G437" s="42" t="s">
        <v>2397</v>
      </c>
      <c r="H437" s="42"/>
      <c r="I437" s="42"/>
      <c r="J437" s="42"/>
      <c r="K437" s="94"/>
      <c r="L437" s="268"/>
      <c r="M437" s="149">
        <v>4000</v>
      </c>
      <c r="N437" s="42"/>
      <c r="O437" s="268"/>
      <c r="P437" s="149">
        <v>4000</v>
      </c>
      <c r="Q437" s="42"/>
      <c r="R437" s="149"/>
    </row>
    <row r="438" spans="1:18" x14ac:dyDescent="0.35">
      <c r="A438" s="42" t="s">
        <v>1435</v>
      </c>
      <c r="B438" s="42" t="s">
        <v>1530</v>
      </c>
      <c r="C438" s="42" t="s">
        <v>1531</v>
      </c>
      <c r="D438" s="42"/>
      <c r="E438" s="42"/>
      <c r="F438" s="42" t="s">
        <v>2398</v>
      </c>
      <c r="G438" s="42" t="s">
        <v>2399</v>
      </c>
      <c r="H438" s="42"/>
      <c r="I438" s="42"/>
      <c r="J438" s="42"/>
      <c r="K438" s="94"/>
      <c r="L438" s="268"/>
      <c r="M438" s="149">
        <v>0</v>
      </c>
      <c r="N438" s="42"/>
      <c r="O438" s="268"/>
      <c r="P438" s="149">
        <v>8400</v>
      </c>
      <c r="Q438" s="42"/>
      <c r="R438" s="149"/>
    </row>
    <row r="439" spans="1:18" x14ac:dyDescent="0.35">
      <c r="A439" s="42" t="s">
        <v>1435</v>
      </c>
      <c r="B439" s="42" t="s">
        <v>1530</v>
      </c>
      <c r="C439" s="42" t="s">
        <v>1531</v>
      </c>
      <c r="D439" s="42"/>
      <c r="E439" s="42"/>
      <c r="F439" s="42" t="s">
        <v>2400</v>
      </c>
      <c r="G439" s="42" t="s">
        <v>2401</v>
      </c>
      <c r="H439" s="42"/>
      <c r="I439" s="42"/>
      <c r="J439" s="42"/>
      <c r="K439" s="94"/>
      <c r="L439" s="268"/>
      <c r="M439" s="149">
        <v>3600</v>
      </c>
      <c r="N439" s="42"/>
      <c r="O439" s="268"/>
      <c r="P439" s="149">
        <v>0</v>
      </c>
      <c r="Q439" s="42"/>
      <c r="R439" s="149"/>
    </row>
    <row r="440" spans="1:18" x14ac:dyDescent="0.35">
      <c r="A440" s="42" t="s">
        <v>1435</v>
      </c>
      <c r="B440" s="42" t="s">
        <v>1530</v>
      </c>
      <c r="C440" s="42" t="s">
        <v>1531</v>
      </c>
      <c r="D440" s="42"/>
      <c r="E440" s="42"/>
      <c r="F440" s="42" t="s">
        <v>2402</v>
      </c>
      <c r="G440" s="42" t="s">
        <v>2403</v>
      </c>
      <c r="H440" s="42"/>
      <c r="I440" s="42"/>
      <c r="J440" s="42"/>
      <c r="K440" s="94"/>
      <c r="L440" s="268"/>
      <c r="M440" s="149">
        <v>0</v>
      </c>
      <c r="N440" s="42"/>
      <c r="O440" s="268"/>
      <c r="P440" s="149">
        <v>9800</v>
      </c>
      <c r="Q440" s="42"/>
      <c r="R440" s="149"/>
    </row>
    <row r="441" spans="1:18" x14ac:dyDescent="0.35">
      <c r="A441" s="42" t="s">
        <v>1435</v>
      </c>
      <c r="B441" s="42" t="s">
        <v>1530</v>
      </c>
      <c r="C441" s="42" t="s">
        <v>1531</v>
      </c>
      <c r="D441" s="42"/>
      <c r="E441" s="42"/>
      <c r="F441" s="42" t="s">
        <v>2404</v>
      </c>
      <c r="G441" s="42" t="s">
        <v>2405</v>
      </c>
      <c r="H441" s="42"/>
      <c r="I441" s="42"/>
      <c r="J441" s="42"/>
      <c r="K441" s="94"/>
      <c r="L441" s="268"/>
      <c r="M441" s="149">
        <v>24000</v>
      </c>
      <c r="N441" s="42"/>
      <c r="O441" s="268"/>
      <c r="P441" s="149">
        <v>7000</v>
      </c>
      <c r="Q441" s="42"/>
      <c r="R441" s="149"/>
    </row>
    <row r="442" spans="1:18" x14ac:dyDescent="0.35">
      <c r="A442" s="42" t="s">
        <v>1435</v>
      </c>
      <c r="B442" s="42" t="s">
        <v>1530</v>
      </c>
      <c r="C442" s="42" t="s">
        <v>1531</v>
      </c>
      <c r="D442" s="42"/>
      <c r="E442" s="42"/>
      <c r="F442" s="42" t="s">
        <v>2406</v>
      </c>
      <c r="G442" s="42" t="s">
        <v>2407</v>
      </c>
      <c r="H442" s="42"/>
      <c r="I442" s="42"/>
      <c r="J442" s="42"/>
      <c r="K442" s="94"/>
      <c r="L442" s="268"/>
      <c r="M442" s="149">
        <v>2600</v>
      </c>
      <c r="N442" s="42"/>
      <c r="O442" s="268"/>
      <c r="P442" s="149">
        <v>0</v>
      </c>
      <c r="Q442" s="42"/>
      <c r="R442" s="149"/>
    </row>
    <row r="443" spans="1:18" x14ac:dyDescent="0.35">
      <c r="A443" s="42" t="s">
        <v>1435</v>
      </c>
      <c r="B443" s="42" t="s">
        <v>1530</v>
      </c>
      <c r="C443" s="42" t="s">
        <v>1531</v>
      </c>
      <c r="D443" s="42"/>
      <c r="E443" s="42"/>
      <c r="F443" s="42" t="s">
        <v>2408</v>
      </c>
      <c r="G443" s="42" t="s">
        <v>2409</v>
      </c>
      <c r="H443" s="42"/>
      <c r="I443" s="42"/>
      <c r="J443" s="42"/>
      <c r="K443" s="94"/>
      <c r="L443" s="268"/>
      <c r="M443" s="149">
        <v>0</v>
      </c>
      <c r="N443" s="42"/>
      <c r="O443" s="268"/>
      <c r="P443" s="149">
        <v>4000</v>
      </c>
      <c r="Q443" s="42"/>
      <c r="R443" s="149"/>
    </row>
    <row r="444" spans="1:18" x14ac:dyDescent="0.35">
      <c r="A444" s="42" t="s">
        <v>1435</v>
      </c>
      <c r="B444" s="42" t="s">
        <v>1530</v>
      </c>
      <c r="C444" s="42" t="s">
        <v>1531</v>
      </c>
      <c r="D444" s="42"/>
      <c r="E444" s="42"/>
      <c r="F444" s="42" t="s">
        <v>2410</v>
      </c>
      <c r="G444" s="42" t="s">
        <v>2411</v>
      </c>
      <c r="H444" s="42"/>
      <c r="I444" s="42"/>
      <c r="J444" s="42"/>
      <c r="K444" s="94"/>
      <c r="L444" s="268"/>
      <c r="M444" s="149">
        <v>2000</v>
      </c>
      <c r="N444" s="42"/>
      <c r="O444" s="268"/>
      <c r="P444" s="149">
        <v>0</v>
      </c>
      <c r="Q444" s="42"/>
      <c r="R444" s="149"/>
    </row>
    <row r="445" spans="1:18" x14ac:dyDescent="0.35">
      <c r="A445" s="42" t="s">
        <v>1435</v>
      </c>
      <c r="B445" s="42" t="s">
        <v>1530</v>
      </c>
      <c r="C445" s="42" t="s">
        <v>1531</v>
      </c>
      <c r="D445" s="42"/>
      <c r="E445" s="42"/>
      <c r="F445" s="42" t="s">
        <v>2412</v>
      </c>
      <c r="G445" s="42" t="s">
        <v>2413</v>
      </c>
      <c r="H445" s="42"/>
      <c r="I445" s="42"/>
      <c r="J445" s="42"/>
      <c r="K445" s="94"/>
      <c r="L445" s="268"/>
      <c r="M445" s="149">
        <v>10000</v>
      </c>
      <c r="N445" s="42"/>
      <c r="O445" s="268"/>
      <c r="P445" s="149">
        <v>0</v>
      </c>
      <c r="Q445" s="42"/>
      <c r="R445" s="149"/>
    </row>
    <row r="446" spans="1:18" x14ac:dyDescent="0.35">
      <c r="A446" s="42" t="s">
        <v>1435</v>
      </c>
      <c r="B446" s="42" t="s">
        <v>1530</v>
      </c>
      <c r="C446" s="42" t="s">
        <v>1531</v>
      </c>
      <c r="D446" s="42"/>
      <c r="E446" s="42"/>
      <c r="F446" s="42" t="s">
        <v>2414</v>
      </c>
      <c r="G446" s="42" t="s">
        <v>2415</v>
      </c>
      <c r="H446" s="42"/>
      <c r="I446" s="42"/>
      <c r="J446" s="42"/>
      <c r="K446" s="94"/>
      <c r="L446" s="268"/>
      <c r="M446" s="149">
        <v>0</v>
      </c>
      <c r="N446" s="42"/>
      <c r="O446" s="268"/>
      <c r="P446" s="149">
        <v>2000</v>
      </c>
      <c r="Q446" s="42"/>
      <c r="R446" s="149"/>
    </row>
    <row r="447" spans="1:18" x14ac:dyDescent="0.35">
      <c r="A447" s="42" t="s">
        <v>1435</v>
      </c>
      <c r="B447" s="42" t="s">
        <v>1530</v>
      </c>
      <c r="C447" s="42" t="s">
        <v>1531</v>
      </c>
      <c r="D447" s="42"/>
      <c r="E447" s="42"/>
      <c r="F447" s="42" t="s">
        <v>2416</v>
      </c>
      <c r="G447" s="42" t="s">
        <v>2417</v>
      </c>
      <c r="H447" s="42"/>
      <c r="I447" s="42"/>
      <c r="J447" s="42"/>
      <c r="K447" s="94"/>
      <c r="L447" s="268"/>
      <c r="M447" s="149">
        <v>4000</v>
      </c>
      <c r="N447" s="42"/>
      <c r="O447" s="268"/>
      <c r="P447" s="149">
        <v>3400</v>
      </c>
      <c r="Q447" s="42"/>
      <c r="R447" s="149"/>
    </row>
    <row r="448" spans="1:18" x14ac:dyDescent="0.35">
      <c r="A448" s="42" t="s">
        <v>1435</v>
      </c>
      <c r="B448" s="42" t="s">
        <v>1530</v>
      </c>
      <c r="C448" s="42" t="s">
        <v>1531</v>
      </c>
      <c r="D448" s="42"/>
      <c r="E448" s="42"/>
      <c r="F448" s="42" t="s">
        <v>2418</v>
      </c>
      <c r="G448" s="42" t="s">
        <v>2419</v>
      </c>
      <c r="H448" s="42"/>
      <c r="I448" s="42"/>
      <c r="J448" s="42"/>
      <c r="K448" s="94"/>
      <c r="L448" s="268"/>
      <c r="M448" s="149">
        <v>1250</v>
      </c>
      <c r="N448" s="42"/>
      <c r="O448" s="268"/>
      <c r="P448" s="149">
        <v>0</v>
      </c>
      <c r="Q448" s="42"/>
      <c r="R448" s="149"/>
    </row>
    <row r="449" spans="1:18" x14ac:dyDescent="0.35">
      <c r="A449" s="42" t="s">
        <v>1435</v>
      </c>
      <c r="B449" s="42" t="s">
        <v>1530</v>
      </c>
      <c r="C449" s="42" t="s">
        <v>1531</v>
      </c>
      <c r="D449" s="42"/>
      <c r="E449" s="42"/>
      <c r="F449" s="42" t="s">
        <v>2420</v>
      </c>
      <c r="G449" s="42" t="s">
        <v>2421</v>
      </c>
      <c r="H449" s="42"/>
      <c r="I449" s="42"/>
      <c r="J449" s="42"/>
      <c r="K449" s="94"/>
      <c r="L449" s="268"/>
      <c r="M449" s="149">
        <v>2500</v>
      </c>
      <c r="N449" s="42"/>
      <c r="O449" s="268"/>
      <c r="P449" s="149">
        <v>0</v>
      </c>
      <c r="Q449" s="42"/>
      <c r="R449" s="149"/>
    </row>
    <row r="450" spans="1:18" x14ac:dyDescent="0.35">
      <c r="A450" s="42" t="s">
        <v>1435</v>
      </c>
      <c r="B450" s="42" t="s">
        <v>1530</v>
      </c>
      <c r="C450" s="42" t="s">
        <v>1531</v>
      </c>
      <c r="D450" s="42"/>
      <c r="E450" s="42"/>
      <c r="F450" s="42" t="s">
        <v>2422</v>
      </c>
      <c r="G450" s="42" t="s">
        <v>2423</v>
      </c>
      <c r="H450" s="42"/>
      <c r="I450" s="42"/>
      <c r="J450" s="42"/>
      <c r="K450" s="94"/>
      <c r="L450" s="268"/>
      <c r="M450" s="149">
        <v>0</v>
      </c>
      <c r="N450" s="42"/>
      <c r="O450" s="268"/>
      <c r="P450" s="149">
        <v>2000</v>
      </c>
      <c r="Q450" s="42"/>
      <c r="R450" s="149"/>
    </row>
    <row r="451" spans="1:18" x14ac:dyDescent="0.35">
      <c r="A451" s="42" t="s">
        <v>1435</v>
      </c>
      <c r="B451" s="42" t="s">
        <v>1530</v>
      </c>
      <c r="C451" s="42" t="s">
        <v>1531</v>
      </c>
      <c r="D451" s="42"/>
      <c r="E451" s="42"/>
      <c r="F451" s="42" t="s">
        <v>2424</v>
      </c>
      <c r="G451" s="42" t="s">
        <v>2425</v>
      </c>
      <c r="H451" s="42"/>
      <c r="I451" s="42"/>
      <c r="J451" s="42"/>
      <c r="K451" s="94"/>
      <c r="L451" s="268"/>
      <c r="M451" s="149">
        <v>20000</v>
      </c>
      <c r="N451" s="42"/>
      <c r="O451" s="268"/>
      <c r="P451" s="149">
        <v>15000</v>
      </c>
      <c r="Q451" s="42"/>
      <c r="R451" s="149"/>
    </row>
    <row r="452" spans="1:18" x14ac:dyDescent="0.35">
      <c r="A452" s="42" t="s">
        <v>1435</v>
      </c>
      <c r="B452" s="42" t="s">
        <v>1530</v>
      </c>
      <c r="C452" s="42" t="s">
        <v>1531</v>
      </c>
      <c r="D452" s="42"/>
      <c r="E452" s="42"/>
      <c r="F452" s="42" t="s">
        <v>2426</v>
      </c>
      <c r="G452" s="42" t="s">
        <v>2427</v>
      </c>
      <c r="H452" s="42"/>
      <c r="I452" s="42"/>
      <c r="J452" s="42"/>
      <c r="K452" s="94"/>
      <c r="L452" s="268"/>
      <c r="M452" s="149">
        <v>0</v>
      </c>
      <c r="N452" s="42"/>
      <c r="O452" s="268"/>
      <c r="P452" s="149">
        <v>4500</v>
      </c>
      <c r="Q452" s="42"/>
      <c r="R452" s="149"/>
    </row>
    <row r="453" spans="1:18" x14ac:dyDescent="0.35">
      <c r="A453" s="42" t="s">
        <v>1435</v>
      </c>
      <c r="B453" s="42" t="s">
        <v>1530</v>
      </c>
      <c r="C453" s="42" t="s">
        <v>1531</v>
      </c>
      <c r="D453" s="42"/>
      <c r="E453" s="42"/>
      <c r="F453" s="42" t="s">
        <v>2428</v>
      </c>
      <c r="G453" s="42" t="s">
        <v>2429</v>
      </c>
      <c r="H453" s="42"/>
      <c r="I453" s="42"/>
      <c r="J453" s="42"/>
      <c r="K453" s="94"/>
      <c r="L453" s="268"/>
      <c r="M453" s="149">
        <v>0</v>
      </c>
      <c r="N453" s="42"/>
      <c r="O453" s="268"/>
      <c r="P453" s="149">
        <v>11400</v>
      </c>
      <c r="Q453" s="42"/>
      <c r="R453" s="149"/>
    </row>
    <row r="454" spans="1:18" x14ac:dyDescent="0.35">
      <c r="A454" s="42" t="s">
        <v>1435</v>
      </c>
      <c r="B454" s="42" t="s">
        <v>1530</v>
      </c>
      <c r="C454" s="42" t="s">
        <v>1531</v>
      </c>
      <c r="D454" s="42"/>
      <c r="E454" s="42"/>
      <c r="F454" s="42" t="s">
        <v>2430</v>
      </c>
      <c r="G454" s="42" t="s">
        <v>2431</v>
      </c>
      <c r="H454" s="42"/>
      <c r="I454" s="42"/>
      <c r="J454" s="42"/>
      <c r="K454" s="94"/>
      <c r="L454" s="268"/>
      <c r="M454" s="149">
        <v>0</v>
      </c>
      <c r="N454" s="42"/>
      <c r="O454" s="268"/>
      <c r="P454" s="149">
        <v>6000</v>
      </c>
      <c r="Q454" s="42"/>
      <c r="R454" s="149"/>
    </row>
    <row r="455" spans="1:18" x14ac:dyDescent="0.35">
      <c r="A455" s="42" t="s">
        <v>1435</v>
      </c>
      <c r="B455" s="42" t="s">
        <v>1530</v>
      </c>
      <c r="C455" s="42" t="s">
        <v>1531</v>
      </c>
      <c r="D455" s="42"/>
      <c r="E455" s="42"/>
      <c r="F455" s="42" t="s">
        <v>2432</v>
      </c>
      <c r="G455" s="42" t="s">
        <v>2433</v>
      </c>
      <c r="H455" s="42"/>
      <c r="I455" s="42"/>
      <c r="J455" s="42"/>
      <c r="K455" s="94"/>
      <c r="L455" s="268"/>
      <c r="M455" s="149">
        <v>0</v>
      </c>
      <c r="N455" s="42"/>
      <c r="O455" s="268"/>
      <c r="P455" s="149">
        <v>12500</v>
      </c>
      <c r="Q455" s="42"/>
      <c r="R455" s="149"/>
    </row>
    <row r="456" spans="1:18" x14ac:dyDescent="0.35">
      <c r="A456" s="42" t="s">
        <v>1435</v>
      </c>
      <c r="B456" s="42" t="s">
        <v>1530</v>
      </c>
      <c r="C456" s="42" t="s">
        <v>1531</v>
      </c>
      <c r="D456" s="42"/>
      <c r="E456" s="42"/>
      <c r="F456" s="42" t="s">
        <v>2434</v>
      </c>
      <c r="G456" s="42" t="s">
        <v>2435</v>
      </c>
      <c r="H456" s="42"/>
      <c r="I456" s="42"/>
      <c r="J456" s="42"/>
      <c r="K456" s="94"/>
      <c r="L456" s="268"/>
      <c r="M456" s="149">
        <v>6600</v>
      </c>
      <c r="N456" s="42"/>
      <c r="O456" s="268"/>
      <c r="P456" s="149">
        <v>0</v>
      </c>
      <c r="Q456" s="42"/>
      <c r="R456" s="149"/>
    </row>
    <row r="457" spans="1:18" x14ac:dyDescent="0.35">
      <c r="A457" s="42" t="s">
        <v>1435</v>
      </c>
      <c r="B457" s="42" t="s">
        <v>1530</v>
      </c>
      <c r="C457" s="42" t="s">
        <v>1531</v>
      </c>
      <c r="D457" s="42"/>
      <c r="E457" s="42"/>
      <c r="F457" s="42" t="s">
        <v>2436</v>
      </c>
      <c r="G457" s="42" t="s">
        <v>2437</v>
      </c>
      <c r="H457" s="42"/>
      <c r="I457" s="42"/>
      <c r="J457" s="42"/>
      <c r="K457" s="94"/>
      <c r="L457" s="268"/>
      <c r="M457" s="149">
        <v>0</v>
      </c>
      <c r="N457" s="42"/>
      <c r="O457" s="268"/>
      <c r="P457" s="149">
        <v>8800</v>
      </c>
      <c r="Q457" s="42"/>
      <c r="R457" s="149"/>
    </row>
    <row r="458" spans="1:18" x14ac:dyDescent="0.35">
      <c r="A458" s="42" t="s">
        <v>1435</v>
      </c>
      <c r="B458" s="42" t="s">
        <v>1530</v>
      </c>
      <c r="C458" s="42" t="s">
        <v>1531</v>
      </c>
      <c r="D458" s="42"/>
      <c r="E458" s="42"/>
      <c r="F458" s="42" t="s">
        <v>2438</v>
      </c>
      <c r="G458" s="42" t="s">
        <v>2439</v>
      </c>
      <c r="H458" s="42"/>
      <c r="I458" s="42"/>
      <c r="J458" s="42"/>
      <c r="K458" s="94"/>
      <c r="L458" s="268"/>
      <c r="M458" s="149">
        <v>9000</v>
      </c>
      <c r="N458" s="42"/>
      <c r="O458" s="268"/>
      <c r="P458" s="149">
        <v>0</v>
      </c>
      <c r="Q458" s="42"/>
      <c r="R458" s="149"/>
    </row>
    <row r="459" spans="1:18" x14ac:dyDescent="0.35">
      <c r="A459" s="42" t="s">
        <v>1435</v>
      </c>
      <c r="B459" s="42" t="s">
        <v>1530</v>
      </c>
      <c r="C459" s="42" t="s">
        <v>1531</v>
      </c>
      <c r="D459" s="42"/>
      <c r="E459" s="42"/>
      <c r="F459" s="42" t="s">
        <v>2440</v>
      </c>
      <c r="G459" s="42" t="s">
        <v>2441</v>
      </c>
      <c r="H459" s="42"/>
      <c r="I459" s="42"/>
      <c r="J459" s="42"/>
      <c r="K459" s="94"/>
      <c r="L459" s="268"/>
      <c r="M459" s="149">
        <v>0</v>
      </c>
      <c r="N459" s="42"/>
      <c r="O459" s="268"/>
      <c r="P459" s="149">
        <v>7600</v>
      </c>
      <c r="Q459" s="42"/>
      <c r="R459" s="149"/>
    </row>
    <row r="460" spans="1:18" x14ac:dyDescent="0.35">
      <c r="A460" s="42" t="s">
        <v>1435</v>
      </c>
      <c r="B460" s="42" t="s">
        <v>1530</v>
      </c>
      <c r="C460" s="42" t="s">
        <v>1531</v>
      </c>
      <c r="D460" s="42"/>
      <c r="E460" s="42"/>
      <c r="F460" s="42" t="s">
        <v>2442</v>
      </c>
      <c r="G460" s="42" t="s">
        <v>2443</v>
      </c>
      <c r="H460" s="42"/>
      <c r="I460" s="42"/>
      <c r="J460" s="42"/>
      <c r="K460" s="94"/>
      <c r="L460" s="268"/>
      <c r="M460" s="149">
        <v>0</v>
      </c>
      <c r="N460" s="42"/>
      <c r="O460" s="268"/>
      <c r="P460" s="149">
        <v>7500</v>
      </c>
      <c r="Q460" s="42"/>
      <c r="R460" s="149"/>
    </row>
    <row r="461" spans="1:18" x14ac:dyDescent="0.35">
      <c r="A461" s="42" t="s">
        <v>1435</v>
      </c>
      <c r="B461" s="42" t="s">
        <v>1530</v>
      </c>
      <c r="C461" s="42" t="s">
        <v>1531</v>
      </c>
      <c r="D461" s="42"/>
      <c r="E461" s="42"/>
      <c r="F461" s="42" t="s">
        <v>2444</v>
      </c>
      <c r="G461" s="42" t="s">
        <v>2445</v>
      </c>
      <c r="H461" s="42"/>
      <c r="I461" s="42"/>
      <c r="J461" s="42"/>
      <c r="K461" s="94"/>
      <c r="L461" s="268"/>
      <c r="M461" s="149">
        <v>0</v>
      </c>
      <c r="N461" s="42"/>
      <c r="O461" s="268"/>
      <c r="P461" s="149">
        <v>7500</v>
      </c>
      <c r="Q461" s="42"/>
      <c r="R461" s="149"/>
    </row>
    <row r="462" spans="1:18" x14ac:dyDescent="0.35">
      <c r="A462" s="42" t="s">
        <v>1435</v>
      </c>
      <c r="B462" s="42" t="s">
        <v>1530</v>
      </c>
      <c r="C462" s="42" t="s">
        <v>1531</v>
      </c>
      <c r="D462" s="42"/>
      <c r="E462" s="42"/>
      <c r="F462" s="42" t="s">
        <v>2446</v>
      </c>
      <c r="G462" s="42" t="s">
        <v>2447</v>
      </c>
      <c r="H462" s="42"/>
      <c r="I462" s="42"/>
      <c r="J462" s="42"/>
      <c r="K462" s="94"/>
      <c r="L462" s="268"/>
      <c r="M462" s="149">
        <v>5000</v>
      </c>
      <c r="N462" s="42"/>
      <c r="O462" s="268"/>
      <c r="P462" s="149">
        <v>0</v>
      </c>
      <c r="Q462" s="42"/>
      <c r="R462" s="149"/>
    </row>
    <row r="463" spans="1:18" x14ac:dyDescent="0.35">
      <c r="A463" s="42" t="s">
        <v>1435</v>
      </c>
      <c r="B463" s="42" t="s">
        <v>1530</v>
      </c>
      <c r="C463" s="42" t="s">
        <v>1531</v>
      </c>
      <c r="D463" s="42"/>
      <c r="E463" s="42"/>
      <c r="F463" s="42" t="s">
        <v>2448</v>
      </c>
      <c r="G463" s="42" t="s">
        <v>2449</v>
      </c>
      <c r="H463" s="42"/>
      <c r="I463" s="42"/>
      <c r="J463" s="42"/>
      <c r="K463" s="94"/>
      <c r="L463" s="268"/>
      <c r="M463" s="149">
        <v>4800</v>
      </c>
      <c r="N463" s="42"/>
      <c r="O463" s="268"/>
      <c r="P463" s="149">
        <v>0</v>
      </c>
      <c r="Q463" s="42"/>
      <c r="R463" s="149"/>
    </row>
    <row r="464" spans="1:18" x14ac:dyDescent="0.35">
      <c r="A464" s="42" t="s">
        <v>1435</v>
      </c>
      <c r="B464" s="42" t="s">
        <v>1530</v>
      </c>
      <c r="C464" s="42" t="s">
        <v>1531</v>
      </c>
      <c r="D464" s="42"/>
      <c r="E464" s="42"/>
      <c r="F464" s="42" t="s">
        <v>2450</v>
      </c>
      <c r="G464" s="42" t="s">
        <v>2451</v>
      </c>
      <c r="H464" s="42"/>
      <c r="I464" s="42"/>
      <c r="J464" s="42"/>
      <c r="K464" s="94"/>
      <c r="L464" s="268"/>
      <c r="M464" s="149">
        <v>19800</v>
      </c>
      <c r="N464" s="42"/>
      <c r="O464" s="268"/>
      <c r="P464" s="149">
        <v>0</v>
      </c>
      <c r="Q464" s="42"/>
      <c r="R464" s="149"/>
    </row>
    <row r="465" spans="1:18" x14ac:dyDescent="0.35">
      <c r="A465" s="42" t="s">
        <v>1435</v>
      </c>
      <c r="B465" s="42" t="s">
        <v>1530</v>
      </c>
      <c r="C465" s="42" t="s">
        <v>1531</v>
      </c>
      <c r="D465" s="42"/>
      <c r="E465" s="42"/>
      <c r="F465" s="42" t="s">
        <v>2452</v>
      </c>
      <c r="G465" s="42" t="s">
        <v>2453</v>
      </c>
      <c r="H465" s="42"/>
      <c r="I465" s="42"/>
      <c r="J465" s="42"/>
      <c r="K465" s="94"/>
      <c r="L465" s="268"/>
      <c r="M465" s="149">
        <v>3600</v>
      </c>
      <c r="N465" s="42"/>
      <c r="O465" s="268"/>
      <c r="P465" s="149">
        <v>1800</v>
      </c>
      <c r="Q465" s="42"/>
      <c r="R465" s="149"/>
    </row>
    <row r="466" spans="1:18" x14ac:dyDescent="0.35">
      <c r="A466" s="42" t="s">
        <v>1435</v>
      </c>
      <c r="B466" s="42" t="s">
        <v>1530</v>
      </c>
      <c r="C466" s="42" t="s">
        <v>1531</v>
      </c>
      <c r="D466" s="42"/>
      <c r="E466" s="42"/>
      <c r="F466" s="42" t="s">
        <v>2454</v>
      </c>
      <c r="G466" s="42" t="s">
        <v>2455</v>
      </c>
      <c r="H466" s="42"/>
      <c r="I466" s="42"/>
      <c r="J466" s="42"/>
      <c r="K466" s="94"/>
      <c r="L466" s="268"/>
      <c r="M466" s="149">
        <v>20000</v>
      </c>
      <c r="N466" s="42"/>
      <c r="O466" s="268"/>
      <c r="P466" s="149">
        <v>0</v>
      </c>
      <c r="Q466" s="42"/>
      <c r="R466" s="149"/>
    </row>
    <row r="467" spans="1:18" x14ac:dyDescent="0.35">
      <c r="A467" s="42" t="s">
        <v>1435</v>
      </c>
      <c r="B467" s="42" t="s">
        <v>1530</v>
      </c>
      <c r="C467" s="42" t="s">
        <v>1531</v>
      </c>
      <c r="D467" s="42"/>
      <c r="E467" s="42"/>
      <c r="F467" s="42" t="s">
        <v>2456</v>
      </c>
      <c r="G467" s="42" t="s">
        <v>2457</v>
      </c>
      <c r="H467" s="42"/>
      <c r="I467" s="42"/>
      <c r="J467" s="42"/>
      <c r="K467" s="94"/>
      <c r="L467" s="268"/>
      <c r="M467" s="149">
        <v>4800</v>
      </c>
      <c r="N467" s="42"/>
      <c r="O467" s="268"/>
      <c r="P467" s="149">
        <v>0</v>
      </c>
      <c r="Q467" s="42"/>
      <c r="R467" s="149"/>
    </row>
    <row r="468" spans="1:18" x14ac:dyDescent="0.35">
      <c r="A468" s="42" t="s">
        <v>1435</v>
      </c>
      <c r="B468" s="42" t="s">
        <v>1530</v>
      </c>
      <c r="C468" s="42" t="s">
        <v>1531</v>
      </c>
      <c r="D468" s="42"/>
      <c r="E468" s="42"/>
      <c r="F468" s="42" t="s">
        <v>2458</v>
      </c>
      <c r="G468" s="42" t="s">
        <v>2459</v>
      </c>
      <c r="H468" s="42"/>
      <c r="I468" s="42"/>
      <c r="J468" s="42"/>
      <c r="K468" s="94"/>
      <c r="L468" s="268"/>
      <c r="M468" s="149">
        <v>17600</v>
      </c>
      <c r="N468" s="42"/>
      <c r="O468" s="268"/>
      <c r="P468" s="149">
        <v>0</v>
      </c>
      <c r="Q468" s="42"/>
      <c r="R468" s="149"/>
    </row>
    <row r="469" spans="1:18" x14ac:dyDescent="0.35">
      <c r="A469" s="42" t="s">
        <v>1435</v>
      </c>
      <c r="B469" s="42" t="s">
        <v>1530</v>
      </c>
      <c r="C469" s="42" t="s">
        <v>1531</v>
      </c>
      <c r="D469" s="42"/>
      <c r="E469" s="42"/>
      <c r="F469" s="42" t="s">
        <v>2460</v>
      </c>
      <c r="G469" s="42" t="s">
        <v>2461</v>
      </c>
      <c r="H469" s="42"/>
      <c r="I469" s="42"/>
      <c r="J469" s="42"/>
      <c r="K469" s="94"/>
      <c r="L469" s="268"/>
      <c r="M469" s="149">
        <v>0</v>
      </c>
      <c r="N469" s="42"/>
      <c r="O469" s="268"/>
      <c r="P469" s="149">
        <v>3600</v>
      </c>
      <c r="Q469" s="42"/>
      <c r="R469" s="149"/>
    </row>
    <row r="470" spans="1:18" x14ac:dyDescent="0.35">
      <c r="A470" s="42" t="s">
        <v>1435</v>
      </c>
      <c r="B470" s="42" t="s">
        <v>1530</v>
      </c>
      <c r="C470" s="42" t="s">
        <v>1531</v>
      </c>
      <c r="D470" s="42"/>
      <c r="E470" s="42"/>
      <c r="F470" s="42" t="s">
        <v>2462</v>
      </c>
      <c r="G470" s="42" t="s">
        <v>2463</v>
      </c>
      <c r="H470" s="42"/>
      <c r="I470" s="42"/>
      <c r="J470" s="42"/>
      <c r="K470" s="94"/>
      <c r="L470" s="268"/>
      <c r="M470" s="149">
        <v>0</v>
      </c>
      <c r="N470" s="42"/>
      <c r="O470" s="268"/>
      <c r="P470" s="149">
        <v>3600</v>
      </c>
      <c r="Q470" s="42"/>
      <c r="R470" s="149"/>
    </row>
    <row r="471" spans="1:18" x14ac:dyDescent="0.35">
      <c r="A471" s="42" t="s">
        <v>1435</v>
      </c>
      <c r="B471" s="42" t="s">
        <v>1530</v>
      </c>
      <c r="C471" s="42" t="s">
        <v>1531</v>
      </c>
      <c r="D471" s="42"/>
      <c r="E471" s="42"/>
      <c r="F471" s="42" t="s">
        <v>2464</v>
      </c>
      <c r="G471" s="42" t="s">
        <v>2465</v>
      </c>
      <c r="H471" s="42"/>
      <c r="I471" s="42"/>
      <c r="J471" s="42"/>
      <c r="K471" s="94"/>
      <c r="L471" s="268"/>
      <c r="M471" s="149">
        <v>1500</v>
      </c>
      <c r="N471" s="42"/>
      <c r="O471" s="268"/>
      <c r="P471" s="149">
        <v>0</v>
      </c>
      <c r="Q471" s="42"/>
      <c r="R471" s="149"/>
    </row>
    <row r="472" spans="1:18" x14ac:dyDescent="0.35">
      <c r="A472" s="42" t="s">
        <v>1435</v>
      </c>
      <c r="B472" s="42" t="s">
        <v>1530</v>
      </c>
      <c r="C472" s="42" t="s">
        <v>1531</v>
      </c>
      <c r="D472" s="42"/>
      <c r="E472" s="42"/>
      <c r="F472" s="42" t="s">
        <v>2466</v>
      </c>
      <c r="G472" s="42" t="s">
        <v>2467</v>
      </c>
      <c r="H472" s="42"/>
      <c r="I472" s="42"/>
      <c r="J472" s="42"/>
      <c r="K472" s="94"/>
      <c r="L472" s="268"/>
      <c r="M472" s="149">
        <v>0</v>
      </c>
      <c r="N472" s="42"/>
      <c r="O472" s="268"/>
      <c r="P472" s="149">
        <v>1500</v>
      </c>
      <c r="Q472" s="42"/>
      <c r="R472" s="149"/>
    </row>
    <row r="473" spans="1:18" x14ac:dyDescent="0.35">
      <c r="A473" s="42" t="s">
        <v>1435</v>
      </c>
      <c r="B473" s="42" t="s">
        <v>1530</v>
      </c>
      <c r="C473" s="42" t="s">
        <v>1531</v>
      </c>
      <c r="D473" s="42"/>
      <c r="E473" s="42"/>
      <c r="F473" s="42" t="s">
        <v>2468</v>
      </c>
      <c r="G473" s="42" t="s">
        <v>2469</v>
      </c>
      <c r="H473" s="42"/>
      <c r="I473" s="42"/>
      <c r="J473" s="42"/>
      <c r="K473" s="94"/>
      <c r="L473" s="268"/>
      <c r="M473" s="149">
        <v>2200</v>
      </c>
      <c r="N473" s="42"/>
      <c r="O473" s="268"/>
      <c r="P473" s="149">
        <v>0</v>
      </c>
      <c r="Q473" s="42"/>
      <c r="R473" s="149"/>
    </row>
    <row r="474" spans="1:18" x14ac:dyDescent="0.35">
      <c r="A474" s="42" t="s">
        <v>1435</v>
      </c>
      <c r="B474" s="42" t="s">
        <v>1530</v>
      </c>
      <c r="C474" s="42" t="s">
        <v>1531</v>
      </c>
      <c r="D474" s="42"/>
      <c r="E474" s="42"/>
      <c r="F474" s="42" t="s">
        <v>2470</v>
      </c>
      <c r="G474" s="42" t="s">
        <v>2471</v>
      </c>
      <c r="H474" s="42"/>
      <c r="I474" s="42"/>
      <c r="J474" s="42"/>
      <c r="K474" s="94"/>
      <c r="L474" s="268"/>
      <c r="M474" s="149">
        <v>0</v>
      </c>
      <c r="N474" s="42"/>
      <c r="O474" s="268"/>
      <c r="P474" s="149">
        <v>21000</v>
      </c>
      <c r="Q474" s="42"/>
      <c r="R474" s="149"/>
    </row>
    <row r="475" spans="1:18" x14ac:dyDescent="0.35">
      <c r="A475" s="42" t="s">
        <v>1435</v>
      </c>
      <c r="B475" s="42" t="s">
        <v>1530</v>
      </c>
      <c r="C475" s="42" t="s">
        <v>1531</v>
      </c>
      <c r="D475" s="42"/>
      <c r="E475" s="42"/>
      <c r="F475" s="42" t="s">
        <v>2472</v>
      </c>
      <c r="G475" s="42" t="s">
        <v>2473</v>
      </c>
      <c r="H475" s="42"/>
      <c r="I475" s="42"/>
      <c r="J475" s="42"/>
      <c r="K475" s="94"/>
      <c r="L475" s="268"/>
      <c r="M475" s="149">
        <v>0</v>
      </c>
      <c r="N475" s="42"/>
      <c r="O475" s="268"/>
      <c r="P475" s="149">
        <v>2500</v>
      </c>
      <c r="Q475" s="42"/>
      <c r="R475" s="149"/>
    </row>
    <row r="476" spans="1:18" x14ac:dyDescent="0.35">
      <c r="A476" s="42" t="s">
        <v>1435</v>
      </c>
      <c r="B476" s="42" t="s">
        <v>1530</v>
      </c>
      <c r="C476" s="42" t="s">
        <v>1531</v>
      </c>
      <c r="D476" s="42"/>
      <c r="E476" s="42"/>
      <c r="F476" s="42" t="s">
        <v>2474</v>
      </c>
      <c r="G476" s="42" t="s">
        <v>2475</v>
      </c>
      <c r="H476" s="42"/>
      <c r="I476" s="42"/>
      <c r="J476" s="42"/>
      <c r="K476" s="94"/>
      <c r="L476" s="268"/>
      <c r="M476" s="149">
        <v>15400</v>
      </c>
      <c r="N476" s="42"/>
      <c r="O476" s="268"/>
      <c r="P476" s="149">
        <v>0</v>
      </c>
      <c r="Q476" s="42"/>
      <c r="R476" s="149"/>
    </row>
    <row r="477" spans="1:18" x14ac:dyDescent="0.35">
      <c r="A477" s="42" t="s">
        <v>1435</v>
      </c>
      <c r="B477" s="42" t="s">
        <v>1530</v>
      </c>
      <c r="C477" s="42" t="s">
        <v>1531</v>
      </c>
      <c r="D477" s="42"/>
      <c r="E477" s="42"/>
      <c r="F477" s="42" t="s">
        <v>2476</v>
      </c>
      <c r="G477" s="42" t="s">
        <v>2477</v>
      </c>
      <c r="H477" s="42"/>
      <c r="I477" s="42"/>
      <c r="J477" s="42"/>
      <c r="K477" s="94"/>
      <c r="L477" s="268"/>
      <c r="M477" s="149">
        <v>0</v>
      </c>
      <c r="N477" s="42"/>
      <c r="O477" s="268"/>
      <c r="P477" s="149">
        <v>2000</v>
      </c>
      <c r="Q477" s="42"/>
      <c r="R477" s="149"/>
    </row>
    <row r="478" spans="1:18" x14ac:dyDescent="0.35">
      <c r="A478" s="42" t="s">
        <v>1435</v>
      </c>
      <c r="B478" s="42" t="s">
        <v>1530</v>
      </c>
      <c r="C478" s="42" t="s">
        <v>1531</v>
      </c>
      <c r="D478" s="42"/>
      <c r="E478" s="42"/>
      <c r="F478" s="42" t="s">
        <v>2478</v>
      </c>
      <c r="G478" s="42" t="s">
        <v>2479</v>
      </c>
      <c r="H478" s="42"/>
      <c r="I478" s="42"/>
      <c r="J478" s="42"/>
      <c r="K478" s="94"/>
      <c r="L478" s="268"/>
      <c r="M478" s="149">
        <v>16000</v>
      </c>
      <c r="N478" s="42"/>
      <c r="O478" s="268"/>
      <c r="P478" s="149">
        <v>0</v>
      </c>
      <c r="Q478" s="42"/>
      <c r="R478" s="149"/>
    </row>
    <row r="479" spans="1:18" x14ac:dyDescent="0.35">
      <c r="A479" s="42" t="s">
        <v>1435</v>
      </c>
      <c r="B479" s="42" t="s">
        <v>1530</v>
      </c>
      <c r="C479" s="42" t="s">
        <v>1531</v>
      </c>
      <c r="D479" s="42"/>
      <c r="E479" s="42"/>
      <c r="F479" s="42" t="s">
        <v>2480</v>
      </c>
      <c r="G479" s="42" t="s">
        <v>2481</v>
      </c>
      <c r="H479" s="42"/>
      <c r="I479" s="42"/>
      <c r="J479" s="42"/>
      <c r="K479" s="94"/>
      <c r="L479" s="268"/>
      <c r="M479" s="149">
        <v>0</v>
      </c>
      <c r="N479" s="42"/>
      <c r="O479" s="268"/>
      <c r="P479" s="149">
        <v>13200</v>
      </c>
      <c r="Q479" s="42"/>
      <c r="R479" s="149"/>
    </row>
    <row r="480" spans="1:18" x14ac:dyDescent="0.35">
      <c r="A480" s="42" t="s">
        <v>1435</v>
      </c>
      <c r="B480" s="42" t="s">
        <v>1530</v>
      </c>
      <c r="C480" s="42" t="s">
        <v>1531</v>
      </c>
      <c r="D480" s="42"/>
      <c r="E480" s="42"/>
      <c r="F480" s="42" t="s">
        <v>2482</v>
      </c>
      <c r="G480" s="42" t="s">
        <v>2483</v>
      </c>
      <c r="H480" s="42"/>
      <c r="I480" s="42"/>
      <c r="J480" s="42"/>
      <c r="K480" s="94"/>
      <c r="L480" s="268"/>
      <c r="M480" s="149">
        <v>6700</v>
      </c>
      <c r="N480" s="42"/>
      <c r="O480" s="268"/>
      <c r="P480" s="149">
        <v>0</v>
      </c>
      <c r="Q480" s="42"/>
      <c r="R480" s="149"/>
    </row>
    <row r="481" spans="1:18" x14ac:dyDescent="0.35">
      <c r="A481" s="42" t="s">
        <v>1435</v>
      </c>
      <c r="B481" s="42" t="s">
        <v>1530</v>
      </c>
      <c r="C481" s="42" t="s">
        <v>1531</v>
      </c>
      <c r="D481" s="42"/>
      <c r="E481" s="42"/>
      <c r="F481" s="42" t="s">
        <v>2484</v>
      </c>
      <c r="G481" s="42" t="s">
        <v>2485</v>
      </c>
      <c r="H481" s="42"/>
      <c r="I481" s="42"/>
      <c r="J481" s="42"/>
      <c r="K481" s="94"/>
      <c r="L481" s="268"/>
      <c r="M481" s="149">
        <v>0</v>
      </c>
      <c r="N481" s="42"/>
      <c r="O481" s="268"/>
      <c r="P481" s="149">
        <v>4000</v>
      </c>
      <c r="Q481" s="42"/>
      <c r="R481" s="149"/>
    </row>
    <row r="482" spans="1:18" x14ac:dyDescent="0.35">
      <c r="A482" s="42" t="s">
        <v>1435</v>
      </c>
      <c r="B482" s="42" t="s">
        <v>1530</v>
      </c>
      <c r="C482" s="42" t="s">
        <v>1531</v>
      </c>
      <c r="D482" s="42"/>
      <c r="E482" s="42"/>
      <c r="F482" s="42" t="s">
        <v>2486</v>
      </c>
      <c r="G482" s="42" t="s">
        <v>2487</v>
      </c>
      <c r="H482" s="42"/>
      <c r="I482" s="42"/>
      <c r="J482" s="42"/>
      <c r="K482" s="94"/>
      <c r="L482" s="268"/>
      <c r="M482" s="149">
        <v>0</v>
      </c>
      <c r="N482" s="42"/>
      <c r="O482" s="268"/>
      <c r="P482" s="149">
        <v>2500</v>
      </c>
      <c r="Q482" s="42"/>
      <c r="R482" s="149"/>
    </row>
    <row r="483" spans="1:18" x14ac:dyDescent="0.35">
      <c r="A483" s="42" t="s">
        <v>1435</v>
      </c>
      <c r="B483" s="42" t="s">
        <v>1530</v>
      </c>
      <c r="C483" s="42" t="s">
        <v>1531</v>
      </c>
      <c r="D483" s="42"/>
      <c r="E483" s="42"/>
      <c r="F483" s="42" t="s">
        <v>2488</v>
      </c>
      <c r="G483" s="42" t="s">
        <v>2489</v>
      </c>
      <c r="H483" s="42"/>
      <c r="I483" s="42"/>
      <c r="J483" s="42"/>
      <c r="K483" s="94"/>
      <c r="L483" s="268"/>
      <c r="M483" s="149">
        <v>0</v>
      </c>
      <c r="N483" s="42"/>
      <c r="O483" s="268"/>
      <c r="P483" s="149">
        <v>6000</v>
      </c>
      <c r="Q483" s="42"/>
      <c r="R483" s="149"/>
    </row>
    <row r="484" spans="1:18" x14ac:dyDescent="0.35">
      <c r="A484" s="42" t="s">
        <v>1435</v>
      </c>
      <c r="B484" s="42" t="s">
        <v>1530</v>
      </c>
      <c r="C484" s="42" t="s">
        <v>1531</v>
      </c>
      <c r="D484" s="42"/>
      <c r="E484" s="42"/>
      <c r="F484" s="42" t="s">
        <v>2490</v>
      </c>
      <c r="G484" s="42" t="s">
        <v>2491</v>
      </c>
      <c r="H484" s="42"/>
      <c r="I484" s="42"/>
      <c r="J484" s="42"/>
      <c r="K484" s="94"/>
      <c r="L484" s="268"/>
      <c r="M484" s="149">
        <v>2000</v>
      </c>
      <c r="N484" s="42"/>
      <c r="O484" s="268"/>
      <c r="P484" s="149">
        <v>0</v>
      </c>
      <c r="Q484" s="42"/>
      <c r="R484" s="149"/>
    </row>
    <row r="485" spans="1:18" x14ac:dyDescent="0.35">
      <c r="A485" s="42" t="s">
        <v>1435</v>
      </c>
      <c r="B485" s="42" t="s">
        <v>1530</v>
      </c>
      <c r="C485" s="42" t="s">
        <v>1531</v>
      </c>
      <c r="D485" s="42"/>
      <c r="E485" s="42"/>
      <c r="F485" s="42" t="s">
        <v>2492</v>
      </c>
      <c r="G485" s="42" t="s">
        <v>2493</v>
      </c>
      <c r="H485" s="42"/>
      <c r="I485" s="42"/>
      <c r="J485" s="42"/>
      <c r="K485" s="94"/>
      <c r="L485" s="268"/>
      <c r="M485" s="149">
        <v>0</v>
      </c>
      <c r="N485" s="42"/>
      <c r="O485" s="268"/>
      <c r="P485" s="149">
        <v>2000</v>
      </c>
      <c r="Q485" s="42"/>
      <c r="R485" s="149"/>
    </row>
    <row r="486" spans="1:18" x14ac:dyDescent="0.35">
      <c r="A486" s="42" t="s">
        <v>1435</v>
      </c>
      <c r="B486" s="42" t="s">
        <v>1530</v>
      </c>
      <c r="C486" s="42" t="s">
        <v>1531</v>
      </c>
      <c r="D486" s="42"/>
      <c r="E486" s="42"/>
      <c r="F486" s="42" t="s">
        <v>2494</v>
      </c>
      <c r="G486" s="42" t="s">
        <v>2495</v>
      </c>
      <c r="H486" s="42"/>
      <c r="I486" s="42"/>
      <c r="J486" s="42"/>
      <c r="K486" s="94"/>
      <c r="L486" s="268"/>
      <c r="M486" s="149">
        <v>2200</v>
      </c>
      <c r="N486" s="42"/>
      <c r="O486" s="268"/>
      <c r="P486" s="149">
        <v>0</v>
      </c>
      <c r="Q486" s="42"/>
      <c r="R486" s="149"/>
    </row>
    <row r="487" spans="1:18" x14ac:dyDescent="0.35">
      <c r="A487" s="42" t="s">
        <v>1435</v>
      </c>
      <c r="B487" s="42" t="s">
        <v>1530</v>
      </c>
      <c r="C487" s="42" t="s">
        <v>1531</v>
      </c>
      <c r="D487" s="42"/>
      <c r="E487" s="42"/>
      <c r="F487" s="42" t="s">
        <v>2496</v>
      </c>
      <c r="G487" s="42" t="s">
        <v>2497</v>
      </c>
      <c r="H487" s="42"/>
      <c r="I487" s="42"/>
      <c r="J487" s="42"/>
      <c r="K487" s="94"/>
      <c r="L487" s="268"/>
      <c r="M487" s="149">
        <v>0</v>
      </c>
      <c r="N487" s="42"/>
      <c r="O487" s="268"/>
      <c r="P487" s="149">
        <v>1500</v>
      </c>
      <c r="Q487" s="42"/>
      <c r="R487" s="149"/>
    </row>
    <row r="488" spans="1:18" x14ac:dyDescent="0.35">
      <c r="A488" s="42" t="s">
        <v>1435</v>
      </c>
      <c r="B488" s="42" t="s">
        <v>1530</v>
      </c>
      <c r="C488" s="42" t="s">
        <v>1531</v>
      </c>
      <c r="D488" s="42"/>
      <c r="E488" s="42"/>
      <c r="F488" s="42" t="s">
        <v>2498</v>
      </c>
      <c r="G488" s="42" t="s">
        <v>2499</v>
      </c>
      <c r="H488" s="42"/>
      <c r="I488" s="42"/>
      <c r="J488" s="42"/>
      <c r="K488" s="94"/>
      <c r="L488" s="268"/>
      <c r="M488" s="149">
        <v>0</v>
      </c>
      <c r="N488" s="42"/>
      <c r="O488" s="268"/>
      <c r="P488" s="149">
        <v>2500</v>
      </c>
      <c r="Q488" s="42"/>
      <c r="R488" s="149"/>
    </row>
    <row r="489" spans="1:18" x14ac:dyDescent="0.35">
      <c r="A489" s="42" t="s">
        <v>1435</v>
      </c>
      <c r="B489" s="42" t="s">
        <v>1530</v>
      </c>
      <c r="C489" s="42" t="s">
        <v>1531</v>
      </c>
      <c r="D489" s="42"/>
      <c r="E489" s="42"/>
      <c r="F489" s="42" t="s">
        <v>2500</v>
      </c>
      <c r="G489" s="42" t="s">
        <v>2501</v>
      </c>
      <c r="H489" s="42"/>
      <c r="I489" s="42"/>
      <c r="J489" s="42"/>
      <c r="K489" s="94"/>
      <c r="L489" s="268"/>
      <c r="M489" s="149">
        <v>3000</v>
      </c>
      <c r="N489" s="42"/>
      <c r="O489" s="268"/>
      <c r="P489" s="149">
        <v>0</v>
      </c>
      <c r="Q489" s="42"/>
      <c r="R489" s="149"/>
    </row>
    <row r="490" spans="1:18" x14ac:dyDescent="0.35">
      <c r="A490" s="42" t="s">
        <v>1435</v>
      </c>
      <c r="B490" s="42" t="s">
        <v>1530</v>
      </c>
      <c r="C490" s="42" t="s">
        <v>1531</v>
      </c>
      <c r="D490" s="42"/>
      <c r="E490" s="42"/>
      <c r="F490" s="42" t="s">
        <v>2502</v>
      </c>
      <c r="G490" s="42" t="s">
        <v>2503</v>
      </c>
      <c r="H490" s="42"/>
      <c r="I490" s="42"/>
      <c r="J490" s="42"/>
      <c r="K490" s="94"/>
      <c r="L490" s="268"/>
      <c r="M490" s="149">
        <v>7100</v>
      </c>
      <c r="N490" s="42"/>
      <c r="O490" s="268"/>
      <c r="P490" s="149">
        <v>0</v>
      </c>
      <c r="Q490" s="42"/>
      <c r="R490" s="149"/>
    </row>
    <row r="491" spans="1:18" x14ac:dyDescent="0.35">
      <c r="A491" s="42" t="s">
        <v>1435</v>
      </c>
      <c r="B491" s="42" t="s">
        <v>1530</v>
      </c>
      <c r="C491" s="42" t="s">
        <v>1531</v>
      </c>
      <c r="D491" s="42"/>
      <c r="E491" s="42"/>
      <c r="F491" s="42" t="s">
        <v>2504</v>
      </c>
      <c r="G491" s="42" t="s">
        <v>2505</v>
      </c>
      <c r="H491" s="42"/>
      <c r="I491" s="42"/>
      <c r="J491" s="42"/>
      <c r="K491" s="94"/>
      <c r="L491" s="268"/>
      <c r="M491" s="149">
        <v>18000</v>
      </c>
      <c r="N491" s="42"/>
      <c r="O491" s="268"/>
      <c r="P491" s="149">
        <v>21000</v>
      </c>
      <c r="Q491" s="42"/>
      <c r="R491" s="149"/>
    </row>
    <row r="492" spans="1:18" x14ac:dyDescent="0.35">
      <c r="A492" s="42" t="s">
        <v>1435</v>
      </c>
      <c r="B492" s="42" t="s">
        <v>1530</v>
      </c>
      <c r="C492" s="42" t="s">
        <v>1531</v>
      </c>
      <c r="D492" s="42"/>
      <c r="E492" s="42"/>
      <c r="F492" s="42" t="s">
        <v>2506</v>
      </c>
      <c r="G492" s="42" t="s">
        <v>2507</v>
      </c>
      <c r="H492" s="42"/>
      <c r="I492" s="42"/>
      <c r="J492" s="42"/>
      <c r="K492" s="94"/>
      <c r="L492" s="268"/>
      <c r="M492" s="149">
        <v>0</v>
      </c>
      <c r="N492" s="42"/>
      <c r="O492" s="268"/>
      <c r="P492" s="149">
        <v>3600</v>
      </c>
      <c r="Q492" s="42"/>
      <c r="R492" s="149"/>
    </row>
    <row r="493" spans="1:18" x14ac:dyDescent="0.35">
      <c r="A493" s="42" t="s">
        <v>1435</v>
      </c>
      <c r="B493" s="42" t="s">
        <v>1530</v>
      </c>
      <c r="C493" s="42" t="s">
        <v>1531</v>
      </c>
      <c r="D493" s="42"/>
      <c r="E493" s="42"/>
      <c r="F493" s="42" t="s">
        <v>2508</v>
      </c>
      <c r="G493" s="42" t="s">
        <v>2509</v>
      </c>
      <c r="H493" s="42"/>
      <c r="I493" s="42"/>
      <c r="J493" s="42"/>
      <c r="K493" s="94"/>
      <c r="L493" s="268"/>
      <c r="M493" s="149">
        <v>0</v>
      </c>
      <c r="N493" s="42"/>
      <c r="O493" s="268"/>
      <c r="P493" s="149">
        <v>13000</v>
      </c>
      <c r="Q493" s="42"/>
      <c r="R493" s="149"/>
    </row>
    <row r="494" spans="1:18" x14ac:dyDescent="0.35">
      <c r="A494" s="42" t="s">
        <v>1435</v>
      </c>
      <c r="B494" s="42" t="s">
        <v>1530</v>
      </c>
      <c r="C494" s="42" t="s">
        <v>1531</v>
      </c>
      <c r="D494" s="42"/>
      <c r="E494" s="42"/>
      <c r="F494" s="42" t="s">
        <v>2510</v>
      </c>
      <c r="G494" s="42" t="s">
        <v>2511</v>
      </c>
      <c r="H494" s="42"/>
      <c r="I494" s="42"/>
      <c r="J494" s="42"/>
      <c r="K494" s="94"/>
      <c r="L494" s="268"/>
      <c r="M494" s="149">
        <v>0</v>
      </c>
      <c r="N494" s="42"/>
      <c r="O494" s="268"/>
      <c r="P494" s="149">
        <v>3600</v>
      </c>
      <c r="Q494" s="42"/>
      <c r="R494" s="149"/>
    </row>
    <row r="495" spans="1:18" x14ac:dyDescent="0.35">
      <c r="A495" s="42" t="s">
        <v>1435</v>
      </c>
      <c r="B495" s="42" t="s">
        <v>1530</v>
      </c>
      <c r="C495" s="42" t="s">
        <v>1531</v>
      </c>
      <c r="D495" s="42"/>
      <c r="E495" s="42"/>
      <c r="F495" s="42" t="s">
        <v>2512</v>
      </c>
      <c r="G495" s="42" t="s">
        <v>2513</v>
      </c>
      <c r="H495" s="42"/>
      <c r="I495" s="42"/>
      <c r="J495" s="42"/>
      <c r="K495" s="94"/>
      <c r="L495" s="268"/>
      <c r="M495" s="149">
        <v>0</v>
      </c>
      <c r="N495" s="42"/>
      <c r="O495" s="268"/>
      <c r="P495" s="149">
        <v>4400</v>
      </c>
      <c r="Q495" s="42"/>
      <c r="R495" s="149"/>
    </row>
    <row r="496" spans="1:18" x14ac:dyDescent="0.35">
      <c r="A496" s="42" t="s">
        <v>1435</v>
      </c>
      <c r="B496" s="42" t="s">
        <v>1530</v>
      </c>
      <c r="C496" s="42" t="s">
        <v>1531</v>
      </c>
      <c r="D496" s="42"/>
      <c r="E496" s="42"/>
      <c r="F496" s="42" t="s">
        <v>2514</v>
      </c>
      <c r="G496" s="42" t="s">
        <v>2515</v>
      </c>
      <c r="H496" s="42"/>
      <c r="I496" s="42"/>
      <c r="J496" s="42"/>
      <c r="K496" s="94"/>
      <c r="L496" s="268"/>
      <c r="M496" s="149">
        <v>2900</v>
      </c>
      <c r="N496" s="42"/>
      <c r="O496" s="268"/>
      <c r="P496" s="149">
        <v>0</v>
      </c>
      <c r="Q496" s="42"/>
      <c r="R496" s="149"/>
    </row>
    <row r="497" spans="1:18" x14ac:dyDescent="0.35">
      <c r="A497" s="42" t="s">
        <v>1435</v>
      </c>
      <c r="B497" s="42" t="s">
        <v>1530</v>
      </c>
      <c r="C497" s="42" t="s">
        <v>1531</v>
      </c>
      <c r="D497" s="42"/>
      <c r="E497" s="42"/>
      <c r="F497" s="42" t="s">
        <v>2516</v>
      </c>
      <c r="G497" s="42" t="s">
        <v>2517</v>
      </c>
      <c r="H497" s="42"/>
      <c r="I497" s="42"/>
      <c r="J497" s="42"/>
      <c r="K497" s="94"/>
      <c r="L497" s="268"/>
      <c r="M497" s="149">
        <v>0</v>
      </c>
      <c r="N497" s="42"/>
      <c r="O497" s="268"/>
      <c r="P497" s="149">
        <v>1200</v>
      </c>
      <c r="Q497" s="42"/>
      <c r="R497" s="149"/>
    </row>
    <row r="498" spans="1:18" x14ac:dyDescent="0.35">
      <c r="A498" s="42" t="s">
        <v>1435</v>
      </c>
      <c r="B498" s="42" t="s">
        <v>1530</v>
      </c>
      <c r="C498" s="42" t="s">
        <v>1531</v>
      </c>
      <c r="D498" s="42"/>
      <c r="E498" s="42"/>
      <c r="F498" s="42" t="s">
        <v>2518</v>
      </c>
      <c r="G498" s="42" t="s">
        <v>2519</v>
      </c>
      <c r="H498" s="42"/>
      <c r="I498" s="42"/>
      <c r="J498" s="42"/>
      <c r="K498" s="94"/>
      <c r="L498" s="268"/>
      <c r="M498" s="149">
        <v>2000</v>
      </c>
      <c r="N498" s="42"/>
      <c r="O498" s="268"/>
      <c r="P498" s="149">
        <v>0</v>
      </c>
      <c r="Q498" s="42"/>
      <c r="R498" s="149"/>
    </row>
    <row r="499" spans="1:18" x14ac:dyDescent="0.35">
      <c r="A499" s="42" t="s">
        <v>1435</v>
      </c>
      <c r="B499" s="42" t="s">
        <v>1530</v>
      </c>
      <c r="C499" s="42" t="s">
        <v>1531</v>
      </c>
      <c r="D499" s="42"/>
      <c r="E499" s="42"/>
      <c r="F499" s="42" t="s">
        <v>2520</v>
      </c>
      <c r="G499" s="42" t="s">
        <v>2521</v>
      </c>
      <c r="H499" s="42"/>
      <c r="I499" s="42"/>
      <c r="J499" s="42"/>
      <c r="K499" s="94"/>
      <c r="L499" s="268"/>
      <c r="M499" s="149">
        <v>0</v>
      </c>
      <c r="N499" s="42"/>
      <c r="O499" s="268"/>
      <c r="P499" s="149">
        <v>18000</v>
      </c>
      <c r="Q499" s="42"/>
      <c r="R499" s="149"/>
    </row>
    <row r="500" spans="1:18" x14ac:dyDescent="0.35">
      <c r="A500" s="42" t="s">
        <v>1435</v>
      </c>
      <c r="B500" s="42" t="s">
        <v>1530</v>
      </c>
      <c r="C500" s="42" t="s">
        <v>1531</v>
      </c>
      <c r="D500" s="42"/>
      <c r="E500" s="42"/>
      <c r="F500" s="42" t="s">
        <v>2522</v>
      </c>
      <c r="G500" s="42" t="s">
        <v>2523</v>
      </c>
      <c r="H500" s="42"/>
      <c r="I500" s="42"/>
      <c r="J500" s="42"/>
      <c r="K500" s="94"/>
      <c r="L500" s="268"/>
      <c r="M500" s="149">
        <v>0</v>
      </c>
      <c r="N500" s="42"/>
      <c r="O500" s="268"/>
      <c r="P500" s="149">
        <v>7500</v>
      </c>
      <c r="Q500" s="42"/>
      <c r="R500" s="149"/>
    </row>
    <row r="501" spans="1:18" x14ac:dyDescent="0.35">
      <c r="A501" s="42" t="s">
        <v>1435</v>
      </c>
      <c r="B501" s="42" t="s">
        <v>1530</v>
      </c>
      <c r="C501" s="42" t="s">
        <v>1531</v>
      </c>
      <c r="D501" s="42"/>
      <c r="E501" s="42"/>
      <c r="F501" s="42" t="s">
        <v>2524</v>
      </c>
      <c r="G501" s="42" t="s">
        <v>2525</v>
      </c>
      <c r="H501" s="42"/>
      <c r="I501" s="42"/>
      <c r="J501" s="42"/>
      <c r="K501" s="94"/>
      <c r="L501" s="268"/>
      <c r="M501" s="149">
        <v>2500</v>
      </c>
      <c r="N501" s="42"/>
      <c r="O501" s="268"/>
      <c r="P501" s="149">
        <v>7000</v>
      </c>
      <c r="Q501" s="42"/>
      <c r="R501" s="149"/>
    </row>
    <row r="502" spans="1:18" x14ac:dyDescent="0.35">
      <c r="A502" s="42" t="s">
        <v>1435</v>
      </c>
      <c r="B502" s="42" t="s">
        <v>1530</v>
      </c>
      <c r="C502" s="42" t="s">
        <v>1531</v>
      </c>
      <c r="D502" s="42"/>
      <c r="E502" s="42"/>
      <c r="F502" s="42" t="s">
        <v>2526</v>
      </c>
      <c r="G502" s="42" t="s">
        <v>2527</v>
      </c>
      <c r="H502" s="42"/>
      <c r="I502" s="42"/>
      <c r="J502" s="42"/>
      <c r="K502" s="94"/>
      <c r="L502" s="268"/>
      <c r="M502" s="149">
        <v>9900</v>
      </c>
      <c r="N502" s="42"/>
      <c r="O502" s="268"/>
      <c r="P502" s="149">
        <v>0</v>
      </c>
      <c r="Q502" s="42"/>
      <c r="R502" s="149"/>
    </row>
    <row r="503" spans="1:18" x14ac:dyDescent="0.35">
      <c r="A503" s="42" t="s">
        <v>1435</v>
      </c>
      <c r="B503" s="42" t="s">
        <v>1530</v>
      </c>
      <c r="C503" s="42" t="s">
        <v>1531</v>
      </c>
      <c r="D503" s="42"/>
      <c r="E503" s="42"/>
      <c r="F503" s="42" t="s">
        <v>2528</v>
      </c>
      <c r="G503" s="42" t="s">
        <v>2529</v>
      </c>
      <c r="H503" s="42"/>
      <c r="I503" s="42"/>
      <c r="J503" s="42"/>
      <c r="K503" s="94"/>
      <c r="L503" s="268"/>
      <c r="M503" s="149">
        <v>0</v>
      </c>
      <c r="N503" s="42"/>
      <c r="O503" s="268"/>
      <c r="P503" s="149">
        <v>7700</v>
      </c>
      <c r="Q503" s="42"/>
      <c r="R503" s="149"/>
    </row>
    <row r="504" spans="1:18" x14ac:dyDescent="0.35">
      <c r="A504" s="42" t="s">
        <v>1435</v>
      </c>
      <c r="B504" s="42" t="s">
        <v>1530</v>
      </c>
      <c r="C504" s="42" t="s">
        <v>1531</v>
      </c>
      <c r="D504" s="42"/>
      <c r="E504" s="42"/>
      <c r="F504" s="42" t="s">
        <v>2530</v>
      </c>
      <c r="G504" s="42" t="s">
        <v>2531</v>
      </c>
      <c r="H504" s="42"/>
      <c r="I504" s="42"/>
      <c r="J504" s="42"/>
      <c r="K504" s="94"/>
      <c r="L504" s="268"/>
      <c r="M504" s="149">
        <v>6600</v>
      </c>
      <c r="N504" s="42"/>
      <c r="O504" s="268"/>
      <c r="P504" s="149">
        <v>0</v>
      </c>
      <c r="Q504" s="42"/>
      <c r="R504" s="149"/>
    </row>
    <row r="505" spans="1:18" x14ac:dyDescent="0.35">
      <c r="A505" s="42" t="s">
        <v>1435</v>
      </c>
      <c r="B505" s="42" t="s">
        <v>1530</v>
      </c>
      <c r="C505" s="42" t="s">
        <v>1531</v>
      </c>
      <c r="D505" s="42"/>
      <c r="E505" s="42"/>
      <c r="F505" s="42" t="s">
        <v>2532</v>
      </c>
      <c r="G505" s="42" t="s">
        <v>2533</v>
      </c>
      <c r="H505" s="42"/>
      <c r="I505" s="42"/>
      <c r="J505" s="42"/>
      <c r="K505" s="94"/>
      <c r="L505" s="268"/>
      <c r="M505" s="149">
        <v>0</v>
      </c>
      <c r="N505" s="42"/>
      <c r="O505" s="268"/>
      <c r="P505" s="149">
        <v>6000</v>
      </c>
      <c r="Q505" s="42"/>
      <c r="R505" s="149"/>
    </row>
    <row r="506" spans="1:18" x14ac:dyDescent="0.35">
      <c r="A506" s="42" t="s">
        <v>1435</v>
      </c>
      <c r="B506" s="42" t="s">
        <v>1530</v>
      </c>
      <c r="C506" s="42" t="s">
        <v>1531</v>
      </c>
      <c r="D506" s="42"/>
      <c r="E506" s="42"/>
      <c r="F506" s="42" t="s">
        <v>2534</v>
      </c>
      <c r="G506" s="42" t="s">
        <v>2535</v>
      </c>
      <c r="H506" s="42"/>
      <c r="I506" s="42"/>
      <c r="J506" s="42"/>
      <c r="K506" s="94"/>
      <c r="L506" s="268"/>
      <c r="M506" s="149">
        <v>11000</v>
      </c>
      <c r="N506" s="42"/>
      <c r="O506" s="268"/>
      <c r="P506" s="149">
        <v>19800</v>
      </c>
      <c r="Q506" s="42"/>
      <c r="R506" s="149"/>
    </row>
    <row r="507" spans="1:18" x14ac:dyDescent="0.35">
      <c r="A507" s="42" t="s">
        <v>1435</v>
      </c>
      <c r="B507" s="42" t="s">
        <v>1530</v>
      </c>
      <c r="C507" s="42" t="s">
        <v>1531</v>
      </c>
      <c r="D507" s="42"/>
      <c r="E507" s="42"/>
      <c r="F507" s="42" t="s">
        <v>2536</v>
      </c>
      <c r="G507" s="42" t="s">
        <v>2537</v>
      </c>
      <c r="H507" s="42"/>
      <c r="I507" s="42"/>
      <c r="J507" s="42"/>
      <c r="K507" s="94"/>
      <c r="L507" s="268"/>
      <c r="M507" s="149">
        <v>6600</v>
      </c>
      <c r="N507" s="42"/>
      <c r="O507" s="268"/>
      <c r="P507" s="149">
        <v>0</v>
      </c>
      <c r="Q507" s="42"/>
      <c r="R507" s="149"/>
    </row>
    <row r="508" spans="1:18" x14ac:dyDescent="0.35">
      <c r="A508" s="42" t="s">
        <v>1435</v>
      </c>
      <c r="B508" s="42" t="s">
        <v>1530</v>
      </c>
      <c r="C508" s="42" t="s">
        <v>1531</v>
      </c>
      <c r="D508" s="42"/>
      <c r="E508" s="42"/>
      <c r="F508" s="42" t="s">
        <v>2538</v>
      </c>
      <c r="G508" s="42" t="s">
        <v>2539</v>
      </c>
      <c r="H508" s="42"/>
      <c r="I508" s="42"/>
      <c r="J508" s="42"/>
      <c r="K508" s="94"/>
      <c r="L508" s="268"/>
      <c r="M508" s="149">
        <v>2000</v>
      </c>
      <c r="N508" s="42"/>
      <c r="O508" s="268"/>
      <c r="P508" s="149">
        <v>0</v>
      </c>
      <c r="Q508" s="42"/>
      <c r="R508" s="149"/>
    </row>
    <row r="509" spans="1:18" x14ac:dyDescent="0.35">
      <c r="A509" s="42" t="s">
        <v>1435</v>
      </c>
      <c r="B509" s="42" t="s">
        <v>1530</v>
      </c>
      <c r="C509" s="42" t="s">
        <v>1531</v>
      </c>
      <c r="D509" s="42"/>
      <c r="E509" s="42"/>
      <c r="F509" s="42" t="s">
        <v>2540</v>
      </c>
      <c r="G509" s="42" t="s">
        <v>2541</v>
      </c>
      <c r="H509" s="42"/>
      <c r="I509" s="42"/>
      <c r="J509" s="42"/>
      <c r="K509" s="94"/>
      <c r="L509" s="268"/>
      <c r="M509" s="149">
        <v>24000</v>
      </c>
      <c r="N509" s="42"/>
      <c r="O509" s="268"/>
      <c r="P509" s="149">
        <v>6000</v>
      </c>
      <c r="Q509" s="42"/>
      <c r="R509" s="149"/>
    </row>
    <row r="510" spans="1:18" x14ac:dyDescent="0.35">
      <c r="A510" s="42" t="s">
        <v>1435</v>
      </c>
      <c r="B510" s="42" t="s">
        <v>1530</v>
      </c>
      <c r="C510" s="42" t="s">
        <v>1531</v>
      </c>
      <c r="D510" s="42"/>
      <c r="E510" s="42"/>
      <c r="F510" s="42" t="s">
        <v>2542</v>
      </c>
      <c r="G510" s="42" t="s">
        <v>2543</v>
      </c>
      <c r="H510" s="42"/>
      <c r="I510" s="42"/>
      <c r="J510" s="42"/>
      <c r="K510" s="94"/>
      <c r="L510" s="268"/>
      <c r="M510" s="149">
        <v>30000</v>
      </c>
      <c r="N510" s="42"/>
      <c r="O510" s="268"/>
      <c r="P510" s="149">
        <v>0</v>
      </c>
      <c r="Q510" s="42"/>
      <c r="R510" s="149"/>
    </row>
    <row r="511" spans="1:18" x14ac:dyDescent="0.35">
      <c r="A511" s="42" t="s">
        <v>1435</v>
      </c>
      <c r="B511" s="42" t="s">
        <v>1530</v>
      </c>
      <c r="C511" s="42" t="s">
        <v>1531</v>
      </c>
      <c r="D511" s="42"/>
      <c r="E511" s="42"/>
      <c r="F511" s="42" t="s">
        <v>2544</v>
      </c>
      <c r="G511" s="42" t="s">
        <v>2545</v>
      </c>
      <c r="H511" s="42"/>
      <c r="I511" s="42"/>
      <c r="J511" s="42"/>
      <c r="K511" s="94"/>
      <c r="L511" s="268"/>
      <c r="M511" s="149">
        <v>8600</v>
      </c>
      <c r="N511" s="42"/>
      <c r="O511" s="268"/>
      <c r="P511" s="149">
        <v>0</v>
      </c>
      <c r="Q511" s="42"/>
      <c r="R511" s="149"/>
    </row>
    <row r="512" spans="1:18" x14ac:dyDescent="0.35">
      <c r="A512" s="42" t="s">
        <v>1435</v>
      </c>
      <c r="B512" s="42" t="s">
        <v>1530</v>
      </c>
      <c r="C512" s="42" t="s">
        <v>1531</v>
      </c>
      <c r="D512" s="42"/>
      <c r="E512" s="42"/>
      <c r="F512" s="42" t="s">
        <v>2546</v>
      </c>
      <c r="G512" s="42" t="s">
        <v>2547</v>
      </c>
      <c r="H512" s="42"/>
      <c r="I512" s="42"/>
      <c r="J512" s="42"/>
      <c r="K512" s="94"/>
      <c r="L512" s="268"/>
      <c r="M512" s="149">
        <v>0</v>
      </c>
      <c r="N512" s="42"/>
      <c r="O512" s="268"/>
      <c r="P512" s="149">
        <v>6000</v>
      </c>
      <c r="Q512" s="42"/>
      <c r="R512" s="149"/>
    </row>
    <row r="513" spans="1:18" x14ac:dyDescent="0.35">
      <c r="A513" s="42" t="s">
        <v>1435</v>
      </c>
      <c r="B513" s="42" t="s">
        <v>1530</v>
      </c>
      <c r="C513" s="42" t="s">
        <v>1531</v>
      </c>
      <c r="D513" s="42"/>
      <c r="E513" s="42"/>
      <c r="F513" s="42" t="s">
        <v>2548</v>
      </c>
      <c r="G513" s="42" t="s">
        <v>2549</v>
      </c>
      <c r="H513" s="42"/>
      <c r="I513" s="42"/>
      <c r="J513" s="42"/>
      <c r="K513" s="94"/>
      <c r="L513" s="268"/>
      <c r="M513" s="149">
        <v>18000</v>
      </c>
      <c r="N513" s="42"/>
      <c r="O513" s="268"/>
      <c r="P513" s="149">
        <v>17600</v>
      </c>
      <c r="Q513" s="42"/>
      <c r="R513" s="149"/>
    </row>
    <row r="514" spans="1:18" x14ac:dyDescent="0.35">
      <c r="A514" s="42" t="s">
        <v>1435</v>
      </c>
      <c r="B514" s="42" t="s">
        <v>1530</v>
      </c>
      <c r="C514" s="42" t="s">
        <v>1531</v>
      </c>
      <c r="D514" s="42"/>
      <c r="E514" s="42"/>
      <c r="F514" s="42" t="s">
        <v>2550</v>
      </c>
      <c r="G514" s="42" t="s">
        <v>2551</v>
      </c>
      <c r="H514" s="42"/>
      <c r="I514" s="42"/>
      <c r="J514" s="42"/>
      <c r="K514" s="94"/>
      <c r="L514" s="268"/>
      <c r="M514" s="149">
        <v>3500</v>
      </c>
      <c r="N514" s="42"/>
      <c r="O514" s="268"/>
      <c r="P514" s="149">
        <v>0</v>
      </c>
      <c r="Q514" s="42"/>
      <c r="R514" s="149"/>
    </row>
    <row r="515" spans="1:18" x14ac:dyDescent="0.35">
      <c r="A515" s="42" t="s">
        <v>1435</v>
      </c>
      <c r="B515" s="42" t="s">
        <v>1530</v>
      </c>
      <c r="C515" s="42" t="s">
        <v>1531</v>
      </c>
      <c r="D515" s="42"/>
      <c r="E515" s="42"/>
      <c r="F515" s="42" t="s">
        <v>2552</v>
      </c>
      <c r="G515" s="42" t="s">
        <v>2553</v>
      </c>
      <c r="H515" s="42"/>
      <c r="I515" s="42"/>
      <c r="J515" s="42"/>
      <c r="K515" s="94"/>
      <c r="L515" s="268"/>
      <c r="M515" s="149">
        <v>0</v>
      </c>
      <c r="N515" s="42"/>
      <c r="O515" s="268"/>
      <c r="P515" s="149">
        <v>12000</v>
      </c>
      <c r="Q515" s="42"/>
      <c r="R515" s="149"/>
    </row>
    <row r="516" spans="1:18" x14ac:dyDescent="0.35">
      <c r="A516" s="42" t="s">
        <v>1435</v>
      </c>
      <c r="B516" s="42" t="s">
        <v>1530</v>
      </c>
      <c r="C516" s="42" t="s">
        <v>1531</v>
      </c>
      <c r="D516" s="42"/>
      <c r="E516" s="42"/>
      <c r="F516" s="42" t="s">
        <v>2554</v>
      </c>
      <c r="G516" s="42" t="s">
        <v>2555</v>
      </c>
      <c r="H516" s="42"/>
      <c r="I516" s="42"/>
      <c r="J516" s="42"/>
      <c r="K516" s="94"/>
      <c r="L516" s="268"/>
      <c r="M516" s="149">
        <v>2600</v>
      </c>
      <c r="N516" s="42"/>
      <c r="O516" s="268"/>
      <c r="P516" s="149">
        <v>0</v>
      </c>
      <c r="Q516" s="42"/>
      <c r="R516" s="149"/>
    </row>
    <row r="517" spans="1:18" x14ac:dyDescent="0.35">
      <c r="A517" s="42" t="s">
        <v>1435</v>
      </c>
      <c r="B517" s="42" t="s">
        <v>1530</v>
      </c>
      <c r="C517" s="42" t="s">
        <v>1531</v>
      </c>
      <c r="D517" s="42"/>
      <c r="E517" s="42"/>
      <c r="F517" s="42" t="s">
        <v>2556</v>
      </c>
      <c r="G517" s="42" t="s">
        <v>2557</v>
      </c>
      <c r="H517" s="42"/>
      <c r="I517" s="42"/>
      <c r="J517" s="42"/>
      <c r="K517" s="94"/>
      <c r="L517" s="268"/>
      <c r="M517" s="149">
        <v>12500</v>
      </c>
      <c r="N517" s="42"/>
      <c r="O517" s="268"/>
      <c r="P517" s="149">
        <v>0</v>
      </c>
      <c r="Q517" s="42"/>
      <c r="R517" s="149"/>
    </row>
    <row r="518" spans="1:18" x14ac:dyDescent="0.35">
      <c r="A518" s="42" t="s">
        <v>1435</v>
      </c>
      <c r="B518" s="42" t="s">
        <v>1530</v>
      </c>
      <c r="C518" s="42" t="s">
        <v>1531</v>
      </c>
      <c r="D518" s="42"/>
      <c r="E518" s="42"/>
      <c r="F518" s="42" t="s">
        <v>2558</v>
      </c>
      <c r="G518" s="42" t="s">
        <v>2559</v>
      </c>
      <c r="H518" s="42"/>
      <c r="I518" s="42"/>
      <c r="J518" s="42"/>
      <c r="K518" s="94"/>
      <c r="L518" s="268"/>
      <c r="M518" s="149">
        <v>400</v>
      </c>
      <c r="N518" s="42"/>
      <c r="O518" s="268"/>
      <c r="P518" s="149">
        <v>0</v>
      </c>
      <c r="Q518" s="42"/>
      <c r="R518" s="149"/>
    </row>
    <row r="519" spans="1:18" x14ac:dyDescent="0.35">
      <c r="A519" s="42" t="s">
        <v>1435</v>
      </c>
      <c r="B519" s="42" t="s">
        <v>1530</v>
      </c>
      <c r="C519" s="42" t="s">
        <v>1531</v>
      </c>
      <c r="D519" s="42"/>
      <c r="E519" s="42"/>
      <c r="F519" s="42" t="s">
        <v>2560</v>
      </c>
      <c r="G519" s="42" t="s">
        <v>2561</v>
      </c>
      <c r="H519" s="42"/>
      <c r="I519" s="42"/>
      <c r="J519" s="42"/>
      <c r="K519" s="94"/>
      <c r="L519" s="268"/>
      <c r="M519" s="149">
        <v>4500</v>
      </c>
      <c r="N519" s="42"/>
      <c r="O519" s="268"/>
      <c r="P519" s="149">
        <v>0</v>
      </c>
      <c r="Q519" s="42"/>
      <c r="R519" s="149"/>
    </row>
    <row r="520" spans="1:18" x14ac:dyDescent="0.35">
      <c r="A520" s="42" t="s">
        <v>1435</v>
      </c>
      <c r="B520" s="42" t="s">
        <v>1530</v>
      </c>
      <c r="C520" s="42" t="s">
        <v>1531</v>
      </c>
      <c r="D520" s="42"/>
      <c r="E520" s="42"/>
      <c r="F520" s="42" t="s">
        <v>2562</v>
      </c>
      <c r="G520" s="42" t="s">
        <v>2563</v>
      </c>
      <c r="H520" s="42"/>
      <c r="I520" s="42"/>
      <c r="J520" s="42"/>
      <c r="K520" s="94"/>
      <c r="L520" s="268"/>
      <c r="M520" s="149">
        <v>2200</v>
      </c>
      <c r="N520" s="42"/>
      <c r="O520" s="268"/>
      <c r="P520" s="149">
        <v>0</v>
      </c>
      <c r="Q520" s="42"/>
      <c r="R520" s="149"/>
    </row>
    <row r="521" spans="1:18" x14ac:dyDescent="0.35">
      <c r="A521" s="42" t="s">
        <v>1435</v>
      </c>
      <c r="B521" s="42" t="s">
        <v>1530</v>
      </c>
      <c r="C521" s="42" t="s">
        <v>1531</v>
      </c>
      <c r="D521" s="42"/>
      <c r="E521" s="42"/>
      <c r="F521" s="42" t="s">
        <v>2564</v>
      </c>
      <c r="G521" s="42" t="s">
        <v>2565</v>
      </c>
      <c r="H521" s="42"/>
      <c r="I521" s="42"/>
      <c r="J521" s="42"/>
      <c r="K521" s="94"/>
      <c r="L521" s="268"/>
      <c r="M521" s="149">
        <v>0</v>
      </c>
      <c r="N521" s="42"/>
      <c r="O521" s="268"/>
      <c r="P521" s="149">
        <v>7000</v>
      </c>
      <c r="Q521" s="42"/>
      <c r="R521" s="149"/>
    </row>
    <row r="522" spans="1:18" x14ac:dyDescent="0.35">
      <c r="A522" s="42" t="s">
        <v>1435</v>
      </c>
      <c r="B522" s="42" t="s">
        <v>1530</v>
      </c>
      <c r="C522" s="42" t="s">
        <v>1531</v>
      </c>
      <c r="D522" s="42"/>
      <c r="E522" s="42"/>
      <c r="F522" s="42" t="s">
        <v>2566</v>
      </c>
      <c r="G522" s="42" t="s">
        <v>2567</v>
      </c>
      <c r="H522" s="42"/>
      <c r="I522" s="42"/>
      <c r="J522" s="42"/>
      <c r="K522" s="94"/>
      <c r="L522" s="268"/>
      <c r="M522" s="149">
        <v>18000</v>
      </c>
      <c r="N522" s="42"/>
      <c r="O522" s="268"/>
      <c r="P522" s="149">
        <v>0</v>
      </c>
      <c r="Q522" s="42"/>
      <c r="R522" s="149"/>
    </row>
    <row r="523" spans="1:18" x14ac:dyDescent="0.35">
      <c r="A523" s="42" t="s">
        <v>1435</v>
      </c>
      <c r="B523" s="42" t="s">
        <v>1530</v>
      </c>
      <c r="C523" s="42" t="s">
        <v>1531</v>
      </c>
      <c r="D523" s="42"/>
      <c r="E523" s="42"/>
      <c r="F523" s="42" t="s">
        <v>2568</v>
      </c>
      <c r="G523" s="42" t="s">
        <v>2569</v>
      </c>
      <c r="H523" s="42"/>
      <c r="I523" s="42"/>
      <c r="J523" s="42"/>
      <c r="K523" s="94"/>
      <c r="L523" s="268"/>
      <c r="M523" s="149">
        <v>0</v>
      </c>
      <c r="N523" s="42"/>
      <c r="O523" s="268"/>
      <c r="P523" s="149">
        <v>9600</v>
      </c>
      <c r="Q523" s="42"/>
      <c r="R523" s="149"/>
    </row>
    <row r="524" spans="1:18" x14ac:dyDescent="0.35">
      <c r="A524" s="42" t="s">
        <v>1435</v>
      </c>
      <c r="B524" s="42" t="s">
        <v>1530</v>
      </c>
      <c r="C524" s="42" t="s">
        <v>1531</v>
      </c>
      <c r="D524" s="42"/>
      <c r="E524" s="42"/>
      <c r="F524" s="42" t="s">
        <v>2570</v>
      </c>
      <c r="G524" s="42" t="s">
        <v>2571</v>
      </c>
      <c r="H524" s="42"/>
      <c r="I524" s="42"/>
      <c r="J524" s="42"/>
      <c r="K524" s="94"/>
      <c r="L524" s="268"/>
      <c r="M524" s="149">
        <v>10500</v>
      </c>
      <c r="N524" s="42"/>
      <c r="O524" s="268"/>
      <c r="P524" s="149">
        <v>0</v>
      </c>
      <c r="Q524" s="42"/>
      <c r="R524" s="149"/>
    </row>
    <row r="525" spans="1:18" x14ac:dyDescent="0.35">
      <c r="A525" s="42" t="s">
        <v>1435</v>
      </c>
      <c r="B525" s="42" t="s">
        <v>1530</v>
      </c>
      <c r="C525" s="42" t="s">
        <v>1531</v>
      </c>
      <c r="D525" s="42"/>
      <c r="E525" s="42"/>
      <c r="F525" s="42" t="s">
        <v>2572</v>
      </c>
      <c r="G525" s="42" t="s">
        <v>2573</v>
      </c>
      <c r="H525" s="42"/>
      <c r="I525" s="42"/>
      <c r="J525" s="42"/>
      <c r="K525" s="94"/>
      <c r="L525" s="268"/>
      <c r="M525" s="149">
        <v>12800</v>
      </c>
      <c r="N525" s="42"/>
      <c r="O525" s="268"/>
      <c r="P525" s="149">
        <v>20000</v>
      </c>
      <c r="Q525" s="42"/>
      <c r="R525" s="149"/>
    </row>
    <row r="526" spans="1:18" x14ac:dyDescent="0.35">
      <c r="A526" s="42" t="s">
        <v>1435</v>
      </c>
      <c r="B526" s="42" t="s">
        <v>1530</v>
      </c>
      <c r="C526" s="42" t="s">
        <v>1531</v>
      </c>
      <c r="D526" s="42"/>
      <c r="E526" s="42"/>
      <c r="F526" s="42" t="s">
        <v>2574</v>
      </c>
      <c r="G526" s="42" t="s">
        <v>2575</v>
      </c>
      <c r="H526" s="42"/>
      <c r="I526" s="42"/>
      <c r="J526" s="42"/>
      <c r="K526" s="94"/>
      <c r="L526" s="268"/>
      <c r="M526" s="149">
        <v>0</v>
      </c>
      <c r="N526" s="42"/>
      <c r="O526" s="268"/>
      <c r="P526" s="149">
        <v>7200</v>
      </c>
      <c r="Q526" s="42"/>
      <c r="R526" s="149"/>
    </row>
    <row r="527" spans="1:18" x14ac:dyDescent="0.35">
      <c r="A527" s="42" t="s">
        <v>1435</v>
      </c>
      <c r="B527" s="42" t="s">
        <v>1530</v>
      </c>
      <c r="C527" s="42" t="s">
        <v>1531</v>
      </c>
      <c r="D527" s="42"/>
      <c r="E527" s="42"/>
      <c r="F527" s="42" t="s">
        <v>2576</v>
      </c>
      <c r="G527" s="42" t="s">
        <v>2577</v>
      </c>
      <c r="H527" s="42"/>
      <c r="I527" s="42"/>
      <c r="J527" s="42"/>
      <c r="K527" s="94"/>
      <c r="L527" s="268"/>
      <c r="M527" s="149">
        <v>0</v>
      </c>
      <c r="N527" s="42"/>
      <c r="O527" s="268"/>
      <c r="P527" s="149">
        <v>13200</v>
      </c>
      <c r="Q527" s="42"/>
      <c r="R527" s="149"/>
    </row>
    <row r="528" spans="1:18" x14ac:dyDescent="0.35">
      <c r="A528" s="42" t="s">
        <v>1435</v>
      </c>
      <c r="B528" s="42" t="s">
        <v>1530</v>
      </c>
      <c r="C528" s="42" t="s">
        <v>1531</v>
      </c>
      <c r="D528" s="42"/>
      <c r="E528" s="42"/>
      <c r="F528" s="42" t="s">
        <v>2578</v>
      </c>
      <c r="G528" s="42" t="s">
        <v>2579</v>
      </c>
      <c r="H528" s="42"/>
      <c r="I528" s="42"/>
      <c r="J528" s="42"/>
      <c r="K528" s="94"/>
      <c r="L528" s="268"/>
      <c r="M528" s="149">
        <v>4000</v>
      </c>
      <c r="N528" s="42"/>
      <c r="O528" s="268"/>
      <c r="P528" s="149">
        <v>0</v>
      </c>
      <c r="Q528" s="42"/>
      <c r="R528" s="149"/>
    </row>
    <row r="529" spans="1:18" x14ac:dyDescent="0.35">
      <c r="A529" s="42" t="s">
        <v>1435</v>
      </c>
      <c r="B529" s="42" t="s">
        <v>1530</v>
      </c>
      <c r="C529" s="42" t="s">
        <v>1531</v>
      </c>
      <c r="D529" s="42"/>
      <c r="E529" s="42"/>
      <c r="F529" s="42" t="s">
        <v>2580</v>
      </c>
      <c r="G529" s="42" t="s">
        <v>2581</v>
      </c>
      <c r="H529" s="42"/>
      <c r="I529" s="42"/>
      <c r="J529" s="42"/>
      <c r="K529" s="94"/>
      <c r="L529" s="268"/>
      <c r="M529" s="149">
        <v>0</v>
      </c>
      <c r="N529" s="42"/>
      <c r="O529" s="268"/>
      <c r="P529" s="149">
        <v>3000</v>
      </c>
      <c r="Q529" s="42"/>
      <c r="R529" s="149"/>
    </row>
    <row r="530" spans="1:18" x14ac:dyDescent="0.35">
      <c r="A530" s="42" t="s">
        <v>1435</v>
      </c>
      <c r="B530" s="42" t="s">
        <v>1530</v>
      </c>
      <c r="C530" s="42" t="s">
        <v>1531</v>
      </c>
      <c r="D530" s="42"/>
      <c r="E530" s="42"/>
      <c r="F530" s="42" t="s">
        <v>2582</v>
      </c>
      <c r="G530" s="42" t="s">
        <v>2583</v>
      </c>
      <c r="H530" s="42"/>
      <c r="I530" s="42"/>
      <c r="J530" s="42"/>
      <c r="K530" s="94"/>
      <c r="L530" s="268"/>
      <c r="M530" s="149">
        <v>0</v>
      </c>
      <c r="N530" s="42"/>
      <c r="O530" s="268"/>
      <c r="P530" s="149">
        <v>10000</v>
      </c>
      <c r="Q530" s="42"/>
      <c r="R530" s="149"/>
    </row>
    <row r="531" spans="1:18" x14ac:dyDescent="0.35">
      <c r="A531" s="42" t="s">
        <v>1435</v>
      </c>
      <c r="B531" s="42" t="s">
        <v>1530</v>
      </c>
      <c r="C531" s="42" t="s">
        <v>1531</v>
      </c>
      <c r="D531" s="42"/>
      <c r="E531" s="42"/>
      <c r="F531" s="42" t="s">
        <v>2584</v>
      </c>
      <c r="G531" s="42" t="s">
        <v>2585</v>
      </c>
      <c r="H531" s="42"/>
      <c r="I531" s="42"/>
      <c r="J531" s="42"/>
      <c r="K531" s="94"/>
      <c r="L531" s="268"/>
      <c r="M531" s="149">
        <v>750</v>
      </c>
      <c r="N531" s="42"/>
      <c r="O531" s="268"/>
      <c r="P531" s="149">
        <v>0</v>
      </c>
      <c r="Q531" s="42"/>
      <c r="R531" s="149"/>
    </row>
    <row r="532" spans="1:18" x14ac:dyDescent="0.35">
      <c r="A532" s="42" t="s">
        <v>1435</v>
      </c>
      <c r="B532" s="42" t="s">
        <v>1530</v>
      </c>
      <c r="C532" s="42" t="s">
        <v>1531</v>
      </c>
      <c r="D532" s="42"/>
      <c r="E532" s="42"/>
      <c r="F532" s="42" t="s">
        <v>2586</v>
      </c>
      <c r="G532" s="42" t="s">
        <v>2587</v>
      </c>
      <c r="H532" s="42"/>
      <c r="I532" s="42"/>
      <c r="J532" s="42"/>
      <c r="K532" s="94"/>
      <c r="L532" s="268"/>
      <c r="M532" s="149">
        <v>10200</v>
      </c>
      <c r="N532" s="42"/>
      <c r="O532" s="268"/>
      <c r="P532" s="149">
        <v>0</v>
      </c>
      <c r="Q532" s="42"/>
      <c r="R532" s="149"/>
    </row>
    <row r="533" spans="1:18" x14ac:dyDescent="0.35">
      <c r="A533" s="42" t="s">
        <v>1435</v>
      </c>
      <c r="B533" s="42" t="s">
        <v>1530</v>
      </c>
      <c r="C533" s="42" t="s">
        <v>1531</v>
      </c>
      <c r="D533" s="42"/>
      <c r="E533" s="42"/>
      <c r="F533" s="42" t="s">
        <v>2588</v>
      </c>
      <c r="G533" s="42" t="s">
        <v>2589</v>
      </c>
      <c r="H533" s="42"/>
      <c r="I533" s="42"/>
      <c r="J533" s="42"/>
      <c r="K533" s="94"/>
      <c r="L533" s="268"/>
      <c r="M533" s="149">
        <v>0</v>
      </c>
      <c r="N533" s="42"/>
      <c r="O533" s="268"/>
      <c r="P533" s="149">
        <v>3600</v>
      </c>
      <c r="Q533" s="42"/>
      <c r="R533" s="149"/>
    </row>
    <row r="534" spans="1:18" x14ac:dyDescent="0.35">
      <c r="A534" s="42" t="s">
        <v>1435</v>
      </c>
      <c r="B534" s="42" t="s">
        <v>1530</v>
      </c>
      <c r="C534" s="42" t="s">
        <v>1531</v>
      </c>
      <c r="D534" s="42"/>
      <c r="E534" s="42"/>
      <c r="F534" s="42" t="s">
        <v>2590</v>
      </c>
      <c r="G534" s="42" t="s">
        <v>2591</v>
      </c>
      <c r="H534" s="42"/>
      <c r="I534" s="42"/>
      <c r="J534" s="42"/>
      <c r="K534" s="94"/>
      <c r="L534" s="268"/>
      <c r="M534" s="149">
        <v>2000</v>
      </c>
      <c r="N534" s="42"/>
      <c r="O534" s="268"/>
      <c r="P534" s="149">
        <v>0</v>
      </c>
      <c r="Q534" s="42"/>
      <c r="R534" s="149"/>
    </row>
    <row r="535" spans="1:18" x14ac:dyDescent="0.35">
      <c r="A535" s="42" t="s">
        <v>1435</v>
      </c>
      <c r="B535" s="42" t="s">
        <v>1530</v>
      </c>
      <c r="C535" s="42" t="s">
        <v>1531</v>
      </c>
      <c r="D535" s="42"/>
      <c r="E535" s="42"/>
      <c r="F535" s="42" t="s">
        <v>2592</v>
      </c>
      <c r="G535" s="42" t="s">
        <v>2593</v>
      </c>
      <c r="H535" s="42"/>
      <c r="I535" s="42"/>
      <c r="J535" s="42"/>
      <c r="K535" s="94"/>
      <c r="L535" s="268"/>
      <c r="M535" s="149">
        <v>0</v>
      </c>
      <c r="N535" s="42"/>
      <c r="O535" s="268"/>
      <c r="P535" s="149">
        <v>1900</v>
      </c>
      <c r="Q535" s="42"/>
      <c r="R535" s="149"/>
    </row>
    <row r="536" spans="1:18" x14ac:dyDescent="0.35">
      <c r="A536" s="42" t="s">
        <v>1435</v>
      </c>
      <c r="B536" s="42" t="s">
        <v>1530</v>
      </c>
      <c r="C536" s="42" t="s">
        <v>1531</v>
      </c>
      <c r="D536" s="42"/>
      <c r="E536" s="42"/>
      <c r="F536" s="42" t="s">
        <v>2594</v>
      </c>
      <c r="G536" s="42" t="s">
        <v>2595</v>
      </c>
      <c r="H536" s="42"/>
      <c r="I536" s="42"/>
      <c r="J536" s="42"/>
      <c r="K536" s="94"/>
      <c r="L536" s="268"/>
      <c r="M536" s="149">
        <v>0</v>
      </c>
      <c r="N536" s="42"/>
      <c r="O536" s="268"/>
      <c r="P536" s="149">
        <v>1000</v>
      </c>
      <c r="Q536" s="42"/>
      <c r="R536" s="149"/>
    </row>
    <row r="537" spans="1:18" x14ac:dyDescent="0.35">
      <c r="A537" s="42" t="s">
        <v>1435</v>
      </c>
      <c r="B537" s="42" t="s">
        <v>1530</v>
      </c>
      <c r="C537" s="42" t="s">
        <v>1531</v>
      </c>
      <c r="D537" s="42"/>
      <c r="E537" s="42"/>
      <c r="F537" s="42" t="s">
        <v>2596</v>
      </c>
      <c r="G537" s="42" t="s">
        <v>2597</v>
      </c>
      <c r="H537" s="42"/>
      <c r="I537" s="42"/>
      <c r="J537" s="42"/>
      <c r="K537" s="94"/>
      <c r="L537" s="268"/>
      <c r="M537" s="149">
        <v>5400</v>
      </c>
      <c r="N537" s="42"/>
      <c r="O537" s="268"/>
      <c r="P537" s="149">
        <v>0</v>
      </c>
      <c r="Q537" s="42"/>
      <c r="R537" s="149"/>
    </row>
    <row r="538" spans="1:18" x14ac:dyDescent="0.35">
      <c r="A538" s="42" t="s">
        <v>1435</v>
      </c>
      <c r="B538" s="42" t="s">
        <v>1530</v>
      </c>
      <c r="C538" s="42" t="s">
        <v>1531</v>
      </c>
      <c r="D538" s="42"/>
      <c r="E538" s="42"/>
      <c r="F538" s="42" t="s">
        <v>2598</v>
      </c>
      <c r="G538" s="42" t="s">
        <v>2599</v>
      </c>
      <c r="H538" s="42"/>
      <c r="I538" s="42"/>
      <c r="J538" s="42"/>
      <c r="K538" s="94"/>
      <c r="L538" s="268"/>
      <c r="M538" s="149">
        <v>6000</v>
      </c>
      <c r="N538" s="42"/>
      <c r="O538" s="268"/>
      <c r="P538" s="149">
        <v>0</v>
      </c>
      <c r="Q538" s="42"/>
      <c r="R538" s="149"/>
    </row>
    <row r="539" spans="1:18" x14ac:dyDescent="0.35">
      <c r="A539" s="42" t="s">
        <v>1435</v>
      </c>
      <c r="B539" s="42" t="s">
        <v>1530</v>
      </c>
      <c r="C539" s="42" t="s">
        <v>1531</v>
      </c>
      <c r="D539" s="42"/>
      <c r="E539" s="42"/>
      <c r="F539" s="42" t="s">
        <v>2600</v>
      </c>
      <c r="G539" s="42" t="s">
        <v>2601</v>
      </c>
      <c r="H539" s="42"/>
      <c r="I539" s="42"/>
      <c r="J539" s="42"/>
      <c r="K539" s="94"/>
      <c r="L539" s="268"/>
      <c r="M539" s="149">
        <v>8000</v>
      </c>
      <c r="N539" s="42"/>
      <c r="O539" s="268"/>
      <c r="P539" s="149">
        <v>0</v>
      </c>
      <c r="Q539" s="42"/>
      <c r="R539" s="149"/>
    </row>
    <row r="540" spans="1:18" x14ac:dyDescent="0.35">
      <c r="A540" s="42" t="s">
        <v>1435</v>
      </c>
      <c r="B540" s="42" t="s">
        <v>1530</v>
      </c>
      <c r="C540" s="42" t="s">
        <v>1531</v>
      </c>
      <c r="D540" s="42"/>
      <c r="E540" s="42"/>
      <c r="F540" s="42" t="s">
        <v>2602</v>
      </c>
      <c r="G540" s="42" t="s">
        <v>2603</v>
      </c>
      <c r="H540" s="42"/>
      <c r="I540" s="42"/>
      <c r="J540" s="42"/>
      <c r="K540" s="94"/>
      <c r="L540" s="268"/>
      <c r="M540" s="149">
        <v>1500</v>
      </c>
      <c r="N540" s="42"/>
      <c r="O540" s="268"/>
      <c r="P540" s="149">
        <v>0</v>
      </c>
      <c r="Q540" s="42"/>
      <c r="R540" s="149"/>
    </row>
    <row r="541" spans="1:18" x14ac:dyDescent="0.35">
      <c r="A541" s="42" t="s">
        <v>1435</v>
      </c>
      <c r="B541" s="42" t="s">
        <v>1530</v>
      </c>
      <c r="C541" s="42" t="s">
        <v>1531</v>
      </c>
      <c r="D541" s="42"/>
      <c r="E541" s="42"/>
      <c r="F541" s="42" t="s">
        <v>2604</v>
      </c>
      <c r="G541" s="42" t="s">
        <v>2605</v>
      </c>
      <c r="H541" s="42"/>
      <c r="I541" s="42"/>
      <c r="J541" s="42"/>
      <c r="K541" s="94"/>
      <c r="L541" s="268"/>
      <c r="M541" s="149">
        <v>0</v>
      </c>
      <c r="N541" s="42"/>
      <c r="O541" s="268"/>
      <c r="P541" s="149">
        <v>3600</v>
      </c>
      <c r="Q541" s="42"/>
      <c r="R541" s="149"/>
    </row>
    <row r="542" spans="1:18" x14ac:dyDescent="0.35">
      <c r="A542" s="42" t="s">
        <v>1435</v>
      </c>
      <c r="B542" s="42" t="s">
        <v>1530</v>
      </c>
      <c r="C542" s="42" t="s">
        <v>1531</v>
      </c>
      <c r="D542" s="42"/>
      <c r="E542" s="42"/>
      <c r="F542" s="42" t="s">
        <v>2606</v>
      </c>
      <c r="G542" s="42" t="s">
        <v>2607</v>
      </c>
      <c r="H542" s="42"/>
      <c r="I542" s="42"/>
      <c r="J542" s="42"/>
      <c r="K542" s="94"/>
      <c r="L542" s="268"/>
      <c r="M542" s="149">
        <v>2400</v>
      </c>
      <c r="N542" s="42"/>
      <c r="O542" s="268"/>
      <c r="P542" s="149">
        <v>0</v>
      </c>
      <c r="Q542" s="42"/>
      <c r="R542" s="149"/>
    </row>
    <row r="543" spans="1:18" x14ac:dyDescent="0.35">
      <c r="A543" s="42" t="s">
        <v>1435</v>
      </c>
      <c r="B543" s="42" t="s">
        <v>1530</v>
      </c>
      <c r="C543" s="42" t="s">
        <v>1531</v>
      </c>
      <c r="D543" s="42"/>
      <c r="E543" s="42"/>
      <c r="F543" s="42" t="s">
        <v>2608</v>
      </c>
      <c r="G543" s="42" t="s">
        <v>2609</v>
      </c>
      <c r="H543" s="42"/>
      <c r="I543" s="42"/>
      <c r="J543" s="42"/>
      <c r="K543" s="94"/>
      <c r="L543" s="268"/>
      <c r="M543" s="149">
        <v>0</v>
      </c>
      <c r="N543" s="42"/>
      <c r="O543" s="268"/>
      <c r="P543" s="149">
        <v>8000</v>
      </c>
      <c r="Q543" s="42"/>
      <c r="R543" s="149"/>
    </row>
    <row r="544" spans="1:18" x14ac:dyDescent="0.35">
      <c r="A544" s="42" t="s">
        <v>1435</v>
      </c>
      <c r="B544" s="42" t="s">
        <v>1530</v>
      </c>
      <c r="C544" s="42" t="s">
        <v>1531</v>
      </c>
      <c r="D544" s="42"/>
      <c r="E544" s="42"/>
      <c r="F544" s="42" t="s">
        <v>2610</v>
      </c>
      <c r="G544" s="42" t="s">
        <v>2611</v>
      </c>
      <c r="H544" s="42"/>
      <c r="I544" s="42"/>
      <c r="J544" s="42"/>
      <c r="K544" s="94"/>
      <c r="L544" s="268"/>
      <c r="M544" s="149">
        <v>0</v>
      </c>
      <c r="N544" s="42"/>
      <c r="O544" s="268"/>
      <c r="P544" s="149">
        <v>5000</v>
      </c>
      <c r="Q544" s="42"/>
      <c r="R544" s="149"/>
    </row>
    <row r="545" spans="1:18" x14ac:dyDescent="0.35">
      <c r="A545" s="42" t="s">
        <v>1435</v>
      </c>
      <c r="B545" s="42" t="s">
        <v>1530</v>
      </c>
      <c r="C545" s="42" t="s">
        <v>1531</v>
      </c>
      <c r="D545" s="42"/>
      <c r="E545" s="42"/>
      <c r="F545" s="42" t="s">
        <v>2612</v>
      </c>
      <c r="G545" s="42" t="s">
        <v>2613</v>
      </c>
      <c r="H545" s="42"/>
      <c r="I545" s="42"/>
      <c r="J545" s="42"/>
      <c r="K545" s="94"/>
      <c r="L545" s="268"/>
      <c r="M545" s="149">
        <v>0</v>
      </c>
      <c r="N545" s="42"/>
      <c r="O545" s="268"/>
      <c r="P545" s="149">
        <v>2200</v>
      </c>
      <c r="Q545" s="42"/>
      <c r="R545" s="149"/>
    </row>
    <row r="546" spans="1:18" x14ac:dyDescent="0.35">
      <c r="A546" s="42" t="s">
        <v>1435</v>
      </c>
      <c r="B546" s="42" t="s">
        <v>1530</v>
      </c>
      <c r="C546" s="42" t="s">
        <v>1531</v>
      </c>
      <c r="D546" s="42"/>
      <c r="E546" s="42"/>
      <c r="F546" s="42" t="s">
        <v>2614</v>
      </c>
      <c r="G546" s="42" t="s">
        <v>2615</v>
      </c>
      <c r="H546" s="42"/>
      <c r="I546" s="42"/>
      <c r="J546" s="42"/>
      <c r="K546" s="94"/>
      <c r="L546" s="268"/>
      <c r="M546" s="149">
        <v>2000</v>
      </c>
      <c r="N546" s="42"/>
      <c r="O546" s="268"/>
      <c r="P546" s="149">
        <v>8800</v>
      </c>
      <c r="Q546" s="42"/>
      <c r="R546" s="149"/>
    </row>
    <row r="547" spans="1:18" x14ac:dyDescent="0.35">
      <c r="A547" s="42" t="s">
        <v>1435</v>
      </c>
      <c r="B547" s="42" t="s">
        <v>1530</v>
      </c>
      <c r="C547" s="42" t="s">
        <v>1531</v>
      </c>
      <c r="D547" s="42"/>
      <c r="E547" s="42"/>
      <c r="F547" s="42" t="s">
        <v>2616</v>
      </c>
      <c r="G547" s="42" t="s">
        <v>2617</v>
      </c>
      <c r="H547" s="42"/>
      <c r="I547" s="42"/>
      <c r="J547" s="42"/>
      <c r="K547" s="94"/>
      <c r="L547" s="268"/>
      <c r="M547" s="149">
        <v>1000</v>
      </c>
      <c r="N547" s="42"/>
      <c r="O547" s="268"/>
      <c r="P547" s="149">
        <v>0</v>
      </c>
      <c r="Q547" s="42"/>
      <c r="R547" s="149"/>
    </row>
    <row r="548" spans="1:18" x14ac:dyDescent="0.35">
      <c r="A548" s="42" t="s">
        <v>1435</v>
      </c>
      <c r="B548" s="42" t="s">
        <v>1530</v>
      </c>
      <c r="C548" s="42" t="s">
        <v>1531</v>
      </c>
      <c r="D548" s="42"/>
      <c r="E548" s="42"/>
      <c r="F548" s="42" t="s">
        <v>2618</v>
      </c>
      <c r="G548" s="42" t="s">
        <v>2619</v>
      </c>
      <c r="H548" s="42"/>
      <c r="I548" s="42"/>
      <c r="J548" s="42"/>
      <c r="K548" s="94"/>
      <c r="L548" s="268"/>
      <c r="M548" s="149">
        <v>0</v>
      </c>
      <c r="N548" s="42"/>
      <c r="O548" s="268"/>
      <c r="P548" s="149">
        <v>4500</v>
      </c>
      <c r="Q548" s="42"/>
      <c r="R548" s="149"/>
    </row>
    <row r="549" spans="1:18" x14ac:dyDescent="0.35">
      <c r="A549" s="42" t="s">
        <v>1435</v>
      </c>
      <c r="B549" s="42" t="s">
        <v>1530</v>
      </c>
      <c r="C549" s="42" t="s">
        <v>1531</v>
      </c>
      <c r="D549" s="42"/>
      <c r="E549" s="42"/>
      <c r="F549" s="42" t="s">
        <v>2620</v>
      </c>
      <c r="G549" s="42" t="s">
        <v>2621</v>
      </c>
      <c r="H549" s="42"/>
      <c r="I549" s="42"/>
      <c r="J549" s="42"/>
      <c r="K549" s="94"/>
      <c r="L549" s="268"/>
      <c r="M549" s="149">
        <v>9000</v>
      </c>
      <c r="N549" s="42"/>
      <c r="O549" s="268"/>
      <c r="P549" s="149">
        <v>3400</v>
      </c>
      <c r="Q549" s="42"/>
      <c r="R549" s="149"/>
    </row>
    <row r="550" spans="1:18" x14ac:dyDescent="0.35">
      <c r="A550" s="42" t="s">
        <v>1435</v>
      </c>
      <c r="B550" s="42" t="s">
        <v>1530</v>
      </c>
      <c r="C550" s="42" t="s">
        <v>1531</v>
      </c>
      <c r="D550" s="42"/>
      <c r="E550" s="42"/>
      <c r="F550" s="42" t="s">
        <v>2622</v>
      </c>
      <c r="G550" s="42" t="s">
        <v>2623</v>
      </c>
      <c r="H550" s="42"/>
      <c r="I550" s="42"/>
      <c r="J550" s="42"/>
      <c r="K550" s="94"/>
      <c r="L550" s="268"/>
      <c r="M550" s="149">
        <v>0</v>
      </c>
      <c r="N550" s="42"/>
      <c r="O550" s="268"/>
      <c r="P550" s="149">
        <v>14200</v>
      </c>
      <c r="Q550" s="42"/>
      <c r="R550" s="149"/>
    </row>
    <row r="551" spans="1:18" x14ac:dyDescent="0.35">
      <c r="A551" s="42" t="s">
        <v>1435</v>
      </c>
      <c r="B551" s="42" t="s">
        <v>1530</v>
      </c>
      <c r="C551" s="42" t="s">
        <v>1531</v>
      </c>
      <c r="D551" s="42"/>
      <c r="E551" s="42"/>
      <c r="F551" s="42" t="s">
        <v>2624</v>
      </c>
      <c r="G551" s="42" t="s">
        <v>2625</v>
      </c>
      <c r="H551" s="42"/>
      <c r="I551" s="42"/>
      <c r="J551" s="42"/>
      <c r="K551" s="94"/>
      <c r="L551" s="268"/>
      <c r="M551" s="149">
        <v>2000</v>
      </c>
      <c r="N551" s="42"/>
      <c r="O551" s="268"/>
      <c r="P551" s="149">
        <v>0</v>
      </c>
      <c r="Q551" s="42"/>
      <c r="R551" s="149"/>
    </row>
    <row r="552" spans="1:18" x14ac:dyDescent="0.35">
      <c r="A552" s="42" t="s">
        <v>1435</v>
      </c>
      <c r="B552" s="42" t="s">
        <v>1530</v>
      </c>
      <c r="C552" s="42" t="s">
        <v>1531</v>
      </c>
      <c r="D552" s="42"/>
      <c r="E552" s="42"/>
      <c r="F552" s="42" t="s">
        <v>2626</v>
      </c>
      <c r="G552" s="42" t="s">
        <v>2627</v>
      </c>
      <c r="H552" s="42"/>
      <c r="I552" s="42"/>
      <c r="J552" s="42"/>
      <c r="K552" s="94"/>
      <c r="L552" s="268"/>
      <c r="M552" s="149">
        <v>14000</v>
      </c>
      <c r="N552" s="42"/>
      <c r="O552" s="268"/>
      <c r="P552" s="149">
        <v>0</v>
      </c>
      <c r="Q552" s="42"/>
      <c r="R552" s="149"/>
    </row>
    <row r="553" spans="1:18" x14ac:dyDescent="0.35">
      <c r="A553" s="42" t="s">
        <v>1435</v>
      </c>
      <c r="B553" s="42" t="s">
        <v>1530</v>
      </c>
      <c r="C553" s="42" t="s">
        <v>1531</v>
      </c>
      <c r="D553" s="42"/>
      <c r="E553" s="42"/>
      <c r="F553" s="42" t="s">
        <v>2628</v>
      </c>
      <c r="G553" s="42" t="s">
        <v>2629</v>
      </c>
      <c r="H553" s="42"/>
      <c r="I553" s="42"/>
      <c r="J553" s="42"/>
      <c r="K553" s="94"/>
      <c r="L553" s="268"/>
      <c r="M553" s="149">
        <v>13200</v>
      </c>
      <c r="N553" s="42"/>
      <c r="O553" s="268"/>
      <c r="P553" s="149">
        <v>0</v>
      </c>
      <c r="Q553" s="42"/>
      <c r="R553" s="149"/>
    </row>
    <row r="554" spans="1:18" x14ac:dyDescent="0.35">
      <c r="A554" s="42" t="s">
        <v>1435</v>
      </c>
      <c r="B554" s="42" t="s">
        <v>1530</v>
      </c>
      <c r="C554" s="42" t="s">
        <v>1531</v>
      </c>
      <c r="D554" s="42"/>
      <c r="E554" s="42"/>
      <c r="F554" s="42" t="s">
        <v>2630</v>
      </c>
      <c r="G554" s="42" t="s">
        <v>2631</v>
      </c>
      <c r="H554" s="42"/>
      <c r="I554" s="42"/>
      <c r="J554" s="42"/>
      <c r="K554" s="94"/>
      <c r="L554" s="268"/>
      <c r="M554" s="149">
        <v>0</v>
      </c>
      <c r="N554" s="42"/>
      <c r="O554" s="268"/>
      <c r="P554" s="149">
        <v>8200</v>
      </c>
      <c r="Q554" s="42"/>
      <c r="R554" s="149"/>
    </row>
    <row r="555" spans="1:18" x14ac:dyDescent="0.35">
      <c r="A555" s="42" t="s">
        <v>1435</v>
      </c>
      <c r="B555" s="42" t="s">
        <v>1530</v>
      </c>
      <c r="C555" s="42" t="s">
        <v>1531</v>
      </c>
      <c r="D555" s="42"/>
      <c r="E555" s="42"/>
      <c r="F555" s="42" t="s">
        <v>2632</v>
      </c>
      <c r="G555" s="42" t="s">
        <v>2633</v>
      </c>
      <c r="H555" s="42"/>
      <c r="I555" s="42"/>
      <c r="J555" s="42"/>
      <c r="K555" s="94"/>
      <c r="L555" s="268"/>
      <c r="M555" s="149">
        <v>0</v>
      </c>
      <c r="N555" s="42"/>
      <c r="O555" s="268"/>
      <c r="P555" s="149">
        <v>9500</v>
      </c>
      <c r="Q555" s="42"/>
      <c r="R555" s="149"/>
    </row>
    <row r="556" spans="1:18" x14ac:dyDescent="0.35">
      <c r="A556" s="42" t="s">
        <v>1435</v>
      </c>
      <c r="B556" s="42" t="s">
        <v>1530</v>
      </c>
      <c r="C556" s="42" t="s">
        <v>1531</v>
      </c>
      <c r="D556" s="42"/>
      <c r="E556" s="42"/>
      <c r="F556" s="42" t="s">
        <v>2634</v>
      </c>
      <c r="G556" s="42" t="s">
        <v>2635</v>
      </c>
      <c r="H556" s="42"/>
      <c r="I556" s="42"/>
      <c r="J556" s="42"/>
      <c r="K556" s="94"/>
      <c r="L556" s="268"/>
      <c r="M556" s="149">
        <v>1500</v>
      </c>
      <c r="N556" s="42"/>
      <c r="O556" s="268"/>
      <c r="P556" s="149">
        <v>18000</v>
      </c>
      <c r="Q556" s="42"/>
      <c r="R556" s="149"/>
    </row>
    <row r="557" spans="1:18" x14ac:dyDescent="0.35">
      <c r="A557" s="42" t="s">
        <v>1435</v>
      </c>
      <c r="B557" s="42" t="s">
        <v>1530</v>
      </c>
      <c r="C557" s="42" t="s">
        <v>1531</v>
      </c>
      <c r="D557" s="42"/>
      <c r="E557" s="42"/>
      <c r="F557" s="42" t="s">
        <v>2636</v>
      </c>
      <c r="G557" s="42" t="s">
        <v>2637</v>
      </c>
      <c r="H557" s="42"/>
      <c r="I557" s="42"/>
      <c r="J557" s="42"/>
      <c r="K557" s="94"/>
      <c r="L557" s="268"/>
      <c r="M557" s="149">
        <v>17600</v>
      </c>
      <c r="N557" s="42"/>
      <c r="O557" s="268"/>
      <c r="P557" s="149">
        <v>17600</v>
      </c>
      <c r="Q557" s="42"/>
      <c r="R557" s="149"/>
    </row>
    <row r="558" spans="1:18" x14ac:dyDescent="0.35">
      <c r="A558" s="42" t="s">
        <v>1435</v>
      </c>
      <c r="B558" s="42" t="s">
        <v>1530</v>
      </c>
      <c r="C558" s="42" t="s">
        <v>1531</v>
      </c>
      <c r="D558" s="42"/>
      <c r="E558" s="42"/>
      <c r="F558" s="42" t="s">
        <v>2638</v>
      </c>
      <c r="G558" s="42" t="s">
        <v>2639</v>
      </c>
      <c r="H558" s="42"/>
      <c r="I558" s="42"/>
      <c r="J558" s="42"/>
      <c r="K558" s="94"/>
      <c r="L558" s="268"/>
      <c r="M558" s="149">
        <v>0</v>
      </c>
      <c r="N558" s="42"/>
      <c r="O558" s="268"/>
      <c r="P558" s="149">
        <v>5000</v>
      </c>
      <c r="Q558" s="42"/>
      <c r="R558" s="149"/>
    </row>
    <row r="559" spans="1:18" x14ac:dyDescent="0.35">
      <c r="A559" s="42" t="s">
        <v>1435</v>
      </c>
      <c r="B559" s="42" t="s">
        <v>1530</v>
      </c>
      <c r="C559" s="42" t="s">
        <v>1531</v>
      </c>
      <c r="D559" s="42"/>
      <c r="E559" s="42"/>
      <c r="F559" s="42" t="s">
        <v>2640</v>
      </c>
      <c r="G559" s="42" t="s">
        <v>2641</v>
      </c>
      <c r="H559" s="42"/>
      <c r="I559" s="42"/>
      <c r="J559" s="42"/>
      <c r="K559" s="94"/>
      <c r="L559" s="268"/>
      <c r="M559" s="149">
        <v>5250</v>
      </c>
      <c r="N559" s="42"/>
      <c r="O559" s="268"/>
      <c r="P559" s="149">
        <v>9850</v>
      </c>
      <c r="Q559" s="42"/>
      <c r="R559" s="149"/>
    </row>
    <row r="560" spans="1:18" x14ac:dyDescent="0.35">
      <c r="A560" s="42" t="s">
        <v>1435</v>
      </c>
      <c r="B560" s="42" t="s">
        <v>1530</v>
      </c>
      <c r="C560" s="42" t="s">
        <v>1531</v>
      </c>
      <c r="D560" s="42"/>
      <c r="E560" s="42"/>
      <c r="F560" s="42" t="s">
        <v>2642</v>
      </c>
      <c r="G560" s="42" t="s">
        <v>2643</v>
      </c>
      <c r="H560" s="42"/>
      <c r="I560" s="42"/>
      <c r="J560" s="42"/>
      <c r="K560" s="94"/>
      <c r="L560" s="268"/>
      <c r="M560" s="149">
        <v>12000</v>
      </c>
      <c r="N560" s="42"/>
      <c r="O560" s="268"/>
      <c r="P560" s="149">
        <v>0</v>
      </c>
      <c r="Q560" s="42"/>
      <c r="R560" s="149"/>
    </row>
    <row r="561" spans="1:18" x14ac:dyDescent="0.35">
      <c r="A561" s="42" t="s">
        <v>1435</v>
      </c>
      <c r="B561" s="42" t="s">
        <v>1530</v>
      </c>
      <c r="C561" s="42" t="s">
        <v>1531</v>
      </c>
      <c r="D561" s="42"/>
      <c r="E561" s="42"/>
      <c r="F561" s="42" t="s">
        <v>2644</v>
      </c>
      <c r="G561" s="42" t="s">
        <v>2645</v>
      </c>
      <c r="H561" s="42"/>
      <c r="I561" s="42"/>
      <c r="J561" s="42"/>
      <c r="K561" s="94"/>
      <c r="L561" s="268"/>
      <c r="M561" s="149">
        <v>1800</v>
      </c>
      <c r="N561" s="42"/>
      <c r="O561" s="268"/>
      <c r="P561" s="149">
        <v>3600</v>
      </c>
      <c r="Q561" s="42"/>
      <c r="R561" s="149"/>
    </row>
    <row r="562" spans="1:18" x14ac:dyDescent="0.35">
      <c r="A562" s="42" t="s">
        <v>1435</v>
      </c>
      <c r="B562" s="42" t="s">
        <v>1530</v>
      </c>
      <c r="C562" s="42" t="s">
        <v>1531</v>
      </c>
      <c r="D562" s="42"/>
      <c r="E562" s="42"/>
      <c r="F562" s="42" t="s">
        <v>2646</v>
      </c>
      <c r="G562" s="42" t="s">
        <v>2647</v>
      </c>
      <c r="H562" s="42"/>
      <c r="I562" s="42"/>
      <c r="J562" s="42"/>
      <c r="K562" s="94"/>
      <c r="L562" s="268"/>
      <c r="M562" s="149">
        <v>0</v>
      </c>
      <c r="N562" s="42"/>
      <c r="O562" s="268"/>
      <c r="P562" s="149">
        <v>21000</v>
      </c>
      <c r="Q562" s="42"/>
      <c r="R562" s="149"/>
    </row>
    <row r="563" spans="1:18" x14ac:dyDescent="0.35">
      <c r="A563" s="42" t="s">
        <v>1435</v>
      </c>
      <c r="B563" s="42" t="s">
        <v>1530</v>
      </c>
      <c r="C563" s="42" t="s">
        <v>1531</v>
      </c>
      <c r="D563" s="42"/>
      <c r="E563" s="42"/>
      <c r="F563" s="42" t="s">
        <v>2648</v>
      </c>
      <c r="G563" s="42" t="s">
        <v>2649</v>
      </c>
      <c r="H563" s="42"/>
      <c r="I563" s="42"/>
      <c r="J563" s="42"/>
      <c r="K563" s="94"/>
      <c r="L563" s="268"/>
      <c r="M563" s="149">
        <v>0</v>
      </c>
      <c r="N563" s="42"/>
      <c r="O563" s="268"/>
      <c r="P563" s="149">
        <v>1600</v>
      </c>
      <c r="Q563" s="42"/>
      <c r="R563" s="149"/>
    </row>
    <row r="564" spans="1:18" x14ac:dyDescent="0.35">
      <c r="A564" s="42" t="s">
        <v>1435</v>
      </c>
      <c r="B564" s="42" t="s">
        <v>1530</v>
      </c>
      <c r="C564" s="42" t="s">
        <v>1531</v>
      </c>
      <c r="D564" s="42"/>
      <c r="E564" s="42"/>
      <c r="F564" s="42" t="s">
        <v>2650</v>
      </c>
      <c r="G564" s="42" t="s">
        <v>2651</v>
      </c>
      <c r="H564" s="42"/>
      <c r="I564" s="42"/>
      <c r="J564" s="42"/>
      <c r="K564" s="94"/>
      <c r="L564" s="268"/>
      <c r="M564" s="149">
        <v>0</v>
      </c>
      <c r="N564" s="42"/>
      <c r="O564" s="268"/>
      <c r="P564" s="149">
        <v>5000</v>
      </c>
      <c r="Q564" s="42"/>
      <c r="R564" s="149"/>
    </row>
    <row r="565" spans="1:18" x14ac:dyDescent="0.35">
      <c r="A565" s="42" t="s">
        <v>1435</v>
      </c>
      <c r="B565" s="42" t="s">
        <v>1530</v>
      </c>
      <c r="C565" s="42" t="s">
        <v>1531</v>
      </c>
      <c r="D565" s="42"/>
      <c r="E565" s="42"/>
      <c r="F565" s="42" t="s">
        <v>2652</v>
      </c>
      <c r="G565" s="42" t="s">
        <v>2653</v>
      </c>
      <c r="H565" s="42"/>
      <c r="I565" s="42"/>
      <c r="J565" s="42"/>
      <c r="K565" s="94"/>
      <c r="L565" s="268"/>
      <c r="M565" s="149">
        <v>18000</v>
      </c>
      <c r="N565" s="42"/>
      <c r="O565" s="268"/>
      <c r="P565" s="149">
        <v>6000</v>
      </c>
      <c r="Q565" s="42"/>
      <c r="R565" s="149"/>
    </row>
    <row r="566" spans="1:18" x14ac:dyDescent="0.35">
      <c r="A566" s="42" t="s">
        <v>1435</v>
      </c>
      <c r="B566" s="42" t="s">
        <v>1530</v>
      </c>
      <c r="C566" s="42" t="s">
        <v>1531</v>
      </c>
      <c r="D566" s="42"/>
      <c r="E566" s="42"/>
      <c r="F566" s="42" t="s">
        <v>2654</v>
      </c>
      <c r="G566" s="42" t="s">
        <v>2655</v>
      </c>
      <c r="H566" s="42"/>
      <c r="I566" s="42"/>
      <c r="J566" s="42"/>
      <c r="K566" s="94"/>
      <c r="L566" s="268"/>
      <c r="M566" s="149">
        <v>0</v>
      </c>
      <c r="N566" s="42"/>
      <c r="O566" s="268"/>
      <c r="P566" s="149">
        <v>5000</v>
      </c>
      <c r="Q566" s="42"/>
      <c r="R566" s="149"/>
    </row>
    <row r="567" spans="1:18" x14ac:dyDescent="0.35">
      <c r="A567" s="42" t="s">
        <v>1435</v>
      </c>
      <c r="B567" s="42" t="s">
        <v>1530</v>
      </c>
      <c r="C567" s="42" t="s">
        <v>1531</v>
      </c>
      <c r="D567" s="42"/>
      <c r="E567" s="42"/>
      <c r="F567" s="42" t="s">
        <v>2656</v>
      </c>
      <c r="G567" s="42" t="s">
        <v>2657</v>
      </c>
      <c r="H567" s="42"/>
      <c r="I567" s="42"/>
      <c r="J567" s="42"/>
      <c r="K567" s="94"/>
      <c r="L567" s="268"/>
      <c r="M567" s="149">
        <v>7000</v>
      </c>
      <c r="N567" s="42"/>
      <c r="O567" s="268"/>
      <c r="P567" s="149">
        <v>0</v>
      </c>
      <c r="Q567" s="42"/>
      <c r="R567" s="149"/>
    </row>
    <row r="568" spans="1:18" x14ac:dyDescent="0.35">
      <c r="A568" s="42" t="s">
        <v>1435</v>
      </c>
      <c r="B568" s="42" t="s">
        <v>1530</v>
      </c>
      <c r="C568" s="42" t="s">
        <v>1531</v>
      </c>
      <c r="D568" s="42"/>
      <c r="E568" s="42"/>
      <c r="F568" s="42" t="s">
        <v>2658</v>
      </c>
      <c r="G568" s="42" t="s">
        <v>2659</v>
      </c>
      <c r="H568" s="42"/>
      <c r="I568" s="42"/>
      <c r="J568" s="42"/>
      <c r="K568" s="94"/>
      <c r="L568" s="268"/>
      <c r="M568" s="149">
        <v>385</v>
      </c>
      <c r="N568" s="42"/>
      <c r="O568" s="268"/>
      <c r="P568" s="149">
        <v>0</v>
      </c>
      <c r="Q568" s="42"/>
      <c r="R568" s="149"/>
    </row>
    <row r="569" spans="1:18" x14ac:dyDescent="0.35">
      <c r="A569" s="42" t="s">
        <v>1435</v>
      </c>
      <c r="B569" s="42" t="s">
        <v>2660</v>
      </c>
      <c r="C569" s="42" t="s">
        <v>1531</v>
      </c>
      <c r="D569" s="42"/>
      <c r="E569" s="42"/>
      <c r="F569" s="42" t="s">
        <v>2661</v>
      </c>
      <c r="G569" s="269" t="s">
        <v>2662</v>
      </c>
      <c r="H569" s="269"/>
      <c r="I569" s="269"/>
      <c r="J569" s="269"/>
      <c r="K569" s="269"/>
      <c r="L569" s="269"/>
      <c r="M569" s="201">
        <v>10000</v>
      </c>
      <c r="N569" s="201"/>
      <c r="O569" s="201"/>
      <c r="P569" s="201">
        <v>0</v>
      </c>
      <c r="Q569" s="42"/>
      <c r="R569" s="149"/>
    </row>
    <row r="570" spans="1:18" x14ac:dyDescent="0.35">
      <c r="A570" s="42" t="s">
        <v>1435</v>
      </c>
      <c r="B570" s="42" t="s">
        <v>2660</v>
      </c>
      <c r="C570" s="42" t="s">
        <v>1531</v>
      </c>
      <c r="D570" s="42"/>
      <c r="E570" s="42"/>
      <c r="F570" s="42" t="s">
        <v>1552</v>
      </c>
      <c r="G570" s="269" t="s">
        <v>1553</v>
      </c>
      <c r="H570" s="269"/>
      <c r="I570" s="269"/>
      <c r="J570" s="269"/>
      <c r="K570" s="269"/>
      <c r="L570" s="269"/>
      <c r="M570" s="201">
        <v>0</v>
      </c>
      <c r="N570" s="201"/>
      <c r="O570" s="201"/>
      <c r="P570" s="201">
        <v>4000</v>
      </c>
      <c r="Q570" s="42"/>
      <c r="R570" s="149"/>
    </row>
    <row r="571" spans="1:18" x14ac:dyDescent="0.35">
      <c r="A571" s="42" t="s">
        <v>1435</v>
      </c>
      <c r="B571" s="42" t="s">
        <v>2660</v>
      </c>
      <c r="C571" s="42" t="s">
        <v>1531</v>
      </c>
      <c r="D571" s="42"/>
      <c r="E571" s="42"/>
      <c r="F571" s="42" t="s">
        <v>1558</v>
      </c>
      <c r="G571" s="269" t="s">
        <v>1559</v>
      </c>
      <c r="H571" s="269"/>
      <c r="I571" s="269"/>
      <c r="J571" s="269"/>
      <c r="K571" s="269"/>
      <c r="L571" s="269"/>
      <c r="M571" s="201">
        <v>12000</v>
      </c>
      <c r="N571" s="201"/>
      <c r="O571" s="201"/>
      <c r="P571" s="201">
        <v>0</v>
      </c>
      <c r="Q571" s="42"/>
      <c r="R571" s="149"/>
    </row>
    <row r="572" spans="1:18" x14ac:dyDescent="0.35">
      <c r="A572" s="42" t="s">
        <v>1435</v>
      </c>
      <c r="B572" s="42" t="s">
        <v>2660</v>
      </c>
      <c r="C572" s="42" t="s">
        <v>1531</v>
      </c>
      <c r="D572" s="42"/>
      <c r="E572" s="42"/>
      <c r="F572" s="42" t="s">
        <v>1566</v>
      </c>
      <c r="G572" s="269" t="s">
        <v>1567</v>
      </c>
      <c r="H572" s="269"/>
      <c r="I572" s="269"/>
      <c r="J572" s="269"/>
      <c r="K572" s="269"/>
      <c r="L572" s="269"/>
      <c r="M572" s="201">
        <v>12000</v>
      </c>
      <c r="N572" s="201"/>
      <c r="O572" s="201"/>
      <c r="P572" s="201">
        <v>0</v>
      </c>
      <c r="Q572" s="42"/>
      <c r="R572" s="149"/>
    </row>
    <row r="573" spans="1:18" x14ac:dyDescent="0.35">
      <c r="A573" s="42" t="s">
        <v>1435</v>
      </c>
      <c r="B573" s="42" t="s">
        <v>2660</v>
      </c>
      <c r="C573" s="42" t="s">
        <v>1531</v>
      </c>
      <c r="D573" s="42"/>
      <c r="E573" s="42"/>
      <c r="F573" s="42" t="s">
        <v>1568</v>
      </c>
      <c r="G573" s="269" t="s">
        <v>1569</v>
      </c>
      <c r="H573" s="269"/>
      <c r="I573" s="269"/>
      <c r="J573" s="269"/>
      <c r="K573" s="269"/>
      <c r="L573" s="269"/>
      <c r="M573" s="201">
        <v>0</v>
      </c>
      <c r="N573" s="201"/>
      <c r="O573" s="201"/>
      <c r="P573" s="201">
        <v>2000</v>
      </c>
      <c r="Q573" s="42"/>
      <c r="R573" s="149"/>
    </row>
    <row r="574" spans="1:18" x14ac:dyDescent="0.35">
      <c r="A574" s="42" t="s">
        <v>1435</v>
      </c>
      <c r="B574" s="42" t="s">
        <v>2660</v>
      </c>
      <c r="C574" s="42" t="s">
        <v>1531</v>
      </c>
      <c r="D574" s="42"/>
      <c r="E574" s="42"/>
      <c r="F574" s="42" t="s">
        <v>1572</v>
      </c>
      <c r="G574" s="269" t="s">
        <v>1573</v>
      </c>
      <c r="H574" s="269"/>
      <c r="I574" s="269"/>
      <c r="J574" s="269"/>
      <c r="K574" s="269"/>
      <c r="L574" s="269"/>
      <c r="M574" s="201">
        <v>12000</v>
      </c>
      <c r="N574" s="201"/>
      <c r="O574" s="201"/>
      <c r="P574" s="201">
        <v>0</v>
      </c>
      <c r="Q574" s="42"/>
      <c r="R574" s="149"/>
    </row>
    <row r="575" spans="1:18" x14ac:dyDescent="0.35">
      <c r="A575" s="42" t="s">
        <v>1435</v>
      </c>
      <c r="B575" s="42" t="s">
        <v>2660</v>
      </c>
      <c r="C575" s="42" t="s">
        <v>1531</v>
      </c>
      <c r="D575" s="42"/>
      <c r="E575" s="42"/>
      <c r="F575" s="42" t="s">
        <v>2663</v>
      </c>
      <c r="G575" s="269" t="s">
        <v>2664</v>
      </c>
      <c r="H575" s="269"/>
      <c r="I575" s="269"/>
      <c r="J575" s="269"/>
      <c r="K575" s="269"/>
      <c r="L575" s="269"/>
      <c r="M575" s="201">
        <v>0</v>
      </c>
      <c r="N575" s="201"/>
      <c r="O575" s="201"/>
      <c r="P575" s="201">
        <v>6500</v>
      </c>
      <c r="Q575" s="42"/>
      <c r="R575" s="149"/>
    </row>
    <row r="576" spans="1:18" x14ac:dyDescent="0.35">
      <c r="A576" s="42" t="s">
        <v>1435</v>
      </c>
      <c r="B576" s="42" t="s">
        <v>2660</v>
      </c>
      <c r="C576" s="42" t="s">
        <v>1531</v>
      </c>
      <c r="D576" s="42"/>
      <c r="E576" s="42"/>
      <c r="F576" s="42" t="s">
        <v>1578</v>
      </c>
      <c r="G576" s="269" t="s">
        <v>1579</v>
      </c>
      <c r="H576" s="269"/>
      <c r="I576" s="269"/>
      <c r="J576" s="269"/>
      <c r="K576" s="269"/>
      <c r="L576" s="269"/>
      <c r="M576" s="201">
        <v>0</v>
      </c>
      <c r="N576" s="201"/>
      <c r="O576" s="201"/>
      <c r="P576" s="201">
        <v>3000</v>
      </c>
      <c r="Q576" s="42"/>
      <c r="R576" s="149"/>
    </row>
    <row r="577" spans="1:18" x14ac:dyDescent="0.35">
      <c r="A577" s="42" t="s">
        <v>1435</v>
      </c>
      <c r="B577" s="42" t="s">
        <v>2660</v>
      </c>
      <c r="C577" s="42" t="s">
        <v>1531</v>
      </c>
      <c r="D577" s="42"/>
      <c r="E577" s="42"/>
      <c r="F577" s="42" t="s">
        <v>1582</v>
      </c>
      <c r="G577" s="269" t="s">
        <v>1583</v>
      </c>
      <c r="H577" s="269"/>
      <c r="I577" s="269"/>
      <c r="J577" s="269"/>
      <c r="K577" s="269"/>
      <c r="L577" s="269"/>
      <c r="M577" s="201">
        <v>6900</v>
      </c>
      <c r="N577" s="201"/>
      <c r="O577" s="201"/>
      <c r="P577" s="201">
        <v>0</v>
      </c>
      <c r="Q577" s="42"/>
      <c r="R577" s="149"/>
    </row>
    <row r="578" spans="1:18" x14ac:dyDescent="0.35">
      <c r="A578" s="42" t="s">
        <v>1435</v>
      </c>
      <c r="B578" s="42" t="s">
        <v>2660</v>
      </c>
      <c r="C578" s="42" t="s">
        <v>1531</v>
      </c>
      <c r="D578" s="42"/>
      <c r="E578" s="42"/>
      <c r="F578" s="42" t="s">
        <v>1604</v>
      </c>
      <c r="G578" s="269" t="s">
        <v>1605</v>
      </c>
      <c r="H578" s="269"/>
      <c r="I578" s="269"/>
      <c r="J578" s="269"/>
      <c r="K578" s="269"/>
      <c r="L578" s="269"/>
      <c r="M578" s="201">
        <v>0</v>
      </c>
      <c r="N578" s="201"/>
      <c r="O578" s="201"/>
      <c r="P578" s="201">
        <v>2000</v>
      </c>
      <c r="Q578" s="42"/>
      <c r="R578" s="149"/>
    </row>
    <row r="579" spans="1:18" x14ac:dyDescent="0.35">
      <c r="A579" s="42" t="s">
        <v>1435</v>
      </c>
      <c r="B579" s="42" t="s">
        <v>2660</v>
      </c>
      <c r="C579" s="42" t="s">
        <v>1531</v>
      </c>
      <c r="D579" s="42"/>
      <c r="E579" s="42"/>
      <c r="F579" s="42" t="s">
        <v>1612</v>
      </c>
      <c r="G579" s="269" t="s">
        <v>1613</v>
      </c>
      <c r="H579" s="269"/>
      <c r="I579" s="269"/>
      <c r="J579" s="269"/>
      <c r="K579" s="269"/>
      <c r="L579" s="269"/>
      <c r="M579" s="201">
        <v>2200</v>
      </c>
      <c r="N579" s="201"/>
      <c r="O579" s="201"/>
      <c r="P579" s="201">
        <v>10400</v>
      </c>
      <c r="Q579" s="42"/>
      <c r="R579" s="149"/>
    </row>
    <row r="580" spans="1:18" x14ac:dyDescent="0.35">
      <c r="A580" s="42" t="s">
        <v>1435</v>
      </c>
      <c r="B580" s="42" t="s">
        <v>2660</v>
      </c>
      <c r="C580" s="42" t="s">
        <v>1531</v>
      </c>
      <c r="D580" s="42"/>
      <c r="E580" s="42"/>
      <c r="F580" s="42" t="s">
        <v>1622</v>
      </c>
      <c r="G580" s="269" t="s">
        <v>1623</v>
      </c>
      <c r="H580" s="269"/>
      <c r="I580" s="269"/>
      <c r="J580" s="269"/>
      <c r="K580" s="269"/>
      <c r="L580" s="269"/>
      <c r="M580" s="201">
        <v>2200</v>
      </c>
      <c r="N580" s="201"/>
      <c r="O580" s="201"/>
      <c r="P580" s="201">
        <v>0</v>
      </c>
      <c r="Q580" s="42"/>
      <c r="R580" s="149"/>
    </row>
    <row r="581" spans="1:18" x14ac:dyDescent="0.35">
      <c r="A581" s="42" t="s">
        <v>1435</v>
      </c>
      <c r="B581" s="42" t="s">
        <v>2660</v>
      </c>
      <c r="C581" s="42" t="s">
        <v>1531</v>
      </c>
      <c r="D581" s="42"/>
      <c r="E581" s="42"/>
      <c r="F581" s="42" t="s">
        <v>1624</v>
      </c>
      <c r="G581" s="269" t="s">
        <v>1625</v>
      </c>
      <c r="H581" s="269"/>
      <c r="I581" s="269"/>
      <c r="J581" s="269"/>
      <c r="K581" s="269"/>
      <c r="L581" s="269"/>
      <c r="M581" s="201">
        <v>4000</v>
      </c>
      <c r="N581" s="201"/>
      <c r="O581" s="201"/>
      <c r="P581" s="201">
        <v>0</v>
      </c>
      <c r="Q581" s="42"/>
      <c r="R581" s="149"/>
    </row>
    <row r="582" spans="1:18" x14ac:dyDescent="0.35">
      <c r="A582" s="42" t="s">
        <v>1435</v>
      </c>
      <c r="B582" s="42" t="s">
        <v>2660</v>
      </c>
      <c r="C582" s="42" t="s">
        <v>1531</v>
      </c>
      <c r="D582" s="42"/>
      <c r="E582" s="42"/>
      <c r="F582" s="42" t="s">
        <v>1630</v>
      </c>
      <c r="G582" s="269" t="s">
        <v>1631</v>
      </c>
      <c r="H582" s="269"/>
      <c r="I582" s="269"/>
      <c r="J582" s="269"/>
      <c r="K582" s="269"/>
      <c r="L582" s="269"/>
      <c r="M582" s="201">
        <v>0</v>
      </c>
      <c r="N582" s="201"/>
      <c r="O582" s="201"/>
      <c r="P582" s="201">
        <v>4400</v>
      </c>
      <c r="Q582" s="42"/>
      <c r="R582" s="149"/>
    </row>
    <row r="583" spans="1:18" x14ac:dyDescent="0.35">
      <c r="A583" s="42" t="s">
        <v>1435</v>
      </c>
      <c r="B583" s="42" t="s">
        <v>2660</v>
      </c>
      <c r="C583" s="42" t="s">
        <v>1531</v>
      </c>
      <c r="D583" s="42"/>
      <c r="E583" s="42"/>
      <c r="F583" s="42" t="s">
        <v>1636</v>
      </c>
      <c r="G583" s="269" t="s">
        <v>1637</v>
      </c>
      <c r="H583" s="269"/>
      <c r="I583" s="269"/>
      <c r="J583" s="269"/>
      <c r="K583" s="269"/>
      <c r="L583" s="269"/>
      <c r="M583" s="201">
        <v>0</v>
      </c>
      <c r="N583" s="201"/>
      <c r="O583" s="201"/>
      <c r="P583" s="201">
        <v>2000</v>
      </c>
      <c r="Q583" s="42"/>
      <c r="R583" s="149"/>
    </row>
    <row r="584" spans="1:18" x14ac:dyDescent="0.35">
      <c r="A584" s="42" t="s">
        <v>1435</v>
      </c>
      <c r="B584" s="42" t="s">
        <v>2660</v>
      </c>
      <c r="C584" s="42" t="s">
        <v>1531</v>
      </c>
      <c r="D584" s="42"/>
      <c r="E584" s="42"/>
      <c r="F584" s="42" t="s">
        <v>2665</v>
      </c>
      <c r="G584" s="269" t="s">
        <v>2666</v>
      </c>
      <c r="H584" s="269"/>
      <c r="I584" s="269"/>
      <c r="J584" s="269"/>
      <c r="K584" s="269"/>
      <c r="L584" s="269"/>
      <c r="M584" s="201">
        <v>0</v>
      </c>
      <c r="N584" s="201"/>
      <c r="O584" s="201"/>
      <c r="P584" s="201">
        <v>3000</v>
      </c>
      <c r="Q584" s="42"/>
      <c r="R584" s="149"/>
    </row>
    <row r="585" spans="1:18" x14ac:dyDescent="0.35">
      <c r="A585" s="42" t="s">
        <v>1435</v>
      </c>
      <c r="B585" s="42" t="s">
        <v>2660</v>
      </c>
      <c r="C585" s="42" t="s">
        <v>1531</v>
      </c>
      <c r="D585" s="42"/>
      <c r="E585" s="42"/>
      <c r="F585" s="42" t="s">
        <v>1640</v>
      </c>
      <c r="G585" s="269" t="s">
        <v>1641</v>
      </c>
      <c r="H585" s="269"/>
      <c r="I585" s="269"/>
      <c r="J585" s="269"/>
      <c r="K585" s="269"/>
      <c r="L585" s="269"/>
      <c r="M585" s="201">
        <v>3000</v>
      </c>
      <c r="N585" s="201"/>
      <c r="O585" s="201"/>
      <c r="P585" s="201">
        <v>0</v>
      </c>
      <c r="Q585" s="42"/>
      <c r="R585" s="149"/>
    </row>
    <row r="586" spans="1:18" x14ac:dyDescent="0.35">
      <c r="A586" s="42" t="s">
        <v>1435</v>
      </c>
      <c r="B586" s="42" t="s">
        <v>2660</v>
      </c>
      <c r="C586" s="42" t="s">
        <v>1531</v>
      </c>
      <c r="D586" s="42"/>
      <c r="E586" s="42"/>
      <c r="F586" s="42" t="s">
        <v>1642</v>
      </c>
      <c r="G586" s="269" t="s">
        <v>1643</v>
      </c>
      <c r="H586" s="269"/>
      <c r="I586" s="269"/>
      <c r="J586" s="269"/>
      <c r="K586" s="269"/>
      <c r="L586" s="269"/>
      <c r="M586" s="201">
        <v>0</v>
      </c>
      <c r="N586" s="201"/>
      <c r="O586" s="201"/>
      <c r="P586" s="201">
        <v>5400</v>
      </c>
      <c r="Q586" s="42"/>
      <c r="R586" s="149"/>
    </row>
    <row r="587" spans="1:18" x14ac:dyDescent="0.35">
      <c r="A587" s="42" t="s">
        <v>1435</v>
      </c>
      <c r="B587" s="42" t="s">
        <v>2660</v>
      </c>
      <c r="C587" s="42" t="s">
        <v>1531</v>
      </c>
      <c r="D587" s="42"/>
      <c r="E587" s="42"/>
      <c r="F587" s="42" t="s">
        <v>1648</v>
      </c>
      <c r="G587" s="269" t="s">
        <v>1649</v>
      </c>
      <c r="H587" s="269"/>
      <c r="I587" s="269"/>
      <c r="J587" s="269"/>
      <c r="K587" s="269"/>
      <c r="L587" s="269"/>
      <c r="M587" s="201">
        <v>2700</v>
      </c>
      <c r="N587" s="201"/>
      <c r="O587" s="201"/>
      <c r="P587" s="201">
        <v>0</v>
      </c>
      <c r="Q587" s="42"/>
      <c r="R587" s="149"/>
    </row>
    <row r="588" spans="1:18" x14ac:dyDescent="0.35">
      <c r="A588" s="42" t="s">
        <v>1435</v>
      </c>
      <c r="B588" s="42" t="s">
        <v>2660</v>
      </c>
      <c r="C588" s="42" t="s">
        <v>1531</v>
      </c>
      <c r="D588" s="42"/>
      <c r="E588" s="42"/>
      <c r="F588" s="42" t="s">
        <v>2667</v>
      </c>
      <c r="G588" s="269" t="s">
        <v>2668</v>
      </c>
      <c r="H588" s="269"/>
      <c r="I588" s="269"/>
      <c r="J588" s="269"/>
      <c r="K588" s="269"/>
      <c r="L588" s="269"/>
      <c r="M588" s="201">
        <v>4000</v>
      </c>
      <c r="N588" s="201"/>
      <c r="O588" s="201"/>
      <c r="P588" s="201">
        <v>0</v>
      </c>
      <c r="Q588" s="42"/>
      <c r="R588" s="149"/>
    </row>
    <row r="589" spans="1:18" x14ac:dyDescent="0.35">
      <c r="A589" s="42" t="s">
        <v>1435</v>
      </c>
      <c r="B589" s="42" t="s">
        <v>2660</v>
      </c>
      <c r="C589" s="42" t="s">
        <v>1531</v>
      </c>
      <c r="D589" s="42"/>
      <c r="E589" s="42"/>
      <c r="F589" s="42" t="s">
        <v>2669</v>
      </c>
      <c r="G589" s="269" t="s">
        <v>2670</v>
      </c>
      <c r="H589" s="269"/>
      <c r="I589" s="269"/>
      <c r="J589" s="269"/>
      <c r="K589" s="269"/>
      <c r="L589" s="269"/>
      <c r="M589" s="201">
        <v>3000</v>
      </c>
      <c r="N589" s="201"/>
      <c r="O589" s="201"/>
      <c r="P589" s="201">
        <v>0</v>
      </c>
      <c r="Q589" s="42"/>
      <c r="R589" s="149"/>
    </row>
    <row r="590" spans="1:18" x14ac:dyDescent="0.35">
      <c r="A590" s="42" t="s">
        <v>1435</v>
      </c>
      <c r="B590" s="42" t="s">
        <v>2660</v>
      </c>
      <c r="C590" s="42" t="s">
        <v>1531</v>
      </c>
      <c r="D590" s="42"/>
      <c r="E590" s="42"/>
      <c r="F590" s="42" t="s">
        <v>1678</v>
      </c>
      <c r="G590" s="269" t="s">
        <v>1679</v>
      </c>
      <c r="H590" s="269"/>
      <c r="I590" s="269"/>
      <c r="J590" s="269"/>
      <c r="K590" s="269"/>
      <c r="L590" s="269"/>
      <c r="M590" s="201">
        <v>6000</v>
      </c>
      <c r="N590" s="201"/>
      <c r="O590" s="201"/>
      <c r="P590" s="201">
        <v>0</v>
      </c>
      <c r="Q590" s="42"/>
      <c r="R590" s="149"/>
    </row>
    <row r="591" spans="1:18" x14ac:dyDescent="0.35">
      <c r="A591" s="42" t="s">
        <v>1435</v>
      </c>
      <c r="B591" s="42" t="s">
        <v>2660</v>
      </c>
      <c r="C591" s="42" t="s">
        <v>1531</v>
      </c>
      <c r="D591" s="42"/>
      <c r="E591" s="42"/>
      <c r="F591" s="42" t="s">
        <v>2671</v>
      </c>
      <c r="G591" s="269" t="s">
        <v>2672</v>
      </c>
      <c r="H591" s="269"/>
      <c r="I591" s="269"/>
      <c r="J591" s="269"/>
      <c r="K591" s="269"/>
      <c r="L591" s="269"/>
      <c r="M591" s="201">
        <v>3500</v>
      </c>
      <c r="N591" s="201"/>
      <c r="O591" s="201"/>
      <c r="P591" s="201">
        <v>0</v>
      </c>
      <c r="Q591" s="42"/>
      <c r="R591" s="149"/>
    </row>
    <row r="592" spans="1:18" x14ac:dyDescent="0.35">
      <c r="A592" s="42" t="s">
        <v>1435</v>
      </c>
      <c r="B592" s="42" t="s">
        <v>2660</v>
      </c>
      <c r="C592" s="42" t="s">
        <v>1531</v>
      </c>
      <c r="D592" s="42"/>
      <c r="E592" s="42"/>
      <c r="F592" s="42" t="s">
        <v>1710</v>
      </c>
      <c r="G592" s="269" t="s">
        <v>1711</v>
      </c>
      <c r="H592" s="269"/>
      <c r="I592" s="269"/>
      <c r="J592" s="269"/>
      <c r="K592" s="269"/>
      <c r="L592" s="269"/>
      <c r="M592" s="201">
        <v>2000</v>
      </c>
      <c r="N592" s="201"/>
      <c r="O592" s="201"/>
      <c r="P592" s="201">
        <v>0</v>
      </c>
      <c r="Q592" s="42"/>
      <c r="R592" s="149"/>
    </row>
    <row r="593" spans="1:18" x14ac:dyDescent="0.35">
      <c r="A593" s="42" t="s">
        <v>1435</v>
      </c>
      <c r="B593" s="42" t="s">
        <v>2660</v>
      </c>
      <c r="C593" s="42" t="s">
        <v>1531</v>
      </c>
      <c r="D593" s="42"/>
      <c r="E593" s="42"/>
      <c r="F593" s="42" t="s">
        <v>1714</v>
      </c>
      <c r="G593" s="269" t="s">
        <v>1715</v>
      </c>
      <c r="H593" s="269"/>
      <c r="I593" s="269"/>
      <c r="J593" s="269"/>
      <c r="K593" s="269"/>
      <c r="L593" s="269"/>
      <c r="M593" s="201">
        <v>0</v>
      </c>
      <c r="N593" s="201"/>
      <c r="O593" s="201"/>
      <c r="P593" s="201">
        <v>2500</v>
      </c>
      <c r="Q593" s="42"/>
      <c r="R593" s="149"/>
    </row>
    <row r="594" spans="1:18" x14ac:dyDescent="0.35">
      <c r="A594" s="42" t="s">
        <v>1435</v>
      </c>
      <c r="B594" s="42" t="s">
        <v>2660</v>
      </c>
      <c r="C594" s="42" t="s">
        <v>1531</v>
      </c>
      <c r="D594" s="42"/>
      <c r="E594" s="42"/>
      <c r="F594" s="42" t="s">
        <v>1720</v>
      </c>
      <c r="G594" s="269" t="s">
        <v>1721</v>
      </c>
      <c r="H594" s="269"/>
      <c r="I594" s="269"/>
      <c r="J594" s="269"/>
      <c r="K594" s="269"/>
      <c r="L594" s="269"/>
      <c r="M594" s="201">
        <v>2500</v>
      </c>
      <c r="N594" s="201"/>
      <c r="O594" s="201"/>
      <c r="P594" s="201">
        <v>0</v>
      </c>
      <c r="Q594" s="42"/>
      <c r="R594" s="149"/>
    </row>
    <row r="595" spans="1:18" x14ac:dyDescent="0.35">
      <c r="A595" s="42" t="s">
        <v>1435</v>
      </c>
      <c r="B595" s="42" t="s">
        <v>2660</v>
      </c>
      <c r="C595" s="42" t="s">
        <v>1531</v>
      </c>
      <c r="D595" s="42"/>
      <c r="E595" s="42"/>
      <c r="F595" s="42" t="s">
        <v>2673</v>
      </c>
      <c r="G595" s="269" t="s">
        <v>2674</v>
      </c>
      <c r="H595" s="269"/>
      <c r="I595" s="269"/>
      <c r="J595" s="269"/>
      <c r="K595" s="269"/>
      <c r="L595" s="269"/>
      <c r="M595" s="201">
        <v>0</v>
      </c>
      <c r="N595" s="201"/>
      <c r="O595" s="201"/>
      <c r="P595" s="201">
        <v>2000</v>
      </c>
      <c r="Q595" s="42"/>
      <c r="R595" s="149"/>
    </row>
    <row r="596" spans="1:18" x14ac:dyDescent="0.35">
      <c r="A596" s="42" t="s">
        <v>1435</v>
      </c>
      <c r="B596" s="42" t="s">
        <v>2660</v>
      </c>
      <c r="C596" s="42" t="s">
        <v>1531</v>
      </c>
      <c r="D596" s="42"/>
      <c r="E596" s="42"/>
      <c r="F596" s="42" t="s">
        <v>1732</v>
      </c>
      <c r="G596" s="269" t="s">
        <v>1733</v>
      </c>
      <c r="H596" s="269"/>
      <c r="I596" s="269"/>
      <c r="J596" s="269"/>
      <c r="K596" s="269"/>
      <c r="L596" s="269"/>
      <c r="M596" s="201">
        <v>0</v>
      </c>
      <c r="N596" s="201"/>
      <c r="O596" s="201"/>
      <c r="P596" s="201">
        <v>4000</v>
      </c>
      <c r="Q596" s="42"/>
      <c r="R596" s="149"/>
    </row>
    <row r="597" spans="1:18" x14ac:dyDescent="0.35">
      <c r="A597" s="42" t="s">
        <v>1435</v>
      </c>
      <c r="B597" s="42" t="s">
        <v>2660</v>
      </c>
      <c r="C597" s="42" t="s">
        <v>1531</v>
      </c>
      <c r="D597" s="42"/>
      <c r="E597" s="42"/>
      <c r="F597" s="42" t="s">
        <v>1738</v>
      </c>
      <c r="G597" s="269" t="s">
        <v>1739</v>
      </c>
      <c r="H597" s="269"/>
      <c r="I597" s="269"/>
      <c r="J597" s="269"/>
      <c r="K597" s="269"/>
      <c r="L597" s="269"/>
      <c r="M597" s="201">
        <v>0</v>
      </c>
      <c r="N597" s="201"/>
      <c r="O597" s="201"/>
      <c r="P597" s="201">
        <v>4000</v>
      </c>
      <c r="Q597" s="42"/>
      <c r="R597" s="149"/>
    </row>
    <row r="598" spans="1:18" x14ac:dyDescent="0.35">
      <c r="A598" s="42" t="s">
        <v>1435</v>
      </c>
      <c r="B598" s="42" t="s">
        <v>2660</v>
      </c>
      <c r="C598" s="42" t="s">
        <v>1531</v>
      </c>
      <c r="D598" s="42"/>
      <c r="E598" s="42"/>
      <c r="F598" s="42" t="s">
        <v>1742</v>
      </c>
      <c r="G598" s="269" t="s">
        <v>1743</v>
      </c>
      <c r="H598" s="269"/>
      <c r="I598" s="269"/>
      <c r="J598" s="269"/>
      <c r="K598" s="269"/>
      <c r="L598" s="269"/>
      <c r="M598" s="201">
        <v>6000</v>
      </c>
      <c r="N598" s="201"/>
      <c r="O598" s="201"/>
      <c r="P598" s="201">
        <v>0</v>
      </c>
      <c r="Q598" s="42"/>
      <c r="R598" s="149"/>
    </row>
    <row r="599" spans="1:18" x14ac:dyDescent="0.35">
      <c r="A599" s="42" t="s">
        <v>1435</v>
      </c>
      <c r="B599" s="42" t="s">
        <v>2660</v>
      </c>
      <c r="C599" s="42" t="s">
        <v>1531</v>
      </c>
      <c r="D599" s="42"/>
      <c r="E599" s="42"/>
      <c r="F599" s="42" t="s">
        <v>1750</v>
      </c>
      <c r="G599" s="269" t="s">
        <v>1751</v>
      </c>
      <c r="H599" s="269"/>
      <c r="I599" s="269"/>
      <c r="J599" s="269"/>
      <c r="K599" s="269"/>
      <c r="L599" s="269"/>
      <c r="M599" s="201">
        <v>0</v>
      </c>
      <c r="N599" s="201"/>
      <c r="O599" s="201"/>
      <c r="P599" s="201">
        <v>6600</v>
      </c>
      <c r="Q599" s="42"/>
      <c r="R599" s="149"/>
    </row>
    <row r="600" spans="1:18" x14ac:dyDescent="0.35">
      <c r="A600" s="42" t="s">
        <v>1435</v>
      </c>
      <c r="B600" s="42" t="s">
        <v>2660</v>
      </c>
      <c r="C600" s="42" t="s">
        <v>1531</v>
      </c>
      <c r="D600" s="42"/>
      <c r="E600" s="42"/>
      <c r="F600" s="42" t="s">
        <v>2675</v>
      </c>
      <c r="G600" s="269" t="s">
        <v>2676</v>
      </c>
      <c r="H600" s="269"/>
      <c r="I600" s="269"/>
      <c r="J600" s="269"/>
      <c r="K600" s="269"/>
      <c r="L600" s="269"/>
      <c r="M600" s="201">
        <v>1500</v>
      </c>
      <c r="N600" s="201"/>
      <c r="O600" s="201"/>
      <c r="P600" s="201">
        <v>0</v>
      </c>
      <c r="Q600" s="42"/>
      <c r="R600" s="149"/>
    </row>
    <row r="601" spans="1:18" x14ac:dyDescent="0.35">
      <c r="A601" s="42" t="s">
        <v>1435</v>
      </c>
      <c r="B601" s="42" t="s">
        <v>2660</v>
      </c>
      <c r="C601" s="42" t="s">
        <v>1531</v>
      </c>
      <c r="D601" s="42"/>
      <c r="E601" s="42"/>
      <c r="F601" s="42" t="s">
        <v>1760</v>
      </c>
      <c r="G601" s="269" t="s">
        <v>1761</v>
      </c>
      <c r="H601" s="269"/>
      <c r="I601" s="269"/>
      <c r="J601" s="269"/>
      <c r="K601" s="269"/>
      <c r="L601" s="269"/>
      <c r="M601" s="201">
        <v>3500</v>
      </c>
      <c r="N601" s="201"/>
      <c r="O601" s="201"/>
      <c r="P601" s="201">
        <v>0</v>
      </c>
      <c r="Q601" s="42"/>
      <c r="R601" s="149"/>
    </row>
    <row r="602" spans="1:18" x14ac:dyDescent="0.35">
      <c r="A602" s="42" t="s">
        <v>1435</v>
      </c>
      <c r="B602" s="42" t="s">
        <v>2660</v>
      </c>
      <c r="C602" s="42" t="s">
        <v>1531</v>
      </c>
      <c r="D602" s="42"/>
      <c r="E602" s="42"/>
      <c r="F602" s="42" t="s">
        <v>2677</v>
      </c>
      <c r="G602" s="269" t="s">
        <v>2678</v>
      </c>
      <c r="H602" s="269"/>
      <c r="I602" s="269"/>
      <c r="J602" s="269"/>
      <c r="K602" s="269"/>
      <c r="L602" s="269"/>
      <c r="M602" s="201">
        <v>0</v>
      </c>
      <c r="N602" s="201"/>
      <c r="O602" s="201"/>
      <c r="P602" s="201">
        <v>4000</v>
      </c>
      <c r="Q602" s="42"/>
      <c r="R602" s="149"/>
    </row>
    <row r="603" spans="1:18" x14ac:dyDescent="0.35">
      <c r="A603" s="42" t="s">
        <v>1435</v>
      </c>
      <c r="B603" s="42" t="s">
        <v>2660</v>
      </c>
      <c r="C603" s="42" t="s">
        <v>1531</v>
      </c>
      <c r="D603" s="42"/>
      <c r="E603" s="42"/>
      <c r="F603" s="42" t="s">
        <v>1790</v>
      </c>
      <c r="G603" s="269" t="s">
        <v>1791</v>
      </c>
      <c r="H603" s="269"/>
      <c r="I603" s="269"/>
      <c r="J603" s="269"/>
      <c r="K603" s="269"/>
      <c r="L603" s="269"/>
      <c r="M603" s="201">
        <v>0</v>
      </c>
      <c r="N603" s="201"/>
      <c r="O603" s="201"/>
      <c r="P603" s="201">
        <v>9600</v>
      </c>
      <c r="Q603" s="42"/>
      <c r="R603" s="149"/>
    </row>
    <row r="604" spans="1:18" x14ac:dyDescent="0.35">
      <c r="A604" s="42" t="s">
        <v>1435</v>
      </c>
      <c r="B604" s="42" t="s">
        <v>2660</v>
      </c>
      <c r="C604" s="42" t="s">
        <v>1531</v>
      </c>
      <c r="D604" s="42"/>
      <c r="E604" s="42"/>
      <c r="F604" s="42" t="s">
        <v>1822</v>
      </c>
      <c r="G604" s="269" t="s">
        <v>1823</v>
      </c>
      <c r="H604" s="269"/>
      <c r="I604" s="269"/>
      <c r="J604" s="269"/>
      <c r="K604" s="269"/>
      <c r="L604" s="269"/>
      <c r="M604" s="201">
        <v>12000</v>
      </c>
      <c r="N604" s="201"/>
      <c r="O604" s="201"/>
      <c r="P604" s="201">
        <v>0</v>
      </c>
      <c r="Q604" s="42"/>
      <c r="R604" s="149"/>
    </row>
    <row r="605" spans="1:18" x14ac:dyDescent="0.35">
      <c r="A605" s="42" t="s">
        <v>1435</v>
      </c>
      <c r="B605" s="42" t="s">
        <v>2660</v>
      </c>
      <c r="C605" s="42" t="s">
        <v>1531</v>
      </c>
      <c r="D605" s="42"/>
      <c r="E605" s="42"/>
      <c r="F605" s="42" t="s">
        <v>1856</v>
      </c>
      <c r="G605" s="269" t="s">
        <v>1857</v>
      </c>
      <c r="H605" s="269"/>
      <c r="I605" s="269"/>
      <c r="J605" s="269"/>
      <c r="K605" s="269"/>
      <c r="L605" s="269"/>
      <c r="M605" s="201">
        <v>0</v>
      </c>
      <c r="N605" s="201"/>
      <c r="O605" s="201"/>
      <c r="P605" s="201">
        <v>9600</v>
      </c>
      <c r="Q605" s="42"/>
      <c r="R605" s="149"/>
    </row>
    <row r="606" spans="1:18" x14ac:dyDescent="0.35">
      <c r="A606" s="42" t="s">
        <v>1435</v>
      </c>
      <c r="B606" s="42" t="s">
        <v>2660</v>
      </c>
      <c r="C606" s="42" t="s">
        <v>1531</v>
      </c>
      <c r="D606" s="42"/>
      <c r="E606" s="42"/>
      <c r="F606" s="42" t="s">
        <v>1868</v>
      </c>
      <c r="G606" s="269" t="s">
        <v>1869</v>
      </c>
      <c r="H606" s="269"/>
      <c r="I606" s="269"/>
      <c r="J606" s="269"/>
      <c r="K606" s="269"/>
      <c r="L606" s="269"/>
      <c r="M606" s="201">
        <v>4000</v>
      </c>
      <c r="N606" s="201"/>
      <c r="O606" s="201"/>
      <c r="P606" s="201">
        <v>0</v>
      </c>
      <c r="Q606" s="42"/>
      <c r="R606" s="149"/>
    </row>
    <row r="607" spans="1:18" x14ac:dyDescent="0.35">
      <c r="A607" s="42" t="s">
        <v>1435</v>
      </c>
      <c r="B607" s="42" t="s">
        <v>2660</v>
      </c>
      <c r="C607" s="42" t="s">
        <v>1531</v>
      </c>
      <c r="D607" s="42"/>
      <c r="E607" s="42"/>
      <c r="F607" s="42" t="s">
        <v>1872</v>
      </c>
      <c r="G607" s="269" t="s">
        <v>1873</v>
      </c>
      <c r="H607" s="269"/>
      <c r="I607" s="269"/>
      <c r="J607" s="269"/>
      <c r="K607" s="269"/>
      <c r="L607" s="269"/>
      <c r="M607" s="201">
        <v>9000</v>
      </c>
      <c r="N607" s="201"/>
      <c r="O607" s="201"/>
      <c r="P607" s="201">
        <v>3000</v>
      </c>
      <c r="Q607" s="42"/>
      <c r="R607" s="149"/>
    </row>
    <row r="608" spans="1:18" x14ac:dyDescent="0.35">
      <c r="A608" s="42" t="s">
        <v>1435</v>
      </c>
      <c r="B608" s="42" t="s">
        <v>2660</v>
      </c>
      <c r="C608" s="42" t="s">
        <v>1531</v>
      </c>
      <c r="D608" s="42"/>
      <c r="E608" s="42"/>
      <c r="F608" s="42" t="s">
        <v>1876</v>
      </c>
      <c r="G608" s="269" t="s">
        <v>1877</v>
      </c>
      <c r="H608" s="269"/>
      <c r="I608" s="269"/>
      <c r="J608" s="269"/>
      <c r="K608" s="269"/>
      <c r="L608" s="269"/>
      <c r="M608" s="201">
        <v>0</v>
      </c>
      <c r="N608" s="201"/>
      <c r="O608" s="201"/>
      <c r="P608" s="201">
        <v>5000</v>
      </c>
      <c r="Q608" s="42"/>
      <c r="R608" s="149"/>
    </row>
    <row r="609" spans="1:18" x14ac:dyDescent="0.35">
      <c r="A609" s="42" t="s">
        <v>1435</v>
      </c>
      <c r="B609" s="42" t="s">
        <v>2660</v>
      </c>
      <c r="C609" s="42" t="s">
        <v>1531</v>
      </c>
      <c r="D609" s="42"/>
      <c r="E609" s="42"/>
      <c r="F609" s="42" t="s">
        <v>1902</v>
      </c>
      <c r="G609" s="269" t="s">
        <v>1903</v>
      </c>
      <c r="H609" s="269"/>
      <c r="I609" s="269"/>
      <c r="J609" s="269"/>
      <c r="K609" s="269"/>
      <c r="L609" s="269"/>
      <c r="M609" s="201">
        <v>2200</v>
      </c>
      <c r="N609" s="201"/>
      <c r="O609" s="201"/>
      <c r="P609" s="201">
        <v>0</v>
      </c>
      <c r="Q609" s="42"/>
      <c r="R609" s="149"/>
    </row>
    <row r="610" spans="1:18" x14ac:dyDescent="0.35">
      <c r="A610" s="42" t="s">
        <v>1435</v>
      </c>
      <c r="B610" s="42" t="s">
        <v>2660</v>
      </c>
      <c r="C610" s="42" t="s">
        <v>1531</v>
      </c>
      <c r="D610" s="42"/>
      <c r="E610" s="42"/>
      <c r="F610" s="42" t="s">
        <v>1926</v>
      </c>
      <c r="G610" s="269" t="s">
        <v>1927</v>
      </c>
      <c r="H610" s="269"/>
      <c r="I610" s="269"/>
      <c r="J610" s="269"/>
      <c r="K610" s="269"/>
      <c r="L610" s="269"/>
      <c r="M610" s="201">
        <v>2500</v>
      </c>
      <c r="N610" s="201"/>
      <c r="O610" s="201"/>
      <c r="P610" s="201">
        <v>0</v>
      </c>
      <c r="Q610" s="42"/>
      <c r="R610" s="149"/>
    </row>
    <row r="611" spans="1:18" x14ac:dyDescent="0.35">
      <c r="A611" s="42" t="s">
        <v>1435</v>
      </c>
      <c r="B611" s="42" t="s">
        <v>2660</v>
      </c>
      <c r="C611" s="42" t="s">
        <v>1531</v>
      </c>
      <c r="D611" s="42"/>
      <c r="E611" s="42"/>
      <c r="F611" s="42" t="s">
        <v>1944</v>
      </c>
      <c r="G611" s="269" t="s">
        <v>1945</v>
      </c>
      <c r="H611" s="269"/>
      <c r="I611" s="269"/>
      <c r="J611" s="269"/>
      <c r="K611" s="269"/>
      <c r="L611" s="269"/>
      <c r="M611" s="201">
        <v>0</v>
      </c>
      <c r="N611" s="201"/>
      <c r="O611" s="201"/>
      <c r="P611" s="201">
        <v>6000</v>
      </c>
      <c r="Q611" s="42"/>
      <c r="R611" s="149"/>
    </row>
    <row r="612" spans="1:18" x14ac:dyDescent="0.35">
      <c r="A612" s="42" t="s">
        <v>1435</v>
      </c>
      <c r="B612" s="42" t="s">
        <v>2660</v>
      </c>
      <c r="C612" s="42" t="s">
        <v>1531</v>
      </c>
      <c r="D612" s="42"/>
      <c r="E612" s="42"/>
      <c r="F612" s="42" t="s">
        <v>1950</v>
      </c>
      <c r="G612" s="269" t="s">
        <v>1951</v>
      </c>
      <c r="H612" s="269"/>
      <c r="I612" s="269"/>
      <c r="J612" s="269"/>
      <c r="K612" s="269"/>
      <c r="L612" s="269"/>
      <c r="M612" s="201">
        <v>0</v>
      </c>
      <c r="N612" s="201"/>
      <c r="O612" s="201"/>
      <c r="P612" s="201">
        <v>6000</v>
      </c>
      <c r="Q612" s="42"/>
      <c r="R612" s="149"/>
    </row>
    <row r="613" spans="1:18" x14ac:dyDescent="0.35">
      <c r="A613" s="42" t="s">
        <v>1435</v>
      </c>
      <c r="B613" s="42" t="s">
        <v>2660</v>
      </c>
      <c r="C613" s="42" t="s">
        <v>1531</v>
      </c>
      <c r="D613" s="42"/>
      <c r="E613" s="42"/>
      <c r="F613" s="42" t="s">
        <v>1966</v>
      </c>
      <c r="G613" s="269" t="s">
        <v>1967</v>
      </c>
      <c r="H613" s="269"/>
      <c r="I613" s="269"/>
      <c r="J613" s="269"/>
      <c r="K613" s="269"/>
      <c r="L613" s="269"/>
      <c r="M613" s="201">
        <v>0</v>
      </c>
      <c r="N613" s="201"/>
      <c r="O613" s="201"/>
      <c r="P613" s="201">
        <v>5400</v>
      </c>
      <c r="Q613" s="42"/>
      <c r="R613" s="149"/>
    </row>
    <row r="614" spans="1:18" x14ac:dyDescent="0.35">
      <c r="A614" s="42" t="s">
        <v>1435</v>
      </c>
      <c r="B614" s="42" t="s">
        <v>2660</v>
      </c>
      <c r="C614" s="42" t="s">
        <v>1531</v>
      </c>
      <c r="D614" s="42"/>
      <c r="E614" s="42"/>
      <c r="F614" s="42" t="s">
        <v>1974</v>
      </c>
      <c r="G614" s="269" t="s">
        <v>1975</v>
      </c>
      <c r="H614" s="269"/>
      <c r="I614" s="269"/>
      <c r="J614" s="269"/>
      <c r="K614" s="269"/>
      <c r="L614" s="269"/>
      <c r="M614" s="201">
        <v>2400</v>
      </c>
      <c r="N614" s="201"/>
      <c r="O614" s="201"/>
      <c r="P614" s="201">
        <v>0</v>
      </c>
      <c r="Q614" s="42"/>
      <c r="R614" s="149"/>
    </row>
    <row r="615" spans="1:18" x14ac:dyDescent="0.35">
      <c r="A615" s="42" t="s">
        <v>1435</v>
      </c>
      <c r="B615" s="42" t="s">
        <v>2660</v>
      </c>
      <c r="C615" s="42" t="s">
        <v>1531</v>
      </c>
      <c r="D615" s="42"/>
      <c r="E615" s="42"/>
      <c r="F615" s="42" t="s">
        <v>1986</v>
      </c>
      <c r="G615" s="269" t="s">
        <v>1987</v>
      </c>
      <c r="H615" s="269"/>
      <c r="I615" s="269"/>
      <c r="J615" s="269"/>
      <c r="K615" s="269"/>
      <c r="L615" s="269"/>
      <c r="M615" s="201">
        <v>2000</v>
      </c>
      <c r="N615" s="201"/>
      <c r="O615" s="201"/>
      <c r="P615" s="201">
        <v>0</v>
      </c>
      <c r="Q615" s="42"/>
      <c r="R615" s="149"/>
    </row>
    <row r="616" spans="1:18" x14ac:dyDescent="0.35">
      <c r="A616" s="42" t="s">
        <v>1435</v>
      </c>
      <c r="B616" s="42" t="s">
        <v>2660</v>
      </c>
      <c r="C616" s="42" t="s">
        <v>1531</v>
      </c>
      <c r="D616" s="42"/>
      <c r="E616" s="42"/>
      <c r="F616" s="42" t="s">
        <v>2679</v>
      </c>
      <c r="G616" s="269" t="s">
        <v>2680</v>
      </c>
      <c r="H616" s="269"/>
      <c r="I616" s="269"/>
      <c r="J616" s="269"/>
      <c r="K616" s="269"/>
      <c r="L616" s="269"/>
      <c r="M616" s="201">
        <v>2000</v>
      </c>
      <c r="N616" s="201"/>
      <c r="O616" s="201"/>
      <c r="P616" s="201">
        <v>0</v>
      </c>
      <c r="Q616" s="42"/>
      <c r="R616" s="149"/>
    </row>
    <row r="617" spans="1:18" x14ac:dyDescent="0.35">
      <c r="A617" s="42" t="s">
        <v>1435</v>
      </c>
      <c r="B617" s="42" t="s">
        <v>2660</v>
      </c>
      <c r="C617" s="42" t="s">
        <v>1531</v>
      </c>
      <c r="D617" s="42"/>
      <c r="E617" s="42"/>
      <c r="F617" s="42" t="s">
        <v>1988</v>
      </c>
      <c r="G617" s="269" t="s">
        <v>1989</v>
      </c>
      <c r="H617" s="269"/>
      <c r="I617" s="269"/>
      <c r="J617" s="269"/>
      <c r="K617" s="269"/>
      <c r="L617" s="269"/>
      <c r="M617" s="201">
        <v>8610</v>
      </c>
      <c r="N617" s="201"/>
      <c r="O617" s="201"/>
      <c r="P617" s="201">
        <v>5000</v>
      </c>
      <c r="Q617" s="42"/>
      <c r="R617" s="149"/>
    </row>
    <row r="618" spans="1:18" x14ac:dyDescent="0.35">
      <c r="A618" s="42" t="s">
        <v>1435</v>
      </c>
      <c r="B618" s="42" t="s">
        <v>2660</v>
      </c>
      <c r="C618" s="42" t="s">
        <v>1531</v>
      </c>
      <c r="D618" s="42"/>
      <c r="E618" s="42"/>
      <c r="F618" s="42" t="s">
        <v>1990</v>
      </c>
      <c r="G618" s="269" t="s">
        <v>1991</v>
      </c>
      <c r="H618" s="269"/>
      <c r="I618" s="269"/>
      <c r="J618" s="269"/>
      <c r="K618" s="269"/>
      <c r="L618" s="269"/>
      <c r="M618" s="201">
        <v>6600</v>
      </c>
      <c r="N618" s="201"/>
      <c r="O618" s="201"/>
      <c r="P618" s="201">
        <v>0</v>
      </c>
      <c r="Q618" s="42"/>
      <c r="R618" s="149"/>
    </row>
    <row r="619" spans="1:18" x14ac:dyDescent="0.35">
      <c r="A619" s="42" t="s">
        <v>1435</v>
      </c>
      <c r="B619" s="42" t="s">
        <v>2660</v>
      </c>
      <c r="C619" s="42" t="s">
        <v>1531</v>
      </c>
      <c r="D619" s="42"/>
      <c r="E619" s="42"/>
      <c r="F619" s="42" t="s">
        <v>1996</v>
      </c>
      <c r="G619" s="269" t="s">
        <v>1997</v>
      </c>
      <c r="H619" s="269"/>
      <c r="I619" s="269"/>
      <c r="J619" s="269"/>
      <c r="K619" s="269"/>
      <c r="L619" s="269"/>
      <c r="M619" s="201">
        <v>0</v>
      </c>
      <c r="N619" s="201"/>
      <c r="O619" s="201"/>
      <c r="P619" s="201">
        <v>3000</v>
      </c>
      <c r="Q619" s="42"/>
      <c r="R619" s="149"/>
    </row>
    <row r="620" spans="1:18" x14ac:dyDescent="0.35">
      <c r="A620" s="42" t="s">
        <v>1435</v>
      </c>
      <c r="B620" s="42" t="s">
        <v>2660</v>
      </c>
      <c r="C620" s="42" t="s">
        <v>1531</v>
      </c>
      <c r="D620" s="42"/>
      <c r="E620" s="42"/>
      <c r="F620" s="42" t="s">
        <v>1998</v>
      </c>
      <c r="G620" s="269" t="s">
        <v>1999</v>
      </c>
      <c r="H620" s="269"/>
      <c r="I620" s="269"/>
      <c r="J620" s="269"/>
      <c r="K620" s="269"/>
      <c r="L620" s="269"/>
      <c r="M620" s="201">
        <v>2300</v>
      </c>
      <c r="N620" s="201"/>
      <c r="O620" s="201"/>
      <c r="P620" s="201">
        <v>0</v>
      </c>
      <c r="Q620" s="42"/>
      <c r="R620" s="149"/>
    </row>
    <row r="621" spans="1:18" x14ac:dyDescent="0.35">
      <c r="A621" s="42" t="s">
        <v>1435</v>
      </c>
      <c r="B621" s="42" t="s">
        <v>2660</v>
      </c>
      <c r="C621" s="42" t="s">
        <v>1531</v>
      </c>
      <c r="D621" s="42"/>
      <c r="E621" s="42"/>
      <c r="F621" s="42" t="s">
        <v>2010</v>
      </c>
      <c r="G621" s="269" t="s">
        <v>2011</v>
      </c>
      <c r="H621" s="269"/>
      <c r="I621" s="269"/>
      <c r="J621" s="269"/>
      <c r="K621" s="269"/>
      <c r="L621" s="269"/>
      <c r="M621" s="201">
        <v>800</v>
      </c>
      <c r="N621" s="201"/>
      <c r="O621" s="201"/>
      <c r="P621" s="201">
        <v>0</v>
      </c>
      <c r="Q621" s="42"/>
      <c r="R621" s="149"/>
    </row>
    <row r="622" spans="1:18" x14ac:dyDescent="0.35">
      <c r="A622" s="42" t="s">
        <v>1435</v>
      </c>
      <c r="B622" s="42" t="s">
        <v>2660</v>
      </c>
      <c r="C622" s="42" t="s">
        <v>1531</v>
      </c>
      <c r="D622" s="42"/>
      <c r="E622" s="42"/>
      <c r="F622" s="42" t="s">
        <v>2026</v>
      </c>
      <c r="G622" s="269" t="s">
        <v>2027</v>
      </c>
      <c r="H622" s="269"/>
      <c r="I622" s="269"/>
      <c r="J622" s="269"/>
      <c r="K622" s="269"/>
      <c r="L622" s="269"/>
      <c r="M622" s="201">
        <v>0</v>
      </c>
      <c r="N622" s="201"/>
      <c r="O622" s="201"/>
      <c r="P622" s="201">
        <v>2000</v>
      </c>
      <c r="Q622" s="42"/>
      <c r="R622" s="149"/>
    </row>
    <row r="623" spans="1:18" x14ac:dyDescent="0.35">
      <c r="A623" s="42" t="s">
        <v>1435</v>
      </c>
      <c r="B623" s="42" t="s">
        <v>2660</v>
      </c>
      <c r="C623" s="42" t="s">
        <v>1531</v>
      </c>
      <c r="D623" s="42"/>
      <c r="E623" s="42"/>
      <c r="F623" s="42" t="s">
        <v>2681</v>
      </c>
      <c r="G623" s="269" t="s">
        <v>2682</v>
      </c>
      <c r="H623" s="269"/>
      <c r="I623" s="269"/>
      <c r="J623" s="269"/>
      <c r="K623" s="269"/>
      <c r="L623" s="269"/>
      <c r="M623" s="201">
        <v>2000</v>
      </c>
      <c r="N623" s="201"/>
      <c r="O623" s="201"/>
      <c r="P623" s="201">
        <v>0</v>
      </c>
      <c r="Q623" s="42"/>
      <c r="R623" s="149"/>
    </row>
    <row r="624" spans="1:18" x14ac:dyDescent="0.35">
      <c r="A624" s="42" t="s">
        <v>1435</v>
      </c>
      <c r="B624" s="42" t="s">
        <v>2660</v>
      </c>
      <c r="C624" s="42" t="s">
        <v>1531</v>
      </c>
      <c r="D624" s="42"/>
      <c r="E624" s="42"/>
      <c r="F624" s="42" t="s">
        <v>2062</v>
      </c>
      <c r="G624" s="269" t="s">
        <v>2063</v>
      </c>
      <c r="H624" s="269"/>
      <c r="I624" s="269"/>
      <c r="J624" s="269"/>
      <c r="K624" s="269"/>
      <c r="L624" s="269"/>
      <c r="M624" s="201">
        <v>7500</v>
      </c>
      <c r="N624" s="201"/>
      <c r="O624" s="201"/>
      <c r="P624" s="201">
        <v>5000</v>
      </c>
      <c r="Q624" s="42"/>
      <c r="R624" s="149"/>
    </row>
    <row r="625" spans="1:18" x14ac:dyDescent="0.35">
      <c r="A625" s="42" t="s">
        <v>1435</v>
      </c>
      <c r="B625" s="42" t="s">
        <v>2660</v>
      </c>
      <c r="C625" s="42" t="s">
        <v>1531</v>
      </c>
      <c r="D625" s="42"/>
      <c r="E625" s="42"/>
      <c r="F625" s="42" t="s">
        <v>2080</v>
      </c>
      <c r="G625" s="269" t="s">
        <v>2081</v>
      </c>
      <c r="H625" s="269"/>
      <c r="I625" s="269"/>
      <c r="J625" s="269"/>
      <c r="K625" s="269"/>
      <c r="L625" s="269"/>
      <c r="M625" s="201">
        <v>0</v>
      </c>
      <c r="N625" s="201"/>
      <c r="O625" s="201"/>
      <c r="P625" s="201">
        <v>6000</v>
      </c>
      <c r="Q625" s="42"/>
      <c r="R625" s="149"/>
    </row>
    <row r="626" spans="1:18" x14ac:dyDescent="0.35">
      <c r="A626" s="42" t="s">
        <v>1435</v>
      </c>
      <c r="B626" s="42" t="s">
        <v>2660</v>
      </c>
      <c r="C626" s="42" t="s">
        <v>1531</v>
      </c>
      <c r="D626" s="42"/>
      <c r="E626" s="42"/>
      <c r="F626" s="42" t="s">
        <v>2683</v>
      </c>
      <c r="G626" s="269" t="s">
        <v>2684</v>
      </c>
      <c r="H626" s="269"/>
      <c r="I626" s="269"/>
      <c r="J626" s="269"/>
      <c r="K626" s="269"/>
      <c r="L626" s="269"/>
      <c r="M626" s="201">
        <v>0</v>
      </c>
      <c r="N626" s="201"/>
      <c r="O626" s="201"/>
      <c r="P626" s="201">
        <v>2000</v>
      </c>
      <c r="Q626" s="42"/>
      <c r="R626" s="149"/>
    </row>
    <row r="627" spans="1:18" x14ac:dyDescent="0.35">
      <c r="A627" s="42" t="s">
        <v>1435</v>
      </c>
      <c r="B627" s="42" t="s">
        <v>2660</v>
      </c>
      <c r="C627" s="42" t="s">
        <v>1531</v>
      </c>
      <c r="D627" s="42"/>
      <c r="E627" s="42"/>
      <c r="F627" s="42" t="s">
        <v>2092</v>
      </c>
      <c r="G627" s="269" t="s">
        <v>2093</v>
      </c>
      <c r="H627" s="269"/>
      <c r="I627" s="269"/>
      <c r="J627" s="269"/>
      <c r="K627" s="269"/>
      <c r="L627" s="269"/>
      <c r="M627" s="201">
        <v>4000</v>
      </c>
      <c r="N627" s="201"/>
      <c r="O627" s="201"/>
      <c r="P627" s="201">
        <v>0</v>
      </c>
      <c r="Q627" s="42"/>
      <c r="R627" s="149"/>
    </row>
    <row r="628" spans="1:18" x14ac:dyDescent="0.35">
      <c r="A628" s="42" t="s">
        <v>1435</v>
      </c>
      <c r="B628" s="42" t="s">
        <v>2660</v>
      </c>
      <c r="C628" s="42" t="s">
        <v>1531</v>
      </c>
      <c r="D628" s="42"/>
      <c r="E628" s="42"/>
      <c r="F628" s="42" t="s">
        <v>2102</v>
      </c>
      <c r="G628" s="269" t="s">
        <v>2103</v>
      </c>
      <c r="H628" s="269"/>
      <c r="I628" s="269"/>
      <c r="J628" s="269"/>
      <c r="K628" s="269"/>
      <c r="L628" s="269"/>
      <c r="M628" s="201">
        <v>3450</v>
      </c>
      <c r="N628" s="201"/>
      <c r="O628" s="201"/>
      <c r="P628" s="201">
        <v>0</v>
      </c>
      <c r="Q628" s="42"/>
      <c r="R628" s="149"/>
    </row>
    <row r="629" spans="1:18" x14ac:dyDescent="0.35">
      <c r="A629" s="42" t="s">
        <v>1435</v>
      </c>
      <c r="B629" s="42" t="s">
        <v>2660</v>
      </c>
      <c r="C629" s="42" t="s">
        <v>1531</v>
      </c>
      <c r="D629" s="42"/>
      <c r="E629" s="42"/>
      <c r="F629" s="42" t="s">
        <v>2142</v>
      </c>
      <c r="G629" s="269" t="s">
        <v>2143</v>
      </c>
      <c r="H629" s="269"/>
      <c r="I629" s="269"/>
      <c r="J629" s="269"/>
      <c r="K629" s="269"/>
      <c r="L629" s="269"/>
      <c r="M629" s="201">
        <v>0</v>
      </c>
      <c r="N629" s="201"/>
      <c r="O629" s="201"/>
      <c r="P629" s="201">
        <v>2500</v>
      </c>
      <c r="Q629" s="42"/>
      <c r="R629" s="149"/>
    </row>
    <row r="630" spans="1:18" x14ac:dyDescent="0.35">
      <c r="A630" s="42" t="s">
        <v>1435</v>
      </c>
      <c r="B630" s="42" t="s">
        <v>2660</v>
      </c>
      <c r="C630" s="42" t="s">
        <v>1531</v>
      </c>
      <c r="D630" s="42"/>
      <c r="E630" s="42"/>
      <c r="F630" s="42" t="s">
        <v>2685</v>
      </c>
      <c r="G630" s="269" t="s">
        <v>2686</v>
      </c>
      <c r="H630" s="269"/>
      <c r="I630" s="269"/>
      <c r="J630" s="269"/>
      <c r="K630" s="269"/>
      <c r="L630" s="269"/>
      <c r="M630" s="201">
        <v>2200</v>
      </c>
      <c r="N630" s="201"/>
      <c r="O630" s="201"/>
      <c r="P630" s="201">
        <v>0</v>
      </c>
      <c r="Q630" s="42"/>
      <c r="R630" s="149"/>
    </row>
    <row r="631" spans="1:18" x14ac:dyDescent="0.35">
      <c r="A631" s="42" t="s">
        <v>1435</v>
      </c>
      <c r="B631" s="42" t="s">
        <v>2660</v>
      </c>
      <c r="C631" s="42" t="s">
        <v>1531</v>
      </c>
      <c r="D631" s="42"/>
      <c r="E631" s="42"/>
      <c r="F631" s="42" t="s">
        <v>2148</v>
      </c>
      <c r="G631" s="269" t="s">
        <v>2149</v>
      </c>
      <c r="H631" s="269"/>
      <c r="I631" s="269"/>
      <c r="J631" s="269"/>
      <c r="K631" s="269"/>
      <c r="L631" s="269"/>
      <c r="M631" s="201">
        <v>1750</v>
      </c>
      <c r="N631" s="201"/>
      <c r="O631" s="201"/>
      <c r="P631" s="201">
        <v>0</v>
      </c>
      <c r="Q631" s="42"/>
      <c r="R631" s="149"/>
    </row>
    <row r="632" spans="1:18" x14ac:dyDescent="0.35">
      <c r="A632" s="42" t="s">
        <v>1435</v>
      </c>
      <c r="B632" s="42" t="s">
        <v>2660</v>
      </c>
      <c r="C632" s="42" t="s">
        <v>1531</v>
      </c>
      <c r="D632" s="42"/>
      <c r="E632" s="42"/>
      <c r="F632" s="42" t="s">
        <v>2152</v>
      </c>
      <c r="G632" s="269" t="s">
        <v>2153</v>
      </c>
      <c r="H632" s="269"/>
      <c r="I632" s="269"/>
      <c r="J632" s="269"/>
      <c r="K632" s="269"/>
      <c r="L632" s="269"/>
      <c r="M632" s="201">
        <v>0</v>
      </c>
      <c r="N632" s="201"/>
      <c r="O632" s="201"/>
      <c r="P632" s="201">
        <v>3600</v>
      </c>
      <c r="Q632" s="42"/>
      <c r="R632" s="149"/>
    </row>
    <row r="633" spans="1:18" x14ac:dyDescent="0.35">
      <c r="A633" s="42" t="s">
        <v>1435</v>
      </c>
      <c r="B633" s="42" t="s">
        <v>2660</v>
      </c>
      <c r="C633" s="42" t="s">
        <v>1531</v>
      </c>
      <c r="D633" s="42"/>
      <c r="E633" s="42"/>
      <c r="F633" s="42" t="s">
        <v>2154</v>
      </c>
      <c r="G633" s="269" t="s">
        <v>2155</v>
      </c>
      <c r="H633" s="269"/>
      <c r="I633" s="269"/>
      <c r="J633" s="269"/>
      <c r="K633" s="269"/>
      <c r="L633" s="269"/>
      <c r="M633" s="201">
        <v>0</v>
      </c>
      <c r="N633" s="201"/>
      <c r="O633" s="201"/>
      <c r="P633" s="201">
        <v>6000</v>
      </c>
      <c r="Q633" s="42"/>
      <c r="R633" s="149"/>
    </row>
    <row r="634" spans="1:18" x14ac:dyDescent="0.35">
      <c r="A634" s="42" t="s">
        <v>1435</v>
      </c>
      <c r="B634" s="42" t="s">
        <v>2660</v>
      </c>
      <c r="C634" s="42" t="s">
        <v>1531</v>
      </c>
      <c r="D634" s="42"/>
      <c r="E634" s="42"/>
      <c r="F634" s="42" t="s">
        <v>2162</v>
      </c>
      <c r="G634" s="269" t="s">
        <v>2163</v>
      </c>
      <c r="H634" s="269"/>
      <c r="I634" s="269"/>
      <c r="J634" s="269"/>
      <c r="K634" s="269"/>
      <c r="L634" s="269"/>
      <c r="M634" s="201">
        <v>0</v>
      </c>
      <c r="N634" s="201"/>
      <c r="O634" s="201"/>
      <c r="P634" s="201">
        <v>4000</v>
      </c>
      <c r="Q634" s="42"/>
      <c r="R634" s="149"/>
    </row>
    <row r="635" spans="1:18" x14ac:dyDescent="0.35">
      <c r="A635" s="42" t="s">
        <v>1435</v>
      </c>
      <c r="B635" s="42" t="s">
        <v>2660</v>
      </c>
      <c r="C635" s="42" t="s">
        <v>1531</v>
      </c>
      <c r="D635" s="42"/>
      <c r="E635" s="42"/>
      <c r="F635" s="42" t="s">
        <v>2687</v>
      </c>
      <c r="G635" s="269" t="s">
        <v>2688</v>
      </c>
      <c r="H635" s="269"/>
      <c r="I635" s="269"/>
      <c r="J635" s="269"/>
      <c r="K635" s="269"/>
      <c r="L635" s="269"/>
      <c r="M635" s="201">
        <v>0</v>
      </c>
      <c r="N635" s="201"/>
      <c r="O635" s="201"/>
      <c r="P635" s="201">
        <v>5000</v>
      </c>
      <c r="Q635" s="42"/>
      <c r="R635" s="149"/>
    </row>
    <row r="636" spans="1:18" x14ac:dyDescent="0.35">
      <c r="A636" s="42" t="s">
        <v>1435</v>
      </c>
      <c r="B636" s="42" t="s">
        <v>2660</v>
      </c>
      <c r="C636" s="42" t="s">
        <v>1531</v>
      </c>
      <c r="D636" s="42"/>
      <c r="E636" s="42"/>
      <c r="F636" s="42" t="s">
        <v>2172</v>
      </c>
      <c r="G636" s="269" t="s">
        <v>2173</v>
      </c>
      <c r="H636" s="269"/>
      <c r="I636" s="269"/>
      <c r="J636" s="269"/>
      <c r="K636" s="269"/>
      <c r="L636" s="269"/>
      <c r="M636" s="201">
        <v>0</v>
      </c>
      <c r="N636" s="201"/>
      <c r="O636" s="201"/>
      <c r="P636" s="201">
        <v>9000</v>
      </c>
      <c r="Q636" s="42"/>
      <c r="R636" s="149"/>
    </row>
    <row r="637" spans="1:18" x14ac:dyDescent="0.35">
      <c r="A637" s="42" t="s">
        <v>1435</v>
      </c>
      <c r="B637" s="42" t="s">
        <v>2660</v>
      </c>
      <c r="C637" s="42" t="s">
        <v>1531</v>
      </c>
      <c r="D637" s="42"/>
      <c r="E637" s="42"/>
      <c r="F637" s="42" t="s">
        <v>2182</v>
      </c>
      <c r="G637" s="269" t="s">
        <v>2183</v>
      </c>
      <c r="H637" s="269"/>
      <c r="I637" s="269"/>
      <c r="J637" s="269"/>
      <c r="K637" s="269"/>
      <c r="L637" s="269"/>
      <c r="M637" s="201">
        <v>0</v>
      </c>
      <c r="N637" s="201"/>
      <c r="O637" s="201"/>
      <c r="P637" s="201">
        <v>6000</v>
      </c>
      <c r="Q637" s="42"/>
      <c r="R637" s="149"/>
    </row>
    <row r="638" spans="1:18" x14ac:dyDescent="0.35">
      <c r="A638" s="42" t="s">
        <v>1435</v>
      </c>
      <c r="B638" s="42" t="s">
        <v>2660</v>
      </c>
      <c r="C638" s="42" t="s">
        <v>1531</v>
      </c>
      <c r="D638" s="42"/>
      <c r="E638" s="42"/>
      <c r="F638" s="42" t="s">
        <v>2194</v>
      </c>
      <c r="G638" s="269" t="s">
        <v>2195</v>
      </c>
      <c r="H638" s="269"/>
      <c r="I638" s="269"/>
      <c r="J638" s="269"/>
      <c r="K638" s="269"/>
      <c r="L638" s="269"/>
      <c r="M638" s="201">
        <v>0</v>
      </c>
      <c r="N638" s="201"/>
      <c r="O638" s="201"/>
      <c r="P638" s="201">
        <v>6300</v>
      </c>
      <c r="Q638" s="42"/>
      <c r="R638" s="149"/>
    </row>
    <row r="639" spans="1:18" x14ac:dyDescent="0.35">
      <c r="A639" s="42" t="s">
        <v>1435</v>
      </c>
      <c r="B639" s="42" t="s">
        <v>2660</v>
      </c>
      <c r="C639" s="42" t="s">
        <v>1531</v>
      </c>
      <c r="D639" s="42"/>
      <c r="E639" s="42"/>
      <c r="F639" s="42" t="s">
        <v>2202</v>
      </c>
      <c r="G639" s="269" t="s">
        <v>2203</v>
      </c>
      <c r="H639" s="269"/>
      <c r="I639" s="269"/>
      <c r="J639" s="269"/>
      <c r="K639" s="269"/>
      <c r="L639" s="269"/>
      <c r="M639" s="201">
        <v>0</v>
      </c>
      <c r="N639" s="201"/>
      <c r="O639" s="201"/>
      <c r="P639" s="201">
        <v>7500</v>
      </c>
      <c r="Q639" s="42"/>
      <c r="R639" s="149"/>
    </row>
    <row r="640" spans="1:18" x14ac:dyDescent="0.35">
      <c r="A640" s="42" t="s">
        <v>1435</v>
      </c>
      <c r="B640" s="42" t="s">
        <v>2660</v>
      </c>
      <c r="C640" s="42" t="s">
        <v>1531</v>
      </c>
      <c r="D640" s="42"/>
      <c r="E640" s="42"/>
      <c r="F640" s="42" t="s">
        <v>2689</v>
      </c>
      <c r="G640" s="269" t="s">
        <v>2690</v>
      </c>
      <c r="H640" s="269"/>
      <c r="I640" s="269"/>
      <c r="J640" s="269"/>
      <c r="K640" s="269"/>
      <c r="L640" s="269"/>
      <c r="M640" s="201">
        <v>4000</v>
      </c>
      <c r="N640" s="201"/>
      <c r="O640" s="201"/>
      <c r="P640" s="201">
        <v>0</v>
      </c>
      <c r="Q640" s="42"/>
      <c r="R640" s="149"/>
    </row>
    <row r="641" spans="1:18" x14ac:dyDescent="0.35">
      <c r="A641" s="42" t="s">
        <v>1435</v>
      </c>
      <c r="B641" s="42" t="s">
        <v>2660</v>
      </c>
      <c r="C641" s="42" t="s">
        <v>1531</v>
      </c>
      <c r="D641" s="42"/>
      <c r="E641" s="42"/>
      <c r="F641" s="42" t="s">
        <v>2691</v>
      </c>
      <c r="G641" s="269" t="s">
        <v>2692</v>
      </c>
      <c r="H641" s="269"/>
      <c r="I641" s="269"/>
      <c r="J641" s="269"/>
      <c r="K641" s="269"/>
      <c r="L641" s="269"/>
      <c r="M641" s="201">
        <v>2000</v>
      </c>
      <c r="N641" s="201"/>
      <c r="O641" s="201"/>
      <c r="P641" s="201">
        <v>0</v>
      </c>
      <c r="Q641" s="42"/>
      <c r="R641" s="149"/>
    </row>
    <row r="642" spans="1:18" x14ac:dyDescent="0.35">
      <c r="A642" s="42" t="s">
        <v>1435</v>
      </c>
      <c r="B642" s="42" t="s">
        <v>2660</v>
      </c>
      <c r="C642" s="42" t="s">
        <v>1531</v>
      </c>
      <c r="D642" s="42"/>
      <c r="E642" s="42"/>
      <c r="F642" s="42" t="s">
        <v>2210</v>
      </c>
      <c r="G642" s="269" t="s">
        <v>2211</v>
      </c>
      <c r="H642" s="269"/>
      <c r="I642" s="269"/>
      <c r="J642" s="269"/>
      <c r="K642" s="269"/>
      <c r="L642" s="269"/>
      <c r="M642" s="201">
        <v>2200</v>
      </c>
      <c r="N642" s="201"/>
      <c r="O642" s="201"/>
      <c r="P642" s="201">
        <v>0</v>
      </c>
      <c r="Q642" s="42"/>
      <c r="R642" s="149"/>
    </row>
    <row r="643" spans="1:18" x14ac:dyDescent="0.35">
      <c r="A643" s="42" t="s">
        <v>1435</v>
      </c>
      <c r="B643" s="42" t="s">
        <v>2660</v>
      </c>
      <c r="C643" s="42" t="s">
        <v>1531</v>
      </c>
      <c r="D643" s="42"/>
      <c r="E643" s="42"/>
      <c r="F643" s="42" t="s">
        <v>2228</v>
      </c>
      <c r="G643" s="269" t="s">
        <v>2229</v>
      </c>
      <c r="H643" s="269"/>
      <c r="I643" s="269"/>
      <c r="J643" s="269"/>
      <c r="K643" s="269"/>
      <c r="L643" s="269"/>
      <c r="M643" s="201">
        <v>4400</v>
      </c>
      <c r="N643" s="201"/>
      <c r="O643" s="201"/>
      <c r="P643" s="201">
        <v>0</v>
      </c>
      <c r="Q643" s="42"/>
      <c r="R643" s="149"/>
    </row>
    <row r="644" spans="1:18" x14ac:dyDescent="0.35">
      <c r="A644" s="42" t="s">
        <v>1435</v>
      </c>
      <c r="B644" s="42" t="s">
        <v>2660</v>
      </c>
      <c r="C644" s="42" t="s">
        <v>1531</v>
      </c>
      <c r="D644" s="42"/>
      <c r="E644" s="42"/>
      <c r="F644" s="42" t="s">
        <v>2232</v>
      </c>
      <c r="G644" s="269" t="s">
        <v>2233</v>
      </c>
      <c r="H644" s="269"/>
      <c r="I644" s="269"/>
      <c r="J644" s="269"/>
      <c r="K644" s="269"/>
      <c r="L644" s="269"/>
      <c r="M644" s="201">
        <v>2000</v>
      </c>
      <c r="N644" s="201"/>
      <c r="O644" s="201"/>
      <c r="P644" s="201">
        <v>0</v>
      </c>
      <c r="Q644" s="42"/>
      <c r="R644" s="149"/>
    </row>
    <row r="645" spans="1:18" x14ac:dyDescent="0.35">
      <c r="A645" s="42" t="s">
        <v>1435</v>
      </c>
      <c r="B645" s="42" t="s">
        <v>2660</v>
      </c>
      <c r="C645" s="42" t="s">
        <v>1531</v>
      </c>
      <c r="D645" s="42"/>
      <c r="E645" s="42"/>
      <c r="F645" s="42" t="s">
        <v>2693</v>
      </c>
      <c r="G645" s="269" t="s">
        <v>2694</v>
      </c>
      <c r="H645" s="269"/>
      <c r="I645" s="269"/>
      <c r="J645" s="269"/>
      <c r="K645" s="269"/>
      <c r="L645" s="269"/>
      <c r="M645" s="201">
        <v>6900</v>
      </c>
      <c r="N645" s="201"/>
      <c r="O645" s="201"/>
      <c r="P645" s="201">
        <v>0</v>
      </c>
      <c r="Q645" s="42"/>
      <c r="R645" s="149"/>
    </row>
    <row r="646" spans="1:18" x14ac:dyDescent="0.35">
      <c r="A646" s="42" t="s">
        <v>1435</v>
      </c>
      <c r="B646" s="42" t="s">
        <v>2660</v>
      </c>
      <c r="C646" s="42" t="s">
        <v>1531</v>
      </c>
      <c r="D646" s="42"/>
      <c r="E646" s="42"/>
      <c r="F646" s="42" t="s">
        <v>2695</v>
      </c>
      <c r="G646" s="269" t="s">
        <v>2696</v>
      </c>
      <c r="H646" s="269"/>
      <c r="I646" s="269"/>
      <c r="J646" s="269"/>
      <c r="K646" s="269"/>
      <c r="L646" s="269"/>
      <c r="M646" s="201">
        <v>2000</v>
      </c>
      <c r="N646" s="201"/>
      <c r="O646" s="201"/>
      <c r="P646" s="201">
        <v>0</v>
      </c>
      <c r="Q646" s="42"/>
      <c r="R646" s="149"/>
    </row>
    <row r="647" spans="1:18" x14ac:dyDescent="0.35">
      <c r="A647" s="42" t="s">
        <v>1435</v>
      </c>
      <c r="B647" s="42" t="s">
        <v>2660</v>
      </c>
      <c r="C647" s="42" t="s">
        <v>1531</v>
      </c>
      <c r="D647" s="42"/>
      <c r="E647" s="42"/>
      <c r="F647" s="42" t="s">
        <v>2244</v>
      </c>
      <c r="G647" s="269" t="s">
        <v>2245</v>
      </c>
      <c r="H647" s="269"/>
      <c r="I647" s="269"/>
      <c r="J647" s="269"/>
      <c r="K647" s="269"/>
      <c r="L647" s="269"/>
      <c r="M647" s="201">
        <v>0</v>
      </c>
      <c r="N647" s="201"/>
      <c r="O647" s="201"/>
      <c r="P647" s="201">
        <v>7200</v>
      </c>
      <c r="Q647" s="42"/>
      <c r="R647" s="149"/>
    </row>
    <row r="648" spans="1:18" x14ac:dyDescent="0.35">
      <c r="A648" s="42" t="s">
        <v>1435</v>
      </c>
      <c r="B648" s="42" t="s">
        <v>2660</v>
      </c>
      <c r="C648" s="42" t="s">
        <v>1531</v>
      </c>
      <c r="D648" s="42"/>
      <c r="E648" s="42"/>
      <c r="F648" s="42" t="s">
        <v>2268</v>
      </c>
      <c r="G648" s="269" t="s">
        <v>2269</v>
      </c>
      <c r="H648" s="269"/>
      <c r="I648" s="269"/>
      <c r="J648" s="269"/>
      <c r="K648" s="269"/>
      <c r="L648" s="269"/>
      <c r="M648" s="201">
        <v>2000</v>
      </c>
      <c r="N648" s="201"/>
      <c r="O648" s="201"/>
      <c r="P648" s="201">
        <v>0</v>
      </c>
      <c r="Q648" s="42"/>
      <c r="R648" s="149"/>
    </row>
    <row r="649" spans="1:18" x14ac:dyDescent="0.35">
      <c r="A649" s="42" t="s">
        <v>1435</v>
      </c>
      <c r="B649" s="42" t="s">
        <v>2660</v>
      </c>
      <c r="C649" s="42" t="s">
        <v>1531</v>
      </c>
      <c r="D649" s="42"/>
      <c r="E649" s="42"/>
      <c r="F649" s="42" t="s">
        <v>2697</v>
      </c>
      <c r="G649" s="269" t="s">
        <v>2698</v>
      </c>
      <c r="H649" s="269"/>
      <c r="I649" s="269"/>
      <c r="J649" s="269"/>
      <c r="K649" s="269"/>
      <c r="L649" s="269"/>
      <c r="M649" s="201">
        <v>0</v>
      </c>
      <c r="N649" s="201"/>
      <c r="O649" s="201"/>
      <c r="P649" s="201">
        <v>2200</v>
      </c>
      <c r="Q649" s="42"/>
      <c r="R649" s="149"/>
    </row>
    <row r="650" spans="1:18" x14ac:dyDescent="0.35">
      <c r="A650" s="42" t="s">
        <v>1435</v>
      </c>
      <c r="B650" s="42" t="s">
        <v>2660</v>
      </c>
      <c r="C650" s="42" t="s">
        <v>1531</v>
      </c>
      <c r="D650" s="42"/>
      <c r="E650" s="42"/>
      <c r="F650" s="42" t="s">
        <v>2699</v>
      </c>
      <c r="G650" s="269" t="s">
        <v>2700</v>
      </c>
      <c r="H650" s="269"/>
      <c r="I650" s="269"/>
      <c r="J650" s="269"/>
      <c r="K650" s="269"/>
      <c r="L650" s="269"/>
      <c r="M650" s="201">
        <v>0</v>
      </c>
      <c r="N650" s="201"/>
      <c r="O650" s="201"/>
      <c r="P650" s="201">
        <v>3000</v>
      </c>
      <c r="Q650" s="42"/>
      <c r="R650" s="149"/>
    </row>
    <row r="651" spans="1:18" x14ac:dyDescent="0.35">
      <c r="A651" s="42" t="s">
        <v>1435</v>
      </c>
      <c r="B651" s="42" t="s">
        <v>2660</v>
      </c>
      <c r="C651" s="42" t="s">
        <v>1531</v>
      </c>
      <c r="D651" s="42"/>
      <c r="E651" s="42"/>
      <c r="F651" s="42" t="s">
        <v>2296</v>
      </c>
      <c r="G651" s="269" t="s">
        <v>2297</v>
      </c>
      <c r="H651" s="269"/>
      <c r="I651" s="269"/>
      <c r="J651" s="269"/>
      <c r="K651" s="269"/>
      <c r="L651" s="269"/>
      <c r="M651" s="201">
        <v>10000</v>
      </c>
      <c r="N651" s="201"/>
      <c r="O651" s="201"/>
      <c r="P651" s="201">
        <v>0</v>
      </c>
      <c r="Q651" s="42"/>
      <c r="R651" s="149"/>
    </row>
    <row r="652" spans="1:18" x14ac:dyDescent="0.35">
      <c r="A652" s="42" t="s">
        <v>1435</v>
      </c>
      <c r="B652" s="42" t="s">
        <v>2660</v>
      </c>
      <c r="C652" s="42" t="s">
        <v>1531</v>
      </c>
      <c r="D652" s="42"/>
      <c r="E652" s="42"/>
      <c r="F652" s="42" t="s">
        <v>2306</v>
      </c>
      <c r="G652" s="269" t="s">
        <v>2307</v>
      </c>
      <c r="H652" s="269"/>
      <c r="I652" s="269"/>
      <c r="J652" s="269"/>
      <c r="K652" s="269"/>
      <c r="L652" s="269"/>
      <c r="M652" s="201">
        <v>0</v>
      </c>
      <c r="N652" s="201"/>
      <c r="O652" s="201"/>
      <c r="P652" s="201">
        <v>5400</v>
      </c>
      <c r="Q652" s="42"/>
      <c r="R652" s="149"/>
    </row>
    <row r="653" spans="1:18" x14ac:dyDescent="0.35">
      <c r="A653" s="42" t="s">
        <v>1435</v>
      </c>
      <c r="B653" s="42" t="s">
        <v>2660</v>
      </c>
      <c r="C653" s="42" t="s">
        <v>1531</v>
      </c>
      <c r="D653" s="42"/>
      <c r="E653" s="42"/>
      <c r="F653" s="42" t="s">
        <v>2322</v>
      </c>
      <c r="G653" s="269" t="s">
        <v>2323</v>
      </c>
      <c r="H653" s="269"/>
      <c r="I653" s="269"/>
      <c r="J653" s="269"/>
      <c r="K653" s="269"/>
      <c r="L653" s="269"/>
      <c r="M653" s="201">
        <v>2000</v>
      </c>
      <c r="N653" s="201"/>
      <c r="O653" s="201"/>
      <c r="P653" s="201">
        <v>0</v>
      </c>
      <c r="Q653" s="42"/>
      <c r="R653" s="149"/>
    </row>
    <row r="654" spans="1:18" x14ac:dyDescent="0.35">
      <c r="A654" s="42" t="s">
        <v>1435</v>
      </c>
      <c r="B654" s="42" t="s">
        <v>2660</v>
      </c>
      <c r="C654" s="42" t="s">
        <v>1531</v>
      </c>
      <c r="D654" s="42"/>
      <c r="E654" s="42"/>
      <c r="F654" s="42" t="s">
        <v>2324</v>
      </c>
      <c r="G654" s="269" t="s">
        <v>2325</v>
      </c>
      <c r="H654" s="269"/>
      <c r="I654" s="269"/>
      <c r="J654" s="269"/>
      <c r="K654" s="269"/>
      <c r="L654" s="269"/>
      <c r="M654" s="201">
        <v>2200</v>
      </c>
      <c r="N654" s="201"/>
      <c r="O654" s="201"/>
      <c r="P654" s="201">
        <v>0</v>
      </c>
      <c r="Q654" s="42"/>
      <c r="R654" s="149"/>
    </row>
    <row r="655" spans="1:18" x14ac:dyDescent="0.35">
      <c r="A655" s="42" t="s">
        <v>1435</v>
      </c>
      <c r="B655" s="42" t="s">
        <v>2660</v>
      </c>
      <c r="C655" s="42" t="s">
        <v>1531</v>
      </c>
      <c r="D655" s="42"/>
      <c r="E655" s="42"/>
      <c r="F655" s="42" t="s">
        <v>2342</v>
      </c>
      <c r="G655" s="269" t="s">
        <v>2343</v>
      </c>
      <c r="H655" s="269"/>
      <c r="I655" s="269"/>
      <c r="J655" s="269"/>
      <c r="K655" s="269"/>
      <c r="L655" s="269"/>
      <c r="M655" s="201">
        <v>5000</v>
      </c>
      <c r="N655" s="201"/>
      <c r="O655" s="201"/>
      <c r="P655" s="201">
        <v>0</v>
      </c>
      <c r="Q655" s="42"/>
      <c r="R655" s="149"/>
    </row>
    <row r="656" spans="1:18" x14ac:dyDescent="0.35">
      <c r="A656" s="42" t="s">
        <v>1435</v>
      </c>
      <c r="B656" s="42" t="s">
        <v>2660</v>
      </c>
      <c r="C656" s="42" t="s">
        <v>1531</v>
      </c>
      <c r="D656" s="42"/>
      <c r="E656" s="42"/>
      <c r="F656" s="42" t="s">
        <v>2360</v>
      </c>
      <c r="G656" s="269" t="s">
        <v>2361</v>
      </c>
      <c r="H656" s="269"/>
      <c r="I656" s="269"/>
      <c r="J656" s="269"/>
      <c r="K656" s="269"/>
      <c r="L656" s="269"/>
      <c r="M656" s="201">
        <v>2400</v>
      </c>
      <c r="N656" s="201"/>
      <c r="O656" s="201"/>
      <c r="P656" s="201">
        <v>0</v>
      </c>
      <c r="Q656" s="42"/>
      <c r="R656" s="149"/>
    </row>
    <row r="657" spans="1:18" x14ac:dyDescent="0.35">
      <c r="A657" s="42" t="s">
        <v>1435</v>
      </c>
      <c r="B657" s="42" t="s">
        <v>2660</v>
      </c>
      <c r="C657" s="42" t="s">
        <v>1531</v>
      </c>
      <c r="D657" s="42"/>
      <c r="E657" s="42"/>
      <c r="F657" s="42" t="s">
        <v>2362</v>
      </c>
      <c r="G657" s="269" t="s">
        <v>2363</v>
      </c>
      <c r="H657" s="269"/>
      <c r="I657" s="269"/>
      <c r="J657" s="269"/>
      <c r="K657" s="269"/>
      <c r="L657" s="269"/>
      <c r="M657" s="201">
        <v>0</v>
      </c>
      <c r="N657" s="201"/>
      <c r="O657" s="201"/>
      <c r="P657" s="201">
        <v>5000</v>
      </c>
      <c r="Q657" s="42"/>
      <c r="R657" s="149"/>
    </row>
    <row r="658" spans="1:18" x14ac:dyDescent="0.35">
      <c r="A658" s="42" t="s">
        <v>1435</v>
      </c>
      <c r="B658" s="42" t="s">
        <v>2660</v>
      </c>
      <c r="C658" s="42" t="s">
        <v>1531</v>
      </c>
      <c r="D658" s="42"/>
      <c r="E658" s="42"/>
      <c r="F658" s="42" t="s">
        <v>2380</v>
      </c>
      <c r="G658" s="269" t="s">
        <v>2381</v>
      </c>
      <c r="H658" s="269"/>
      <c r="I658" s="269"/>
      <c r="J658" s="269"/>
      <c r="K658" s="269"/>
      <c r="L658" s="269"/>
      <c r="M658" s="201">
        <v>1000</v>
      </c>
      <c r="N658" s="201"/>
      <c r="O658" s="201"/>
      <c r="P658" s="201">
        <v>0</v>
      </c>
      <c r="Q658" s="42"/>
      <c r="R658" s="149"/>
    </row>
    <row r="659" spans="1:18" x14ac:dyDescent="0.35">
      <c r="A659" s="42" t="s">
        <v>1435</v>
      </c>
      <c r="B659" s="42" t="s">
        <v>2660</v>
      </c>
      <c r="C659" s="42" t="s">
        <v>1531</v>
      </c>
      <c r="D659" s="42"/>
      <c r="E659" s="42"/>
      <c r="F659" s="42" t="s">
        <v>2384</v>
      </c>
      <c r="G659" s="269" t="s">
        <v>2385</v>
      </c>
      <c r="H659" s="269"/>
      <c r="I659" s="269"/>
      <c r="J659" s="269"/>
      <c r="K659" s="269"/>
      <c r="L659" s="269"/>
      <c r="M659" s="201">
        <v>0</v>
      </c>
      <c r="N659" s="201"/>
      <c r="O659" s="201"/>
      <c r="P659" s="201">
        <v>1800</v>
      </c>
      <c r="Q659" s="42"/>
      <c r="R659" s="149"/>
    </row>
    <row r="660" spans="1:18" x14ac:dyDescent="0.35">
      <c r="A660" s="42" t="s">
        <v>1435</v>
      </c>
      <c r="B660" s="42" t="s">
        <v>2660</v>
      </c>
      <c r="C660" s="42" t="s">
        <v>1531</v>
      </c>
      <c r="D660" s="42"/>
      <c r="E660" s="42"/>
      <c r="F660" s="42" t="s">
        <v>2398</v>
      </c>
      <c r="G660" s="269" t="s">
        <v>2399</v>
      </c>
      <c r="H660" s="269"/>
      <c r="I660" s="269"/>
      <c r="J660" s="269"/>
      <c r="K660" s="269"/>
      <c r="L660" s="269"/>
      <c r="M660" s="201">
        <v>0</v>
      </c>
      <c r="N660" s="201"/>
      <c r="O660" s="201"/>
      <c r="P660" s="201">
        <v>6600</v>
      </c>
      <c r="Q660" s="42"/>
      <c r="R660" s="149"/>
    </row>
    <row r="661" spans="1:18" x14ac:dyDescent="0.35">
      <c r="A661" s="42" t="s">
        <v>1435</v>
      </c>
      <c r="B661" s="42" t="s">
        <v>2660</v>
      </c>
      <c r="C661" s="42" t="s">
        <v>1531</v>
      </c>
      <c r="D661" s="42"/>
      <c r="E661" s="42"/>
      <c r="F661" s="42" t="s">
        <v>2701</v>
      </c>
      <c r="G661" s="269" t="s">
        <v>2702</v>
      </c>
      <c r="H661" s="269"/>
      <c r="I661" s="269"/>
      <c r="J661" s="269"/>
      <c r="K661" s="269"/>
      <c r="L661" s="269"/>
      <c r="M661" s="201">
        <v>0</v>
      </c>
      <c r="N661" s="201"/>
      <c r="O661" s="201"/>
      <c r="P661" s="201">
        <v>3600</v>
      </c>
      <c r="Q661" s="42"/>
      <c r="R661" s="149"/>
    </row>
    <row r="662" spans="1:18" x14ac:dyDescent="0.35">
      <c r="A662" s="42" t="s">
        <v>1435</v>
      </c>
      <c r="B662" s="42" t="s">
        <v>2660</v>
      </c>
      <c r="C662" s="42" t="s">
        <v>1531</v>
      </c>
      <c r="D662" s="42"/>
      <c r="E662" s="42"/>
      <c r="F662" s="42" t="s">
        <v>2703</v>
      </c>
      <c r="G662" s="269" t="s">
        <v>2704</v>
      </c>
      <c r="H662" s="269"/>
      <c r="I662" s="269"/>
      <c r="J662" s="269"/>
      <c r="K662" s="269"/>
      <c r="L662" s="269"/>
      <c r="M662" s="201">
        <v>6400</v>
      </c>
      <c r="N662" s="201"/>
      <c r="O662" s="201"/>
      <c r="P662" s="201">
        <v>0</v>
      </c>
      <c r="Q662" s="42"/>
      <c r="R662" s="149"/>
    </row>
    <row r="663" spans="1:18" x14ac:dyDescent="0.35">
      <c r="A663" s="42" t="s">
        <v>1435</v>
      </c>
      <c r="B663" s="42" t="s">
        <v>2660</v>
      </c>
      <c r="C663" s="42" t="s">
        <v>1531</v>
      </c>
      <c r="D663" s="42"/>
      <c r="E663" s="42"/>
      <c r="F663" s="42" t="s">
        <v>2408</v>
      </c>
      <c r="G663" s="269" t="s">
        <v>2409</v>
      </c>
      <c r="H663" s="269"/>
      <c r="I663" s="269"/>
      <c r="J663" s="269"/>
      <c r="K663" s="269"/>
      <c r="L663" s="269"/>
      <c r="M663" s="201">
        <v>0</v>
      </c>
      <c r="N663" s="201"/>
      <c r="O663" s="201"/>
      <c r="P663" s="201">
        <v>4000</v>
      </c>
      <c r="Q663" s="42"/>
      <c r="R663" s="149"/>
    </row>
    <row r="664" spans="1:18" x14ac:dyDescent="0.35">
      <c r="A664" s="42" t="s">
        <v>1435</v>
      </c>
      <c r="B664" s="42" t="s">
        <v>2660</v>
      </c>
      <c r="C664" s="42" t="s">
        <v>1531</v>
      </c>
      <c r="D664" s="42"/>
      <c r="E664" s="42"/>
      <c r="F664" s="42" t="s">
        <v>2414</v>
      </c>
      <c r="G664" s="269" t="s">
        <v>2415</v>
      </c>
      <c r="H664" s="269"/>
      <c r="I664" s="269"/>
      <c r="J664" s="269"/>
      <c r="K664" s="269"/>
      <c r="L664" s="269"/>
      <c r="M664" s="201">
        <v>0</v>
      </c>
      <c r="N664" s="201"/>
      <c r="O664" s="201"/>
      <c r="P664" s="201">
        <v>4600</v>
      </c>
      <c r="Q664" s="42"/>
      <c r="R664" s="149"/>
    </row>
    <row r="665" spans="1:18" x14ac:dyDescent="0.35">
      <c r="A665" s="42" t="s">
        <v>1435</v>
      </c>
      <c r="B665" s="42" t="s">
        <v>2660</v>
      </c>
      <c r="C665" s="42" t="s">
        <v>1531</v>
      </c>
      <c r="D665" s="42"/>
      <c r="E665" s="42"/>
      <c r="F665" s="42" t="s">
        <v>2422</v>
      </c>
      <c r="G665" s="269" t="s">
        <v>2423</v>
      </c>
      <c r="H665" s="269"/>
      <c r="I665" s="269"/>
      <c r="J665" s="269"/>
      <c r="K665" s="269"/>
      <c r="L665" s="269"/>
      <c r="M665" s="201">
        <v>0</v>
      </c>
      <c r="N665" s="201"/>
      <c r="O665" s="201"/>
      <c r="P665" s="201">
        <v>4000</v>
      </c>
      <c r="Q665" s="42"/>
      <c r="R665" s="149"/>
    </row>
    <row r="666" spans="1:18" x14ac:dyDescent="0.35">
      <c r="A666" s="42" t="s">
        <v>1435</v>
      </c>
      <c r="B666" s="42" t="s">
        <v>2660</v>
      </c>
      <c r="C666" s="42" t="s">
        <v>1531</v>
      </c>
      <c r="D666" s="42"/>
      <c r="E666" s="42"/>
      <c r="F666" s="42" t="s">
        <v>2705</v>
      </c>
      <c r="G666" s="269" t="s">
        <v>2706</v>
      </c>
      <c r="H666" s="269"/>
      <c r="I666" s="269"/>
      <c r="J666" s="269"/>
      <c r="K666" s="269"/>
      <c r="L666" s="269"/>
      <c r="M666" s="201">
        <v>0</v>
      </c>
      <c r="N666" s="201"/>
      <c r="O666" s="201"/>
      <c r="P666" s="201">
        <v>3600</v>
      </c>
      <c r="Q666" s="42"/>
      <c r="R666" s="149"/>
    </row>
    <row r="667" spans="1:18" x14ac:dyDescent="0.35">
      <c r="A667" s="42" t="s">
        <v>1435</v>
      </c>
      <c r="B667" s="42" t="s">
        <v>2660</v>
      </c>
      <c r="C667" s="42" t="s">
        <v>1531</v>
      </c>
      <c r="D667" s="42"/>
      <c r="E667" s="42"/>
      <c r="F667" s="42" t="s">
        <v>2474</v>
      </c>
      <c r="G667" s="269" t="s">
        <v>2475</v>
      </c>
      <c r="H667" s="269"/>
      <c r="I667" s="269"/>
      <c r="J667" s="269"/>
      <c r="K667" s="269"/>
      <c r="L667" s="269"/>
      <c r="M667" s="201">
        <v>4400</v>
      </c>
      <c r="N667" s="201"/>
      <c r="O667" s="201"/>
      <c r="P667" s="201">
        <v>0</v>
      </c>
      <c r="Q667" s="42"/>
      <c r="R667" s="149"/>
    </row>
    <row r="668" spans="1:18" x14ac:dyDescent="0.35">
      <c r="A668" s="42" t="s">
        <v>1435</v>
      </c>
      <c r="B668" s="42" t="s">
        <v>2660</v>
      </c>
      <c r="C668" s="42" t="s">
        <v>1531</v>
      </c>
      <c r="D668" s="42"/>
      <c r="E668" s="42"/>
      <c r="F668" s="42" t="s">
        <v>2476</v>
      </c>
      <c r="G668" s="269" t="s">
        <v>2477</v>
      </c>
      <c r="H668" s="269"/>
      <c r="I668" s="269"/>
      <c r="J668" s="269"/>
      <c r="K668" s="269"/>
      <c r="L668" s="269"/>
      <c r="M668" s="201">
        <v>0</v>
      </c>
      <c r="N668" s="201"/>
      <c r="O668" s="201"/>
      <c r="P668" s="201">
        <v>2000</v>
      </c>
      <c r="Q668" s="42"/>
      <c r="R668" s="149"/>
    </row>
    <row r="669" spans="1:18" x14ac:dyDescent="0.35">
      <c r="A669" s="42" t="s">
        <v>1435</v>
      </c>
      <c r="B669" s="42" t="s">
        <v>2660</v>
      </c>
      <c r="C669" s="42" t="s">
        <v>1531</v>
      </c>
      <c r="D669" s="42"/>
      <c r="E669" s="42"/>
      <c r="F669" s="42" t="s">
        <v>2707</v>
      </c>
      <c r="G669" s="269" t="s">
        <v>2708</v>
      </c>
      <c r="H669" s="269"/>
      <c r="I669" s="269"/>
      <c r="J669" s="269"/>
      <c r="K669" s="269"/>
      <c r="L669" s="269"/>
      <c r="M669" s="201">
        <v>1800</v>
      </c>
      <c r="N669" s="201"/>
      <c r="O669" s="201"/>
      <c r="P669" s="201">
        <v>0</v>
      </c>
      <c r="Q669" s="42"/>
      <c r="R669" s="149"/>
    </row>
    <row r="670" spans="1:18" x14ac:dyDescent="0.35">
      <c r="A670" s="42" t="s">
        <v>1435</v>
      </c>
      <c r="B670" s="42" t="s">
        <v>2660</v>
      </c>
      <c r="C670" s="42" t="s">
        <v>1531</v>
      </c>
      <c r="D670" s="42"/>
      <c r="E670" s="42"/>
      <c r="F670" s="42" t="s">
        <v>2492</v>
      </c>
      <c r="G670" s="269" t="s">
        <v>2493</v>
      </c>
      <c r="H670" s="269"/>
      <c r="I670" s="269"/>
      <c r="J670" s="269"/>
      <c r="K670" s="269"/>
      <c r="L670" s="269"/>
      <c r="M670" s="201">
        <v>0</v>
      </c>
      <c r="N670" s="201"/>
      <c r="O670" s="201"/>
      <c r="P670" s="201">
        <v>2000</v>
      </c>
      <c r="Q670" s="42"/>
      <c r="R670" s="149"/>
    </row>
    <row r="671" spans="1:18" x14ac:dyDescent="0.35">
      <c r="A671" s="42" t="s">
        <v>1435</v>
      </c>
      <c r="B671" s="42" t="s">
        <v>2660</v>
      </c>
      <c r="C671" s="42" t="s">
        <v>1531</v>
      </c>
      <c r="D671" s="42"/>
      <c r="E671" s="42"/>
      <c r="F671" s="42" t="s">
        <v>2496</v>
      </c>
      <c r="G671" s="269" t="s">
        <v>2497</v>
      </c>
      <c r="H671" s="269"/>
      <c r="I671" s="269"/>
      <c r="J671" s="269"/>
      <c r="K671" s="269"/>
      <c r="L671" s="269"/>
      <c r="M671" s="201">
        <v>0</v>
      </c>
      <c r="N671" s="201"/>
      <c r="O671" s="201"/>
      <c r="P671" s="201">
        <v>3600</v>
      </c>
      <c r="Q671" s="42"/>
      <c r="R671" s="149"/>
    </row>
    <row r="672" spans="1:18" x14ac:dyDescent="0.35">
      <c r="A672" s="42" t="s">
        <v>1435</v>
      </c>
      <c r="B672" s="42" t="s">
        <v>2660</v>
      </c>
      <c r="C672" s="42" t="s">
        <v>1531</v>
      </c>
      <c r="D672" s="42"/>
      <c r="E672" s="42"/>
      <c r="F672" s="42" t="s">
        <v>2512</v>
      </c>
      <c r="G672" s="269" t="s">
        <v>2513</v>
      </c>
      <c r="H672" s="269"/>
      <c r="I672" s="269"/>
      <c r="J672" s="269"/>
      <c r="K672" s="269"/>
      <c r="L672" s="269"/>
      <c r="M672" s="201">
        <v>0</v>
      </c>
      <c r="N672" s="201"/>
      <c r="O672" s="201"/>
      <c r="P672" s="201">
        <v>7800</v>
      </c>
      <c r="Q672" s="42"/>
      <c r="R672" s="149"/>
    </row>
    <row r="673" spans="1:18" x14ac:dyDescent="0.35">
      <c r="A673" s="42" t="s">
        <v>1435</v>
      </c>
      <c r="B673" s="42" t="s">
        <v>2660</v>
      </c>
      <c r="C673" s="42" t="s">
        <v>1531</v>
      </c>
      <c r="D673" s="42"/>
      <c r="E673" s="42"/>
      <c r="F673" s="42" t="s">
        <v>2516</v>
      </c>
      <c r="G673" s="269" t="s">
        <v>2517</v>
      </c>
      <c r="H673" s="269"/>
      <c r="I673" s="269"/>
      <c r="J673" s="269"/>
      <c r="K673" s="269"/>
      <c r="L673" s="269"/>
      <c r="M673" s="201">
        <v>0</v>
      </c>
      <c r="N673" s="201"/>
      <c r="O673" s="201"/>
      <c r="P673" s="201">
        <v>1125</v>
      </c>
      <c r="Q673" s="42"/>
      <c r="R673" s="149"/>
    </row>
    <row r="674" spans="1:18" x14ac:dyDescent="0.35">
      <c r="A674" s="42" t="s">
        <v>1435</v>
      </c>
      <c r="B674" s="42" t="s">
        <v>2660</v>
      </c>
      <c r="C674" s="42" t="s">
        <v>1531</v>
      </c>
      <c r="D674" s="42"/>
      <c r="E674" s="42"/>
      <c r="F674" s="42" t="s">
        <v>2524</v>
      </c>
      <c r="G674" s="269" t="s">
        <v>2525</v>
      </c>
      <c r="H674" s="269"/>
      <c r="I674" s="269"/>
      <c r="J674" s="269"/>
      <c r="K674" s="269"/>
      <c r="L674" s="269"/>
      <c r="M674" s="201">
        <v>5000</v>
      </c>
      <c r="N674" s="201"/>
      <c r="O674" s="201"/>
      <c r="P674" s="201">
        <v>0</v>
      </c>
      <c r="Q674" s="42"/>
      <c r="R674" s="149"/>
    </row>
    <row r="675" spans="1:18" x14ac:dyDescent="0.35">
      <c r="A675" s="42" t="s">
        <v>1435</v>
      </c>
      <c r="B675" s="42" t="s">
        <v>2660</v>
      </c>
      <c r="C675" s="42" t="s">
        <v>1531</v>
      </c>
      <c r="D675" s="42"/>
      <c r="E675" s="42"/>
      <c r="F675" s="42" t="s">
        <v>2532</v>
      </c>
      <c r="G675" s="269" t="s">
        <v>2533</v>
      </c>
      <c r="H675" s="269"/>
      <c r="I675" s="269"/>
      <c r="J675" s="269"/>
      <c r="K675" s="269"/>
      <c r="L675" s="269"/>
      <c r="M675" s="201">
        <v>0</v>
      </c>
      <c r="N675" s="201"/>
      <c r="O675" s="201"/>
      <c r="P675" s="201">
        <v>3000</v>
      </c>
      <c r="Q675" s="42"/>
      <c r="R675" s="149"/>
    </row>
    <row r="676" spans="1:18" x14ac:dyDescent="0.35">
      <c r="A676" s="42" t="s">
        <v>1435</v>
      </c>
      <c r="B676" s="42" t="s">
        <v>2660</v>
      </c>
      <c r="C676" s="42" t="s">
        <v>1531</v>
      </c>
      <c r="D676" s="42"/>
      <c r="E676" s="42"/>
      <c r="F676" s="42" t="s">
        <v>2709</v>
      </c>
      <c r="G676" s="269" t="s">
        <v>2710</v>
      </c>
      <c r="H676" s="269"/>
      <c r="I676" s="269"/>
      <c r="J676" s="269"/>
      <c r="K676" s="269"/>
      <c r="L676" s="269"/>
      <c r="M676" s="201">
        <v>8800</v>
      </c>
      <c r="N676" s="201"/>
      <c r="O676" s="201"/>
      <c r="P676" s="201">
        <v>0</v>
      </c>
      <c r="Q676" s="42"/>
      <c r="R676" s="149"/>
    </row>
    <row r="677" spans="1:18" x14ac:dyDescent="0.35">
      <c r="A677" s="42" t="s">
        <v>1435</v>
      </c>
      <c r="B677" s="42" t="s">
        <v>2660</v>
      </c>
      <c r="C677" s="42" t="s">
        <v>1531</v>
      </c>
      <c r="D677" s="42"/>
      <c r="E677" s="42"/>
      <c r="F677" s="42" t="s">
        <v>2552</v>
      </c>
      <c r="G677" s="269" t="s">
        <v>2553</v>
      </c>
      <c r="H677" s="269"/>
      <c r="I677" s="269"/>
      <c r="J677" s="269"/>
      <c r="K677" s="269"/>
      <c r="L677" s="269"/>
      <c r="M677" s="201">
        <v>0</v>
      </c>
      <c r="N677" s="201"/>
      <c r="O677" s="201"/>
      <c r="P677" s="201">
        <v>2500</v>
      </c>
      <c r="Q677" s="42"/>
      <c r="R677" s="149"/>
    </row>
    <row r="678" spans="1:18" x14ac:dyDescent="0.35">
      <c r="A678" s="42" t="s">
        <v>1435</v>
      </c>
      <c r="B678" s="42" t="s">
        <v>2660</v>
      </c>
      <c r="C678" s="42" t="s">
        <v>1531</v>
      </c>
      <c r="D678" s="42"/>
      <c r="E678" s="42"/>
      <c r="F678" s="42" t="s">
        <v>2556</v>
      </c>
      <c r="G678" s="269" t="s">
        <v>2557</v>
      </c>
      <c r="H678" s="269"/>
      <c r="I678" s="269"/>
      <c r="J678" s="269"/>
      <c r="K678" s="269"/>
      <c r="L678" s="269"/>
      <c r="M678" s="201">
        <v>7500</v>
      </c>
      <c r="N678" s="201"/>
      <c r="O678" s="201"/>
      <c r="P678" s="201">
        <v>0</v>
      </c>
      <c r="Q678" s="42"/>
      <c r="R678" s="149"/>
    </row>
    <row r="679" spans="1:18" x14ac:dyDescent="0.35">
      <c r="A679" s="42" t="s">
        <v>1435</v>
      </c>
      <c r="B679" s="42" t="s">
        <v>2660</v>
      </c>
      <c r="C679" s="42" t="s">
        <v>1531</v>
      </c>
      <c r="D679" s="42"/>
      <c r="E679" s="42"/>
      <c r="F679" s="42" t="s">
        <v>2560</v>
      </c>
      <c r="G679" s="269" t="s">
        <v>2561</v>
      </c>
      <c r="H679" s="269"/>
      <c r="I679" s="269"/>
      <c r="J679" s="269"/>
      <c r="K679" s="269"/>
      <c r="L679" s="269"/>
      <c r="M679" s="201">
        <v>3000</v>
      </c>
      <c r="N679" s="201"/>
      <c r="O679" s="201"/>
      <c r="P679" s="201">
        <v>0</v>
      </c>
      <c r="Q679" s="42"/>
      <c r="R679" s="149"/>
    </row>
    <row r="680" spans="1:18" x14ac:dyDescent="0.35">
      <c r="A680" s="42" t="s">
        <v>1435</v>
      </c>
      <c r="B680" s="42" t="s">
        <v>2660</v>
      </c>
      <c r="C680" s="42" t="s">
        <v>1531</v>
      </c>
      <c r="D680" s="42"/>
      <c r="E680" s="42"/>
      <c r="F680" s="42" t="s">
        <v>2711</v>
      </c>
      <c r="G680" s="269" t="s">
        <v>2712</v>
      </c>
      <c r="H680" s="269"/>
      <c r="I680" s="269"/>
      <c r="J680" s="269"/>
      <c r="K680" s="269"/>
      <c r="L680" s="269"/>
      <c r="M680" s="201">
        <v>0</v>
      </c>
      <c r="N680" s="201"/>
      <c r="O680" s="201"/>
      <c r="P680" s="201">
        <v>2000</v>
      </c>
      <c r="Q680" s="42"/>
      <c r="R680" s="149"/>
    </row>
    <row r="681" spans="1:18" x14ac:dyDescent="0.35">
      <c r="A681" s="42" t="s">
        <v>1435</v>
      </c>
      <c r="B681" s="42" t="s">
        <v>2660</v>
      </c>
      <c r="C681" s="42" t="s">
        <v>1531</v>
      </c>
      <c r="D681" s="42"/>
      <c r="E681" s="42"/>
      <c r="F681" s="42" t="s">
        <v>2622</v>
      </c>
      <c r="G681" s="269" t="s">
        <v>2623</v>
      </c>
      <c r="H681" s="269"/>
      <c r="I681" s="269"/>
      <c r="J681" s="269"/>
      <c r="K681" s="269"/>
      <c r="L681" s="269"/>
      <c r="M681" s="201">
        <v>12000</v>
      </c>
      <c r="N681" s="201"/>
      <c r="O681" s="201"/>
      <c r="P681" s="201">
        <v>4800</v>
      </c>
      <c r="Q681" s="42"/>
      <c r="R681" s="149"/>
    </row>
    <row r="682" spans="1:18" x14ac:dyDescent="0.35">
      <c r="A682" s="42" t="s">
        <v>1435</v>
      </c>
      <c r="B682" s="42" t="s">
        <v>2660</v>
      </c>
      <c r="C682" s="42" t="s">
        <v>1531</v>
      </c>
      <c r="D682" s="42"/>
      <c r="E682" s="42"/>
      <c r="F682" s="42" t="s">
        <v>2713</v>
      </c>
      <c r="G682" s="269" t="s">
        <v>2714</v>
      </c>
      <c r="H682" s="269"/>
      <c r="I682" s="269"/>
      <c r="J682" s="269"/>
      <c r="K682" s="269"/>
      <c r="L682" s="269"/>
      <c r="M682" s="201">
        <v>0</v>
      </c>
      <c r="N682" s="201"/>
      <c r="O682" s="201"/>
      <c r="P682" s="201">
        <v>4400</v>
      </c>
      <c r="Q682" s="42"/>
      <c r="R682" s="149"/>
    </row>
    <row r="683" spans="1:18" x14ac:dyDescent="0.35">
      <c r="A683" s="42" t="s">
        <v>1435</v>
      </c>
      <c r="B683" s="42" t="s">
        <v>2660</v>
      </c>
      <c r="C683" s="42" t="s">
        <v>1531</v>
      </c>
      <c r="D683" s="42"/>
      <c r="E683" s="42"/>
      <c r="F683" s="42" t="s">
        <v>2632</v>
      </c>
      <c r="G683" s="269" t="s">
        <v>2633</v>
      </c>
      <c r="H683" s="269"/>
      <c r="I683" s="269"/>
      <c r="J683" s="269"/>
      <c r="K683" s="269"/>
      <c r="L683" s="269"/>
      <c r="M683" s="201">
        <v>0</v>
      </c>
      <c r="N683" s="201"/>
      <c r="O683" s="201"/>
      <c r="P683" s="201">
        <v>2500</v>
      </c>
      <c r="Q683" s="42"/>
      <c r="R683" s="149"/>
    </row>
    <row r="684" spans="1:18" x14ac:dyDescent="0.35">
      <c r="A684" s="42" t="s">
        <v>1435</v>
      </c>
      <c r="B684" s="42" t="s">
        <v>2660</v>
      </c>
      <c r="C684" s="42" t="s">
        <v>1531</v>
      </c>
      <c r="D684" s="42"/>
      <c r="E684" s="42"/>
      <c r="F684" s="42" t="s">
        <v>2640</v>
      </c>
      <c r="G684" s="269" t="s">
        <v>2641</v>
      </c>
      <c r="H684" s="269"/>
      <c r="I684" s="269"/>
      <c r="J684" s="269"/>
      <c r="K684" s="269"/>
      <c r="L684" s="269"/>
      <c r="M684" s="201">
        <v>4500</v>
      </c>
      <c r="N684" s="201"/>
      <c r="O684" s="201"/>
      <c r="P684" s="201">
        <v>0</v>
      </c>
      <c r="Q684" s="42"/>
      <c r="R684" s="149"/>
    </row>
    <row r="685" spans="1:18" x14ac:dyDescent="0.35">
      <c r="A685" s="42" t="s">
        <v>1435</v>
      </c>
      <c r="B685" s="42" t="s">
        <v>2660</v>
      </c>
      <c r="C685" s="42" t="s">
        <v>1531</v>
      </c>
      <c r="D685" s="42"/>
      <c r="E685" s="42"/>
      <c r="F685" s="42" t="s">
        <v>2644</v>
      </c>
      <c r="G685" s="269" t="s">
        <v>2645</v>
      </c>
      <c r="H685" s="269"/>
      <c r="I685" s="269"/>
      <c r="J685" s="269"/>
      <c r="K685" s="269"/>
      <c r="L685" s="269"/>
      <c r="M685" s="201">
        <v>1800</v>
      </c>
      <c r="N685" s="201"/>
      <c r="O685" s="201"/>
      <c r="P685" s="201">
        <v>0</v>
      </c>
      <c r="Q685" s="42"/>
      <c r="R685" s="149"/>
    </row>
    <row r="686" spans="1:18" x14ac:dyDescent="0.35">
      <c r="A686" s="42" t="s">
        <v>1435</v>
      </c>
      <c r="B686" s="42" t="s">
        <v>2660</v>
      </c>
      <c r="C686" s="42" t="s">
        <v>1531</v>
      </c>
      <c r="D686" s="42"/>
      <c r="E686" s="42"/>
      <c r="F686" s="42" t="s">
        <v>2646</v>
      </c>
      <c r="G686" s="269" t="s">
        <v>2647</v>
      </c>
      <c r="H686" s="269"/>
      <c r="I686" s="269"/>
      <c r="J686" s="269"/>
      <c r="K686" s="269"/>
      <c r="L686" s="269"/>
      <c r="M686" s="201">
        <v>0</v>
      </c>
      <c r="N686" s="201"/>
      <c r="O686" s="201"/>
      <c r="P686" s="201">
        <v>3500</v>
      </c>
      <c r="Q686" s="42"/>
      <c r="R686" s="149"/>
    </row>
    <row r="687" spans="1:18" x14ac:dyDescent="0.35">
      <c r="A687" s="42" t="s">
        <v>1435</v>
      </c>
      <c r="B687" s="42" t="s">
        <v>2660</v>
      </c>
      <c r="C687" s="42" t="s">
        <v>1531</v>
      </c>
      <c r="D687" s="42"/>
      <c r="E687" s="42"/>
      <c r="F687" s="42" t="s">
        <v>2648</v>
      </c>
      <c r="G687" s="269" t="s">
        <v>2649</v>
      </c>
      <c r="H687" s="269"/>
      <c r="I687" s="269"/>
      <c r="J687" s="269"/>
      <c r="K687" s="269"/>
      <c r="L687" s="269"/>
      <c r="M687" s="201">
        <v>0</v>
      </c>
      <c r="N687" s="201"/>
      <c r="O687" s="201"/>
      <c r="P687" s="201">
        <v>1800</v>
      </c>
      <c r="Q687" s="42"/>
      <c r="R687" s="149"/>
    </row>
    <row r="688" spans="1:18" x14ac:dyDescent="0.35">
      <c r="A688" s="42" t="s">
        <v>1435</v>
      </c>
      <c r="B688" s="42" t="s">
        <v>2715</v>
      </c>
      <c r="C688" s="42" t="s">
        <v>1531</v>
      </c>
      <c r="D688" s="42"/>
      <c r="E688" s="42"/>
      <c r="F688" s="42" t="s">
        <v>2716</v>
      </c>
      <c r="G688" s="269" t="s">
        <v>2717</v>
      </c>
      <c r="H688" s="269"/>
      <c r="I688" s="269"/>
      <c r="J688" s="269"/>
      <c r="K688" s="269"/>
      <c r="L688" s="269"/>
      <c r="M688" s="201">
        <v>0</v>
      </c>
      <c r="N688" s="201"/>
      <c r="O688" s="201"/>
      <c r="P688" s="201">
        <v>3000</v>
      </c>
      <c r="Q688" s="42"/>
      <c r="R688" s="149"/>
    </row>
    <row r="689" spans="1:18" x14ac:dyDescent="0.35">
      <c r="A689" s="42" t="s">
        <v>1435</v>
      </c>
      <c r="B689" s="42" t="s">
        <v>2715</v>
      </c>
      <c r="C689" s="42" t="s">
        <v>1531</v>
      </c>
      <c r="D689" s="42"/>
      <c r="E689" s="42"/>
      <c r="F689" s="42" t="s">
        <v>2718</v>
      </c>
      <c r="G689" s="269" t="s">
        <v>2719</v>
      </c>
      <c r="H689" s="269"/>
      <c r="I689" s="269"/>
      <c r="J689" s="269"/>
      <c r="K689" s="269"/>
      <c r="L689" s="269"/>
      <c r="M689" s="201">
        <v>12133.5</v>
      </c>
      <c r="N689" s="201"/>
      <c r="O689" s="201"/>
      <c r="P689" s="201">
        <v>0</v>
      </c>
      <c r="Q689" s="42"/>
      <c r="R689" s="149"/>
    </row>
    <row r="690" spans="1:18" x14ac:dyDescent="0.35">
      <c r="A690" s="42" t="s">
        <v>1435</v>
      </c>
      <c r="B690" s="42" t="s">
        <v>2715</v>
      </c>
      <c r="C690" s="42" t="s">
        <v>1531</v>
      </c>
      <c r="D690" s="42"/>
      <c r="E690" s="42"/>
      <c r="F690" s="42" t="s">
        <v>2720</v>
      </c>
      <c r="G690" s="269" t="s">
        <v>2721</v>
      </c>
      <c r="H690" s="269"/>
      <c r="I690" s="269"/>
      <c r="J690" s="269"/>
      <c r="K690" s="269"/>
      <c r="L690" s="269"/>
      <c r="M690" s="201">
        <v>7500</v>
      </c>
      <c r="N690" s="201"/>
      <c r="O690" s="201"/>
      <c r="P690" s="201">
        <v>0</v>
      </c>
      <c r="Q690" s="42"/>
      <c r="R690" s="149"/>
    </row>
    <row r="691" spans="1:18" x14ac:dyDescent="0.35">
      <c r="A691" s="42" t="s">
        <v>1435</v>
      </c>
      <c r="B691" s="42" t="s">
        <v>2715</v>
      </c>
      <c r="C691" s="42" t="s">
        <v>1531</v>
      </c>
      <c r="D691" s="42"/>
      <c r="E691" s="42"/>
      <c r="F691" s="42" t="s">
        <v>2722</v>
      </c>
      <c r="G691" s="269" t="s">
        <v>2723</v>
      </c>
      <c r="H691" s="269"/>
      <c r="I691" s="269"/>
      <c r="J691" s="269"/>
      <c r="K691" s="269"/>
      <c r="L691" s="269"/>
      <c r="M691" s="201">
        <v>10000</v>
      </c>
      <c r="N691" s="201"/>
      <c r="O691" s="201"/>
      <c r="P691" s="201">
        <v>0</v>
      </c>
      <c r="Q691" s="42"/>
      <c r="R691" s="149"/>
    </row>
    <row r="692" spans="1:18" x14ac:dyDescent="0.35">
      <c r="A692" s="42" t="s">
        <v>1435</v>
      </c>
      <c r="B692" s="42" t="s">
        <v>2715</v>
      </c>
      <c r="C692" s="42" t="s">
        <v>1531</v>
      </c>
      <c r="D692" s="42"/>
      <c r="E692" s="42"/>
      <c r="F692" s="42" t="s">
        <v>2724</v>
      </c>
      <c r="G692" s="269" t="s">
        <v>2725</v>
      </c>
      <c r="H692" s="269"/>
      <c r="I692" s="269"/>
      <c r="J692" s="269"/>
      <c r="K692" s="269"/>
      <c r="L692" s="269"/>
      <c r="M692" s="201">
        <v>15820</v>
      </c>
      <c r="N692" s="201"/>
      <c r="O692" s="201"/>
      <c r="P692" s="201">
        <v>0</v>
      </c>
      <c r="Q692" s="42"/>
      <c r="R692" s="149"/>
    </row>
    <row r="693" spans="1:18" x14ac:dyDescent="0.35">
      <c r="A693" s="42" t="s">
        <v>1435</v>
      </c>
      <c r="B693" s="42" t="s">
        <v>2715</v>
      </c>
      <c r="C693" s="42" t="s">
        <v>1531</v>
      </c>
      <c r="D693" s="42"/>
      <c r="E693" s="42"/>
      <c r="F693" s="42" t="s">
        <v>1604</v>
      </c>
      <c r="G693" s="269" t="s">
        <v>1605</v>
      </c>
      <c r="H693" s="269"/>
      <c r="I693" s="269"/>
      <c r="J693" s="269"/>
      <c r="K693" s="269"/>
      <c r="L693" s="269"/>
      <c r="M693" s="201">
        <v>0</v>
      </c>
      <c r="N693" s="201"/>
      <c r="O693" s="201"/>
      <c r="P693" s="201">
        <v>5000</v>
      </c>
      <c r="Q693" s="42"/>
      <c r="R693" s="149"/>
    </row>
    <row r="694" spans="1:18" x14ac:dyDescent="0.35">
      <c r="A694" s="42" t="s">
        <v>1435</v>
      </c>
      <c r="B694" s="42" t="s">
        <v>2715</v>
      </c>
      <c r="C694" s="42" t="s">
        <v>1531</v>
      </c>
      <c r="D694" s="42"/>
      <c r="E694" s="42"/>
      <c r="F694" s="42" t="s">
        <v>2726</v>
      </c>
      <c r="G694" s="269" t="s">
        <v>2727</v>
      </c>
      <c r="H694" s="269"/>
      <c r="I694" s="269"/>
      <c r="J694" s="269"/>
      <c r="K694" s="269"/>
      <c r="L694" s="269"/>
      <c r="M694" s="201">
        <v>2800</v>
      </c>
      <c r="N694" s="201"/>
      <c r="O694" s="201"/>
      <c r="P694" s="201">
        <v>0</v>
      </c>
      <c r="Q694" s="42"/>
      <c r="R694" s="149"/>
    </row>
    <row r="695" spans="1:18" x14ac:dyDescent="0.35">
      <c r="A695" s="42" t="s">
        <v>1435</v>
      </c>
      <c r="B695" s="42" t="s">
        <v>2715</v>
      </c>
      <c r="C695" s="42" t="s">
        <v>1531</v>
      </c>
      <c r="D695" s="42"/>
      <c r="E695" s="42"/>
      <c r="F695" s="42" t="s">
        <v>2728</v>
      </c>
      <c r="G695" s="269" t="s">
        <v>2729</v>
      </c>
      <c r="H695" s="269"/>
      <c r="I695" s="269"/>
      <c r="J695" s="269"/>
      <c r="K695" s="269"/>
      <c r="L695" s="269"/>
      <c r="M695" s="201">
        <v>0</v>
      </c>
      <c r="N695" s="201"/>
      <c r="O695" s="201"/>
      <c r="P695" s="201">
        <v>3200</v>
      </c>
      <c r="Q695" s="42"/>
      <c r="R695" s="149"/>
    </row>
    <row r="696" spans="1:18" x14ac:dyDescent="0.35">
      <c r="A696" s="42" t="s">
        <v>1435</v>
      </c>
      <c r="B696" s="42" t="s">
        <v>2715</v>
      </c>
      <c r="C696" s="42" t="s">
        <v>1531</v>
      </c>
      <c r="D696" s="42"/>
      <c r="E696" s="42"/>
      <c r="F696" s="42" t="s">
        <v>2730</v>
      </c>
      <c r="G696" s="269" t="s">
        <v>2731</v>
      </c>
      <c r="H696" s="269"/>
      <c r="I696" s="269"/>
      <c r="J696" s="269"/>
      <c r="K696" s="269"/>
      <c r="L696" s="269"/>
      <c r="M696" s="201">
        <v>7500</v>
      </c>
      <c r="N696" s="201"/>
      <c r="O696" s="201"/>
      <c r="P696" s="201">
        <v>0</v>
      </c>
      <c r="Q696" s="42"/>
      <c r="R696" s="149"/>
    </row>
    <row r="697" spans="1:18" x14ac:dyDescent="0.35">
      <c r="A697" s="42" t="s">
        <v>1435</v>
      </c>
      <c r="B697" s="42" t="s">
        <v>2715</v>
      </c>
      <c r="C697" s="42" t="s">
        <v>1531</v>
      </c>
      <c r="D697" s="42"/>
      <c r="E697" s="42"/>
      <c r="F697" s="42" t="s">
        <v>1636</v>
      </c>
      <c r="G697" s="269" t="s">
        <v>1637</v>
      </c>
      <c r="H697" s="269"/>
      <c r="I697" s="269"/>
      <c r="J697" s="269"/>
      <c r="K697" s="269"/>
      <c r="L697" s="269"/>
      <c r="M697" s="201">
        <v>20000</v>
      </c>
      <c r="N697" s="201"/>
      <c r="O697" s="201"/>
      <c r="P697" s="201">
        <v>4000</v>
      </c>
      <c r="Q697" s="42"/>
      <c r="R697" s="149"/>
    </row>
    <row r="698" spans="1:18" x14ac:dyDescent="0.35">
      <c r="A698" s="42" t="s">
        <v>1435</v>
      </c>
      <c r="B698" s="42" t="s">
        <v>2715</v>
      </c>
      <c r="C698" s="42" t="s">
        <v>1531</v>
      </c>
      <c r="D698" s="42"/>
      <c r="E698" s="42"/>
      <c r="F698" s="42" t="s">
        <v>2732</v>
      </c>
      <c r="G698" s="269" t="s">
        <v>2733</v>
      </c>
      <c r="H698" s="269"/>
      <c r="I698" s="269"/>
      <c r="J698" s="269"/>
      <c r="K698" s="269"/>
      <c r="L698" s="269"/>
      <c r="M698" s="201">
        <v>9800</v>
      </c>
      <c r="N698" s="201"/>
      <c r="O698" s="201"/>
      <c r="P698" s="201">
        <v>0</v>
      </c>
      <c r="Q698" s="42"/>
      <c r="R698" s="149"/>
    </row>
    <row r="699" spans="1:18" x14ac:dyDescent="0.35">
      <c r="A699" s="42" t="s">
        <v>1435</v>
      </c>
      <c r="B699" s="42" t="s">
        <v>2715</v>
      </c>
      <c r="C699" s="42" t="s">
        <v>1531</v>
      </c>
      <c r="D699" s="42"/>
      <c r="E699" s="42"/>
      <c r="F699" s="42" t="s">
        <v>1662</v>
      </c>
      <c r="G699" s="269" t="s">
        <v>1663</v>
      </c>
      <c r="H699" s="269"/>
      <c r="I699" s="269"/>
      <c r="J699" s="269"/>
      <c r="K699" s="269"/>
      <c r="L699" s="269"/>
      <c r="M699" s="201">
        <v>0</v>
      </c>
      <c r="N699" s="201"/>
      <c r="O699" s="201"/>
      <c r="P699" s="201">
        <v>2000</v>
      </c>
      <c r="Q699" s="42"/>
      <c r="R699" s="149"/>
    </row>
    <row r="700" spans="1:18" x14ac:dyDescent="0.35">
      <c r="A700" s="42" t="s">
        <v>1435</v>
      </c>
      <c r="B700" s="42" t="s">
        <v>2715</v>
      </c>
      <c r="C700" s="42" t="s">
        <v>1531</v>
      </c>
      <c r="D700" s="42"/>
      <c r="E700" s="42"/>
      <c r="F700" s="42" t="s">
        <v>2734</v>
      </c>
      <c r="G700" s="269" t="s">
        <v>2735</v>
      </c>
      <c r="H700" s="269"/>
      <c r="I700" s="269"/>
      <c r="J700" s="269"/>
      <c r="K700" s="269"/>
      <c r="L700" s="269"/>
      <c r="M700" s="201">
        <v>0</v>
      </c>
      <c r="N700" s="201"/>
      <c r="O700" s="201"/>
      <c r="P700" s="201">
        <v>3000</v>
      </c>
      <c r="Q700" s="42"/>
      <c r="R700" s="149"/>
    </row>
    <row r="701" spans="1:18" x14ac:dyDescent="0.35">
      <c r="A701" s="42" t="s">
        <v>1435</v>
      </c>
      <c r="B701" s="42" t="s">
        <v>2715</v>
      </c>
      <c r="C701" s="42" t="s">
        <v>1531</v>
      </c>
      <c r="D701" s="42"/>
      <c r="E701" s="42"/>
      <c r="F701" s="42" t="s">
        <v>2736</v>
      </c>
      <c r="G701" s="269" t="s">
        <v>2737</v>
      </c>
      <c r="H701" s="269"/>
      <c r="I701" s="269"/>
      <c r="J701" s="269"/>
      <c r="K701" s="269"/>
      <c r="L701" s="269"/>
      <c r="M701" s="201">
        <v>0</v>
      </c>
      <c r="N701" s="201"/>
      <c r="O701" s="201"/>
      <c r="P701" s="201">
        <v>4000</v>
      </c>
      <c r="Q701" s="42"/>
      <c r="R701" s="149"/>
    </row>
    <row r="702" spans="1:18" x14ac:dyDescent="0.35">
      <c r="A702" s="42" t="s">
        <v>1435</v>
      </c>
      <c r="B702" s="42" t="s">
        <v>2715</v>
      </c>
      <c r="C702" s="42" t="s">
        <v>1531</v>
      </c>
      <c r="D702" s="42"/>
      <c r="E702" s="42"/>
      <c r="F702" s="42" t="s">
        <v>2738</v>
      </c>
      <c r="G702" s="269" t="s">
        <v>2739</v>
      </c>
      <c r="H702" s="269"/>
      <c r="I702" s="269"/>
      <c r="J702" s="269"/>
      <c r="K702" s="269"/>
      <c r="L702" s="269"/>
      <c r="M702" s="201">
        <v>2800</v>
      </c>
      <c r="N702" s="201"/>
      <c r="O702" s="201"/>
      <c r="P702" s="201">
        <v>8400</v>
      </c>
      <c r="Q702" s="42"/>
      <c r="R702" s="149"/>
    </row>
    <row r="703" spans="1:18" x14ac:dyDescent="0.35">
      <c r="A703" s="42" t="s">
        <v>1435</v>
      </c>
      <c r="B703" s="42" t="s">
        <v>2715</v>
      </c>
      <c r="C703" s="42" t="s">
        <v>1531</v>
      </c>
      <c r="D703" s="42"/>
      <c r="E703" s="42"/>
      <c r="F703" s="42" t="s">
        <v>2673</v>
      </c>
      <c r="G703" s="269" t="s">
        <v>2674</v>
      </c>
      <c r="H703" s="269"/>
      <c r="I703" s="269"/>
      <c r="J703" s="269"/>
      <c r="K703" s="269"/>
      <c r="L703" s="269"/>
      <c r="M703" s="201">
        <v>0</v>
      </c>
      <c r="N703" s="201"/>
      <c r="O703" s="201"/>
      <c r="P703" s="201">
        <v>4000</v>
      </c>
      <c r="Q703" s="42"/>
      <c r="R703" s="149"/>
    </row>
    <row r="704" spans="1:18" x14ac:dyDescent="0.35">
      <c r="A704" s="42" t="s">
        <v>1435</v>
      </c>
      <c r="B704" s="42" t="s">
        <v>2715</v>
      </c>
      <c r="C704" s="42" t="s">
        <v>1531</v>
      </c>
      <c r="D704" s="42"/>
      <c r="E704" s="42"/>
      <c r="F704" s="42" t="s">
        <v>2740</v>
      </c>
      <c r="G704" s="269" t="s">
        <v>2741</v>
      </c>
      <c r="H704" s="269"/>
      <c r="I704" s="269"/>
      <c r="J704" s="269"/>
      <c r="K704" s="269"/>
      <c r="L704" s="269"/>
      <c r="M704" s="201">
        <v>0</v>
      </c>
      <c r="N704" s="201"/>
      <c r="O704" s="201"/>
      <c r="P704" s="201">
        <v>9000</v>
      </c>
      <c r="Q704" s="42"/>
      <c r="R704" s="149"/>
    </row>
    <row r="705" spans="1:18" x14ac:dyDescent="0.35">
      <c r="A705" s="42" t="s">
        <v>1435</v>
      </c>
      <c r="B705" s="42" t="s">
        <v>2715</v>
      </c>
      <c r="C705" s="42" t="s">
        <v>1531</v>
      </c>
      <c r="D705" s="42"/>
      <c r="E705" s="42"/>
      <c r="F705" s="42" t="s">
        <v>2742</v>
      </c>
      <c r="G705" s="269" t="s">
        <v>2743</v>
      </c>
      <c r="H705" s="269"/>
      <c r="I705" s="269"/>
      <c r="J705" s="269"/>
      <c r="K705" s="269"/>
      <c r="L705" s="269"/>
      <c r="M705" s="201">
        <v>4000</v>
      </c>
      <c r="N705" s="201"/>
      <c r="O705" s="201"/>
      <c r="P705" s="201">
        <v>0</v>
      </c>
      <c r="Q705" s="42"/>
      <c r="R705" s="149"/>
    </row>
    <row r="706" spans="1:18" x14ac:dyDescent="0.35">
      <c r="A706" s="42" t="s">
        <v>1435</v>
      </c>
      <c r="B706" s="42" t="s">
        <v>2715</v>
      </c>
      <c r="C706" s="42" t="s">
        <v>1531</v>
      </c>
      <c r="D706" s="42"/>
      <c r="E706" s="42"/>
      <c r="F706" s="42" t="s">
        <v>1738</v>
      </c>
      <c r="G706" s="269" t="s">
        <v>1739</v>
      </c>
      <c r="H706" s="269"/>
      <c r="I706" s="269"/>
      <c r="J706" s="269"/>
      <c r="K706" s="269"/>
      <c r="L706" s="269"/>
      <c r="M706" s="201">
        <v>0</v>
      </c>
      <c r="N706" s="201"/>
      <c r="O706" s="201"/>
      <c r="P706" s="201">
        <v>4000</v>
      </c>
      <c r="Q706" s="42"/>
      <c r="R706" s="149"/>
    </row>
    <row r="707" spans="1:18" x14ac:dyDescent="0.35">
      <c r="A707" s="42" t="s">
        <v>1435</v>
      </c>
      <c r="B707" s="42" t="s">
        <v>2715</v>
      </c>
      <c r="C707" s="42" t="s">
        <v>1531</v>
      </c>
      <c r="D707" s="42"/>
      <c r="E707" s="42"/>
      <c r="F707" s="42" t="s">
        <v>2744</v>
      </c>
      <c r="G707" s="269" t="s">
        <v>2745</v>
      </c>
      <c r="H707" s="269"/>
      <c r="I707" s="269"/>
      <c r="J707" s="269"/>
      <c r="K707" s="269"/>
      <c r="L707" s="269"/>
      <c r="M707" s="201">
        <v>0</v>
      </c>
      <c r="N707" s="201"/>
      <c r="O707" s="201"/>
      <c r="P707" s="201">
        <v>4000</v>
      </c>
      <c r="Q707" s="42"/>
      <c r="R707" s="149"/>
    </row>
    <row r="708" spans="1:18" x14ac:dyDescent="0.35">
      <c r="A708" s="42" t="s">
        <v>1435</v>
      </c>
      <c r="B708" s="42" t="s">
        <v>2715</v>
      </c>
      <c r="C708" s="42" t="s">
        <v>1531</v>
      </c>
      <c r="D708" s="42"/>
      <c r="E708" s="42"/>
      <c r="F708" s="42" t="s">
        <v>2746</v>
      </c>
      <c r="G708" s="269" t="s">
        <v>2747</v>
      </c>
      <c r="H708" s="269"/>
      <c r="I708" s="269"/>
      <c r="J708" s="269"/>
      <c r="K708" s="269"/>
      <c r="L708" s="269"/>
      <c r="M708" s="201">
        <v>0</v>
      </c>
      <c r="N708" s="201"/>
      <c r="O708" s="201"/>
      <c r="P708" s="201">
        <v>3000</v>
      </c>
      <c r="Q708" s="42"/>
      <c r="R708" s="149"/>
    </row>
    <row r="709" spans="1:18" x14ac:dyDescent="0.35">
      <c r="A709" s="42" t="s">
        <v>1435</v>
      </c>
      <c r="B709" s="42" t="s">
        <v>2715</v>
      </c>
      <c r="C709" s="42" t="s">
        <v>1531</v>
      </c>
      <c r="D709" s="42"/>
      <c r="E709" s="42"/>
      <c r="F709" s="42" t="s">
        <v>2748</v>
      </c>
      <c r="G709" s="269" t="s">
        <v>2749</v>
      </c>
      <c r="H709" s="269"/>
      <c r="I709" s="269"/>
      <c r="J709" s="269"/>
      <c r="K709" s="269"/>
      <c r="L709" s="269"/>
      <c r="M709" s="201">
        <v>0</v>
      </c>
      <c r="N709" s="201"/>
      <c r="O709" s="201"/>
      <c r="P709" s="201">
        <v>10800</v>
      </c>
      <c r="Q709" s="42"/>
      <c r="R709" s="149"/>
    </row>
    <row r="710" spans="1:18" x14ac:dyDescent="0.35">
      <c r="A710" s="42" t="s">
        <v>1435</v>
      </c>
      <c r="B710" s="42" t="s">
        <v>2715</v>
      </c>
      <c r="C710" s="42" t="s">
        <v>1531</v>
      </c>
      <c r="D710" s="42"/>
      <c r="E710" s="42"/>
      <c r="F710" s="42" t="s">
        <v>2750</v>
      </c>
      <c r="G710" s="269" t="s">
        <v>2751</v>
      </c>
      <c r="H710" s="269"/>
      <c r="I710" s="269"/>
      <c r="J710" s="269"/>
      <c r="K710" s="269"/>
      <c r="L710" s="269"/>
      <c r="M710" s="201">
        <v>2800</v>
      </c>
      <c r="N710" s="201"/>
      <c r="O710" s="201"/>
      <c r="P710" s="201">
        <v>8400</v>
      </c>
      <c r="Q710" s="42"/>
      <c r="R710" s="149"/>
    </row>
    <row r="711" spans="1:18" x14ac:dyDescent="0.35">
      <c r="A711" s="42" t="s">
        <v>1435</v>
      </c>
      <c r="B711" s="42" t="s">
        <v>2715</v>
      </c>
      <c r="C711" s="42" t="s">
        <v>1531</v>
      </c>
      <c r="D711" s="42"/>
      <c r="E711" s="42"/>
      <c r="F711" s="42" t="s">
        <v>2752</v>
      </c>
      <c r="G711" s="269" t="s">
        <v>2753</v>
      </c>
      <c r="H711" s="269"/>
      <c r="I711" s="269"/>
      <c r="J711" s="269"/>
      <c r="K711" s="269"/>
      <c r="L711" s="269"/>
      <c r="M711" s="201">
        <v>25000</v>
      </c>
      <c r="N711" s="201"/>
      <c r="O711" s="201"/>
      <c r="P711" s="201">
        <v>11500</v>
      </c>
      <c r="Q711" s="42"/>
      <c r="R711" s="149"/>
    </row>
    <row r="712" spans="1:18" x14ac:dyDescent="0.35">
      <c r="A712" s="42" t="s">
        <v>1435</v>
      </c>
      <c r="B712" s="42" t="s">
        <v>2715</v>
      </c>
      <c r="C712" s="42" t="s">
        <v>1531</v>
      </c>
      <c r="D712" s="42"/>
      <c r="E712" s="42"/>
      <c r="F712" s="42" t="s">
        <v>2754</v>
      </c>
      <c r="G712" s="269" t="s">
        <v>2755</v>
      </c>
      <c r="H712" s="269"/>
      <c r="I712" s="269"/>
      <c r="J712" s="269"/>
      <c r="K712" s="269"/>
      <c r="L712" s="269"/>
      <c r="M712" s="201">
        <v>0</v>
      </c>
      <c r="N712" s="201"/>
      <c r="O712" s="201"/>
      <c r="P712" s="201">
        <v>4000</v>
      </c>
      <c r="Q712" s="42"/>
      <c r="R712" s="149"/>
    </row>
    <row r="713" spans="1:18" x14ac:dyDescent="0.35">
      <c r="A713" s="42" t="s">
        <v>1435</v>
      </c>
      <c r="B713" s="42" t="s">
        <v>2715</v>
      </c>
      <c r="C713" s="42" t="s">
        <v>1531</v>
      </c>
      <c r="D713" s="42"/>
      <c r="E713" s="42"/>
      <c r="F713" s="42" t="s">
        <v>2756</v>
      </c>
      <c r="G713" s="269" t="s">
        <v>2757</v>
      </c>
      <c r="H713" s="269"/>
      <c r="I713" s="269"/>
      <c r="J713" s="269"/>
      <c r="K713" s="269"/>
      <c r="L713" s="269"/>
      <c r="M713" s="201">
        <v>20500</v>
      </c>
      <c r="N713" s="201"/>
      <c r="O713" s="201"/>
      <c r="P713" s="201">
        <v>0</v>
      </c>
      <c r="Q713" s="42"/>
      <c r="R713" s="149"/>
    </row>
    <row r="714" spans="1:18" x14ac:dyDescent="0.35">
      <c r="A714" s="42" t="s">
        <v>1435</v>
      </c>
      <c r="B714" s="42" t="s">
        <v>2715</v>
      </c>
      <c r="C714" s="42" t="s">
        <v>1531</v>
      </c>
      <c r="D714" s="42"/>
      <c r="E714" s="42"/>
      <c r="F714" s="42" t="s">
        <v>2758</v>
      </c>
      <c r="G714" s="269" t="s">
        <v>2759</v>
      </c>
      <c r="H714" s="269"/>
      <c r="I714" s="269"/>
      <c r="J714" s="269"/>
      <c r="K714" s="269"/>
      <c r="L714" s="269"/>
      <c r="M714" s="201">
        <v>0</v>
      </c>
      <c r="N714" s="201"/>
      <c r="O714" s="201"/>
      <c r="P714" s="201">
        <v>14000</v>
      </c>
      <c r="Q714" s="42"/>
      <c r="R714" s="149"/>
    </row>
    <row r="715" spans="1:18" x14ac:dyDescent="0.35">
      <c r="A715" s="42" t="s">
        <v>1435</v>
      </c>
      <c r="B715" s="42" t="s">
        <v>2715</v>
      </c>
      <c r="C715" s="42" t="s">
        <v>1531</v>
      </c>
      <c r="D715" s="42"/>
      <c r="E715" s="42"/>
      <c r="F715" s="42" t="s">
        <v>2760</v>
      </c>
      <c r="G715" s="269" t="s">
        <v>2761</v>
      </c>
      <c r="H715" s="269"/>
      <c r="I715" s="269"/>
      <c r="J715" s="269"/>
      <c r="K715" s="269"/>
      <c r="L715" s="269"/>
      <c r="M715" s="201">
        <v>7000</v>
      </c>
      <c r="N715" s="201"/>
      <c r="O715" s="201"/>
      <c r="P715" s="201">
        <v>0</v>
      </c>
      <c r="Q715" s="42"/>
      <c r="R715" s="149"/>
    </row>
    <row r="716" spans="1:18" x14ac:dyDescent="0.35">
      <c r="A716" s="42" t="s">
        <v>1435</v>
      </c>
      <c r="B716" s="42" t="s">
        <v>2715</v>
      </c>
      <c r="C716" s="42" t="s">
        <v>1531</v>
      </c>
      <c r="D716" s="42"/>
      <c r="E716" s="42"/>
      <c r="F716" s="42" t="s">
        <v>2762</v>
      </c>
      <c r="G716" s="269" t="s">
        <v>2763</v>
      </c>
      <c r="H716" s="269"/>
      <c r="I716" s="269"/>
      <c r="J716" s="269"/>
      <c r="K716" s="269"/>
      <c r="L716" s="269"/>
      <c r="M716" s="201">
        <v>2000</v>
      </c>
      <c r="N716" s="201"/>
      <c r="O716" s="201"/>
      <c r="P716" s="201">
        <v>0</v>
      </c>
      <c r="Q716" s="42"/>
      <c r="R716" s="149"/>
    </row>
    <row r="717" spans="1:18" x14ac:dyDescent="0.35">
      <c r="A717" s="42" t="s">
        <v>1435</v>
      </c>
      <c r="B717" s="42" t="s">
        <v>2715</v>
      </c>
      <c r="C717" s="42" t="s">
        <v>1531</v>
      </c>
      <c r="D717" s="42"/>
      <c r="E717" s="42"/>
      <c r="F717" s="42" t="s">
        <v>2764</v>
      </c>
      <c r="G717" s="269" t="s">
        <v>2765</v>
      </c>
      <c r="H717" s="269"/>
      <c r="I717" s="269"/>
      <c r="J717" s="269"/>
      <c r="K717" s="269"/>
      <c r="L717" s="269"/>
      <c r="M717" s="201">
        <v>2800</v>
      </c>
      <c r="N717" s="201"/>
      <c r="O717" s="201"/>
      <c r="P717" s="201">
        <v>0</v>
      </c>
      <c r="Q717" s="42"/>
      <c r="R717" s="149"/>
    </row>
    <row r="718" spans="1:18" x14ac:dyDescent="0.35">
      <c r="A718" s="42" t="s">
        <v>1435</v>
      </c>
      <c r="B718" s="42" t="s">
        <v>2715</v>
      </c>
      <c r="C718" s="42" t="s">
        <v>1531</v>
      </c>
      <c r="D718" s="42"/>
      <c r="E718" s="42"/>
      <c r="F718" s="42" t="s">
        <v>2766</v>
      </c>
      <c r="G718" s="269" t="s">
        <v>2767</v>
      </c>
      <c r="H718" s="269"/>
      <c r="I718" s="269"/>
      <c r="J718" s="269"/>
      <c r="K718" s="269"/>
      <c r="L718" s="269"/>
      <c r="M718" s="201">
        <v>0</v>
      </c>
      <c r="N718" s="201"/>
      <c r="O718" s="201"/>
      <c r="P718" s="201">
        <v>9000</v>
      </c>
      <c r="Q718" s="42"/>
      <c r="R718" s="149"/>
    </row>
    <row r="719" spans="1:18" x14ac:dyDescent="0.35">
      <c r="A719" s="42" t="s">
        <v>1435</v>
      </c>
      <c r="B719" s="42" t="s">
        <v>2715</v>
      </c>
      <c r="C719" s="42" t="s">
        <v>1531</v>
      </c>
      <c r="D719" s="42"/>
      <c r="E719" s="42"/>
      <c r="F719" s="42" t="s">
        <v>2768</v>
      </c>
      <c r="G719" s="269" t="s">
        <v>2769</v>
      </c>
      <c r="H719" s="269"/>
      <c r="I719" s="269"/>
      <c r="J719" s="269"/>
      <c r="K719" s="269"/>
      <c r="L719" s="269"/>
      <c r="M719" s="201">
        <v>10600</v>
      </c>
      <c r="N719" s="201"/>
      <c r="O719" s="201"/>
      <c r="P719" s="201">
        <v>11400</v>
      </c>
      <c r="Q719" s="42"/>
      <c r="R719" s="149"/>
    </row>
    <row r="720" spans="1:18" x14ac:dyDescent="0.35">
      <c r="A720" s="42" t="s">
        <v>1435</v>
      </c>
      <c r="B720" s="42" t="s">
        <v>2715</v>
      </c>
      <c r="C720" s="42" t="s">
        <v>1531</v>
      </c>
      <c r="D720" s="42"/>
      <c r="E720" s="42"/>
      <c r="F720" s="42" t="s">
        <v>2770</v>
      </c>
      <c r="G720" s="269" t="s">
        <v>2771</v>
      </c>
      <c r="H720" s="269"/>
      <c r="I720" s="269"/>
      <c r="J720" s="269"/>
      <c r="K720" s="269"/>
      <c r="L720" s="269"/>
      <c r="M720" s="201">
        <v>15000</v>
      </c>
      <c r="N720" s="201"/>
      <c r="O720" s="201"/>
      <c r="P720" s="201">
        <v>2500</v>
      </c>
      <c r="Q720" s="42"/>
      <c r="R720" s="149"/>
    </row>
    <row r="721" spans="1:18" x14ac:dyDescent="0.35">
      <c r="A721" s="42" t="s">
        <v>1435</v>
      </c>
      <c r="B721" s="42" t="s">
        <v>2715</v>
      </c>
      <c r="C721" s="42" t="s">
        <v>1531</v>
      </c>
      <c r="D721" s="42"/>
      <c r="E721" s="42"/>
      <c r="F721" s="42" t="s">
        <v>2772</v>
      </c>
      <c r="G721" s="269" t="s">
        <v>2773</v>
      </c>
      <c r="H721" s="269"/>
      <c r="I721" s="269"/>
      <c r="J721" s="269"/>
      <c r="K721" s="269"/>
      <c r="L721" s="269"/>
      <c r="M721" s="201">
        <v>0</v>
      </c>
      <c r="N721" s="201"/>
      <c r="O721" s="201"/>
      <c r="P721" s="201">
        <v>6000</v>
      </c>
      <c r="Q721" s="42"/>
      <c r="R721" s="149"/>
    </row>
    <row r="722" spans="1:18" x14ac:dyDescent="0.35">
      <c r="A722" s="42" t="s">
        <v>1435</v>
      </c>
      <c r="B722" s="42" t="s">
        <v>2715</v>
      </c>
      <c r="C722" s="42" t="s">
        <v>1531</v>
      </c>
      <c r="D722" s="42"/>
      <c r="E722" s="42"/>
      <c r="F722" s="42" t="s">
        <v>2774</v>
      </c>
      <c r="G722" s="269" t="s">
        <v>2775</v>
      </c>
      <c r="H722" s="269"/>
      <c r="I722" s="269"/>
      <c r="J722" s="269"/>
      <c r="K722" s="269"/>
      <c r="L722" s="269"/>
      <c r="M722" s="201">
        <v>2800</v>
      </c>
      <c r="N722" s="201"/>
      <c r="O722" s="201"/>
      <c r="P722" s="201">
        <v>0</v>
      </c>
      <c r="Q722" s="42"/>
      <c r="R722" s="149"/>
    </row>
    <row r="723" spans="1:18" x14ac:dyDescent="0.35">
      <c r="A723" s="42" t="s">
        <v>1435</v>
      </c>
      <c r="B723" s="42" t="s">
        <v>2715</v>
      </c>
      <c r="C723" s="42" t="s">
        <v>1531</v>
      </c>
      <c r="D723" s="42"/>
      <c r="E723" s="42"/>
      <c r="F723" s="42" t="s">
        <v>2050</v>
      </c>
      <c r="G723" s="269" t="s">
        <v>2051</v>
      </c>
      <c r="H723" s="269"/>
      <c r="I723" s="269"/>
      <c r="J723" s="269"/>
      <c r="K723" s="269"/>
      <c r="L723" s="269"/>
      <c r="M723" s="201">
        <v>0</v>
      </c>
      <c r="N723" s="201"/>
      <c r="O723" s="201"/>
      <c r="P723" s="201">
        <v>4000</v>
      </c>
      <c r="Q723" s="42"/>
      <c r="R723" s="149"/>
    </row>
    <row r="724" spans="1:18" x14ac:dyDescent="0.35">
      <c r="A724" s="42" t="s">
        <v>1435</v>
      </c>
      <c r="B724" s="42" t="s">
        <v>2715</v>
      </c>
      <c r="C724" s="42" t="s">
        <v>1531</v>
      </c>
      <c r="D724" s="42"/>
      <c r="E724" s="42"/>
      <c r="F724" s="42" t="s">
        <v>2776</v>
      </c>
      <c r="G724" s="269" t="s">
        <v>2777</v>
      </c>
      <c r="H724" s="269"/>
      <c r="I724" s="269"/>
      <c r="J724" s="269"/>
      <c r="K724" s="269"/>
      <c r="L724" s="269"/>
      <c r="M724" s="201">
        <v>12500</v>
      </c>
      <c r="N724" s="201"/>
      <c r="O724" s="201"/>
      <c r="P724" s="201">
        <v>8500</v>
      </c>
      <c r="Q724" s="42"/>
      <c r="R724" s="149"/>
    </row>
    <row r="725" spans="1:18" x14ac:dyDescent="0.35">
      <c r="A725" s="42" t="s">
        <v>1435</v>
      </c>
      <c r="B725" s="42" t="s">
        <v>2715</v>
      </c>
      <c r="C725" s="42" t="s">
        <v>1531</v>
      </c>
      <c r="D725" s="42"/>
      <c r="E725" s="42"/>
      <c r="F725" s="42" t="s">
        <v>2778</v>
      </c>
      <c r="G725" s="269" t="s">
        <v>2779</v>
      </c>
      <c r="H725" s="269"/>
      <c r="I725" s="269"/>
      <c r="J725" s="269"/>
      <c r="K725" s="269"/>
      <c r="L725" s="269"/>
      <c r="M725" s="201">
        <v>0</v>
      </c>
      <c r="N725" s="201"/>
      <c r="O725" s="201"/>
      <c r="P725" s="201">
        <v>8400</v>
      </c>
      <c r="Q725" s="42"/>
      <c r="R725" s="149"/>
    </row>
    <row r="726" spans="1:18" x14ac:dyDescent="0.35">
      <c r="A726" s="42" t="s">
        <v>1435</v>
      </c>
      <c r="B726" s="42" t="s">
        <v>2715</v>
      </c>
      <c r="C726" s="42" t="s">
        <v>1531</v>
      </c>
      <c r="D726" s="42"/>
      <c r="E726" s="42"/>
      <c r="F726" s="42" t="s">
        <v>2780</v>
      </c>
      <c r="G726" s="269" t="s">
        <v>2781</v>
      </c>
      <c r="H726" s="269"/>
      <c r="I726" s="269"/>
      <c r="J726" s="269"/>
      <c r="K726" s="269"/>
      <c r="L726" s="269"/>
      <c r="M726" s="201">
        <v>8666.67</v>
      </c>
      <c r="N726" s="201"/>
      <c r="O726" s="201"/>
      <c r="P726" s="201">
        <v>0</v>
      </c>
      <c r="Q726" s="42"/>
      <c r="R726" s="149"/>
    </row>
    <row r="727" spans="1:18" x14ac:dyDescent="0.35">
      <c r="A727" s="42" t="s">
        <v>1435</v>
      </c>
      <c r="B727" s="42" t="s">
        <v>2715</v>
      </c>
      <c r="C727" s="42" t="s">
        <v>1531</v>
      </c>
      <c r="D727" s="42"/>
      <c r="E727" s="42"/>
      <c r="F727" s="42" t="s">
        <v>2782</v>
      </c>
      <c r="G727" s="269" t="s">
        <v>2783</v>
      </c>
      <c r="H727" s="269"/>
      <c r="I727" s="269"/>
      <c r="J727" s="269"/>
      <c r="K727" s="269"/>
      <c r="L727" s="269"/>
      <c r="M727" s="201">
        <v>12133.5</v>
      </c>
      <c r="N727" s="201"/>
      <c r="O727" s="201"/>
      <c r="P727" s="201">
        <v>0</v>
      </c>
      <c r="Q727" s="42"/>
      <c r="R727" s="149"/>
    </row>
    <row r="728" spans="1:18" x14ac:dyDescent="0.35">
      <c r="A728" s="42" t="s">
        <v>1435</v>
      </c>
      <c r="B728" s="42" t="s">
        <v>2715</v>
      </c>
      <c r="C728" s="42" t="s">
        <v>1531</v>
      </c>
      <c r="D728" s="42"/>
      <c r="E728" s="42"/>
      <c r="F728" s="42" t="s">
        <v>2784</v>
      </c>
      <c r="G728" s="269" t="s">
        <v>2785</v>
      </c>
      <c r="H728" s="269"/>
      <c r="I728" s="269"/>
      <c r="J728" s="269"/>
      <c r="K728" s="269"/>
      <c r="L728" s="269"/>
      <c r="M728" s="201">
        <v>2800</v>
      </c>
      <c r="N728" s="201"/>
      <c r="O728" s="201"/>
      <c r="P728" s="201">
        <v>0</v>
      </c>
      <c r="Q728" s="42"/>
      <c r="R728" s="149"/>
    </row>
    <row r="729" spans="1:18" x14ac:dyDescent="0.35">
      <c r="A729" s="42" t="s">
        <v>1435</v>
      </c>
      <c r="B729" s="42" t="s">
        <v>2715</v>
      </c>
      <c r="C729" s="42" t="s">
        <v>1531</v>
      </c>
      <c r="D729" s="42"/>
      <c r="E729" s="42"/>
      <c r="F729" s="42" t="s">
        <v>2786</v>
      </c>
      <c r="G729" s="269" t="s">
        <v>2787</v>
      </c>
      <c r="H729" s="269"/>
      <c r="I729" s="269"/>
      <c r="J729" s="269"/>
      <c r="K729" s="269"/>
      <c r="L729" s="269"/>
      <c r="M729" s="201">
        <v>12133.4</v>
      </c>
      <c r="N729" s="201"/>
      <c r="O729" s="201"/>
      <c r="P729" s="201">
        <v>0</v>
      </c>
      <c r="Q729" s="42"/>
      <c r="R729" s="149"/>
    </row>
    <row r="730" spans="1:18" x14ac:dyDescent="0.35">
      <c r="A730" s="42" t="s">
        <v>1435</v>
      </c>
      <c r="B730" s="42" t="s">
        <v>2715</v>
      </c>
      <c r="C730" s="42" t="s">
        <v>1531</v>
      </c>
      <c r="D730" s="42"/>
      <c r="E730" s="42"/>
      <c r="F730" s="42" t="s">
        <v>2788</v>
      </c>
      <c r="G730" s="269" t="s">
        <v>2789</v>
      </c>
      <c r="H730" s="269"/>
      <c r="I730" s="269"/>
      <c r="J730" s="269"/>
      <c r="K730" s="269"/>
      <c r="L730" s="269"/>
      <c r="M730" s="201">
        <v>4500</v>
      </c>
      <c r="N730" s="201"/>
      <c r="O730" s="201"/>
      <c r="P730" s="201">
        <v>0</v>
      </c>
      <c r="Q730" s="42"/>
      <c r="R730" s="149"/>
    </row>
    <row r="731" spans="1:18" x14ac:dyDescent="0.35">
      <c r="A731" s="42" t="s">
        <v>1435</v>
      </c>
      <c r="B731" s="42" t="s">
        <v>2715</v>
      </c>
      <c r="C731" s="42" t="s">
        <v>1531</v>
      </c>
      <c r="D731" s="42"/>
      <c r="E731" s="42"/>
      <c r="F731" s="42" t="s">
        <v>2790</v>
      </c>
      <c r="G731" s="269" t="s">
        <v>2791</v>
      </c>
      <c r="H731" s="269"/>
      <c r="I731" s="269"/>
      <c r="J731" s="269"/>
      <c r="K731" s="269"/>
      <c r="L731" s="269"/>
      <c r="M731" s="201">
        <v>0</v>
      </c>
      <c r="N731" s="201"/>
      <c r="O731" s="201"/>
      <c r="P731" s="201">
        <v>4000</v>
      </c>
      <c r="Q731" s="42"/>
      <c r="R731" s="149"/>
    </row>
    <row r="732" spans="1:18" x14ac:dyDescent="0.35">
      <c r="A732" s="42" t="s">
        <v>1435</v>
      </c>
      <c r="B732" s="42" t="s">
        <v>2715</v>
      </c>
      <c r="C732" s="42" t="s">
        <v>1531</v>
      </c>
      <c r="D732" s="42"/>
      <c r="E732" s="42"/>
      <c r="F732" s="42" t="s">
        <v>2792</v>
      </c>
      <c r="G732" s="269" t="s">
        <v>2793</v>
      </c>
      <c r="H732" s="269"/>
      <c r="I732" s="269"/>
      <c r="J732" s="269"/>
      <c r="K732" s="269"/>
      <c r="L732" s="269"/>
      <c r="M732" s="201">
        <v>0</v>
      </c>
      <c r="N732" s="201"/>
      <c r="O732" s="201"/>
      <c r="P732" s="201">
        <v>5400</v>
      </c>
      <c r="Q732" s="42"/>
      <c r="R732" s="149"/>
    </row>
    <row r="733" spans="1:18" x14ac:dyDescent="0.35">
      <c r="A733" s="42" t="s">
        <v>1435</v>
      </c>
      <c r="B733" s="42" t="s">
        <v>2715</v>
      </c>
      <c r="C733" s="42" t="s">
        <v>1531</v>
      </c>
      <c r="D733" s="42"/>
      <c r="E733" s="42"/>
      <c r="F733" s="42" t="s">
        <v>2794</v>
      </c>
      <c r="G733" s="269" t="s">
        <v>2795</v>
      </c>
      <c r="H733" s="269"/>
      <c r="I733" s="269"/>
      <c r="J733" s="269"/>
      <c r="K733" s="269"/>
      <c r="L733" s="269"/>
      <c r="M733" s="201">
        <v>13800</v>
      </c>
      <c r="N733" s="201"/>
      <c r="O733" s="201"/>
      <c r="P733" s="201">
        <v>0</v>
      </c>
      <c r="Q733" s="42"/>
      <c r="R733" s="149"/>
    </row>
    <row r="734" spans="1:18" x14ac:dyDescent="0.35">
      <c r="A734" s="42" t="s">
        <v>1435</v>
      </c>
      <c r="B734" s="42" t="s">
        <v>2715</v>
      </c>
      <c r="C734" s="42" t="s">
        <v>1531</v>
      </c>
      <c r="D734" s="42"/>
      <c r="E734" s="42"/>
      <c r="F734" s="42" t="s">
        <v>2796</v>
      </c>
      <c r="G734" s="269" t="s">
        <v>2797</v>
      </c>
      <c r="H734" s="269"/>
      <c r="I734" s="269"/>
      <c r="J734" s="269"/>
      <c r="K734" s="269"/>
      <c r="L734" s="269"/>
      <c r="M734" s="201">
        <v>0</v>
      </c>
      <c r="N734" s="201"/>
      <c r="O734" s="201"/>
      <c r="P734" s="201">
        <v>8400</v>
      </c>
      <c r="Q734" s="42"/>
      <c r="R734" s="149"/>
    </row>
    <row r="735" spans="1:18" x14ac:dyDescent="0.35">
      <c r="A735" s="42" t="s">
        <v>1435</v>
      </c>
      <c r="B735" s="42" t="s">
        <v>2715</v>
      </c>
      <c r="C735" s="42" t="s">
        <v>1531</v>
      </c>
      <c r="D735" s="42"/>
      <c r="E735" s="42"/>
      <c r="F735" s="42" t="s">
        <v>2798</v>
      </c>
      <c r="G735" s="269" t="s">
        <v>2799</v>
      </c>
      <c r="H735" s="269"/>
      <c r="I735" s="269"/>
      <c r="J735" s="269"/>
      <c r="K735" s="269"/>
      <c r="L735" s="269"/>
      <c r="M735" s="201">
        <v>0</v>
      </c>
      <c r="N735" s="201"/>
      <c r="O735" s="201"/>
      <c r="P735" s="201">
        <v>11200</v>
      </c>
      <c r="Q735" s="42"/>
      <c r="R735" s="149"/>
    </row>
    <row r="736" spans="1:18" x14ac:dyDescent="0.35">
      <c r="A736" s="42" t="s">
        <v>1435</v>
      </c>
      <c r="B736" s="42" t="s">
        <v>2715</v>
      </c>
      <c r="C736" s="42" t="s">
        <v>1531</v>
      </c>
      <c r="D736" s="42"/>
      <c r="E736" s="42"/>
      <c r="F736" s="42" t="s">
        <v>2800</v>
      </c>
      <c r="G736" s="269" t="s">
        <v>2801</v>
      </c>
      <c r="H736" s="269"/>
      <c r="I736" s="269"/>
      <c r="J736" s="269"/>
      <c r="K736" s="269"/>
      <c r="L736" s="269"/>
      <c r="M736" s="201">
        <v>0</v>
      </c>
      <c r="N736" s="201"/>
      <c r="O736" s="201"/>
      <c r="P736" s="201">
        <v>10000</v>
      </c>
      <c r="Q736" s="42"/>
      <c r="R736" s="149"/>
    </row>
    <row r="737" spans="1:18" x14ac:dyDescent="0.35">
      <c r="A737" s="42" t="s">
        <v>1435</v>
      </c>
      <c r="B737" s="42" t="s">
        <v>2715</v>
      </c>
      <c r="C737" s="42" t="s">
        <v>1531</v>
      </c>
      <c r="D737" s="42"/>
      <c r="E737" s="42"/>
      <c r="F737" s="42" t="s">
        <v>2802</v>
      </c>
      <c r="G737" s="269" t="s">
        <v>2803</v>
      </c>
      <c r="H737" s="269"/>
      <c r="I737" s="269"/>
      <c r="J737" s="269"/>
      <c r="K737" s="269"/>
      <c r="L737" s="269"/>
      <c r="M737" s="201">
        <v>11700</v>
      </c>
      <c r="N737" s="201"/>
      <c r="O737" s="201"/>
      <c r="P737" s="201">
        <v>0</v>
      </c>
      <c r="Q737" s="42"/>
      <c r="R737" s="149"/>
    </row>
    <row r="738" spans="1:18" x14ac:dyDescent="0.35">
      <c r="A738" s="42" t="s">
        <v>1435</v>
      </c>
      <c r="B738" s="42" t="s">
        <v>2715</v>
      </c>
      <c r="C738" s="42" t="s">
        <v>1531</v>
      </c>
      <c r="D738" s="42"/>
      <c r="E738" s="42"/>
      <c r="F738" s="42" t="s">
        <v>2804</v>
      </c>
      <c r="G738" s="269" t="s">
        <v>2805</v>
      </c>
      <c r="H738" s="269"/>
      <c r="I738" s="269"/>
      <c r="J738" s="269"/>
      <c r="K738" s="269"/>
      <c r="L738" s="269"/>
      <c r="M738" s="201">
        <v>20000</v>
      </c>
      <c r="N738" s="201"/>
      <c r="O738" s="201"/>
      <c r="P738" s="201">
        <v>0</v>
      </c>
      <c r="Q738" s="42"/>
      <c r="R738" s="149"/>
    </row>
    <row r="739" spans="1:18" x14ac:dyDescent="0.35">
      <c r="A739" s="42" t="s">
        <v>1435</v>
      </c>
      <c r="B739" s="42" t="s">
        <v>2715</v>
      </c>
      <c r="C739" s="42" t="s">
        <v>1531</v>
      </c>
      <c r="D739" s="42"/>
      <c r="E739" s="42"/>
      <c r="F739" s="42" t="s">
        <v>2806</v>
      </c>
      <c r="G739" s="269" t="s">
        <v>2807</v>
      </c>
      <c r="H739" s="269"/>
      <c r="I739" s="269"/>
      <c r="J739" s="269"/>
      <c r="K739" s="269"/>
      <c r="L739" s="269"/>
      <c r="M739" s="201">
        <v>20000</v>
      </c>
      <c r="N739" s="201"/>
      <c r="O739" s="201"/>
      <c r="P739" s="201">
        <v>0</v>
      </c>
      <c r="Q739" s="42"/>
      <c r="R739" s="149"/>
    </row>
    <row r="740" spans="1:18" x14ac:dyDescent="0.35">
      <c r="A740" s="42" t="s">
        <v>1435</v>
      </c>
      <c r="B740" s="42" t="s">
        <v>2715</v>
      </c>
      <c r="C740" s="42" t="s">
        <v>1531</v>
      </c>
      <c r="D740" s="42"/>
      <c r="E740" s="42"/>
      <c r="F740" s="42" t="s">
        <v>2808</v>
      </c>
      <c r="G740" s="269" t="s">
        <v>2809</v>
      </c>
      <c r="H740" s="269"/>
      <c r="I740" s="269"/>
      <c r="J740" s="269"/>
      <c r="K740" s="269"/>
      <c r="L740" s="269"/>
      <c r="M740" s="201">
        <v>0</v>
      </c>
      <c r="N740" s="201"/>
      <c r="O740" s="201"/>
      <c r="P740" s="201">
        <v>3500</v>
      </c>
      <c r="Q740" s="42"/>
      <c r="R740" s="149"/>
    </row>
    <row r="741" spans="1:18" x14ac:dyDescent="0.35">
      <c r="A741" s="42" t="s">
        <v>1435</v>
      </c>
      <c r="B741" s="42" t="s">
        <v>2715</v>
      </c>
      <c r="C741" s="42" t="s">
        <v>1531</v>
      </c>
      <c r="D741" s="42"/>
      <c r="E741" s="42"/>
      <c r="F741" s="42" t="s">
        <v>2464</v>
      </c>
      <c r="G741" s="269" t="s">
        <v>2465</v>
      </c>
      <c r="H741" s="269"/>
      <c r="I741" s="269"/>
      <c r="J741" s="269"/>
      <c r="K741" s="269"/>
      <c r="L741" s="269"/>
      <c r="M741" s="201">
        <v>9333.5</v>
      </c>
      <c r="N741" s="201"/>
      <c r="O741" s="201"/>
      <c r="P741" s="201">
        <v>0</v>
      </c>
      <c r="Q741" s="42"/>
      <c r="R741" s="149"/>
    </row>
    <row r="742" spans="1:18" x14ac:dyDescent="0.35">
      <c r="A742" s="42" t="s">
        <v>1435</v>
      </c>
      <c r="B742" s="42" t="s">
        <v>2715</v>
      </c>
      <c r="C742" s="42" t="s">
        <v>1531</v>
      </c>
      <c r="D742" s="42"/>
      <c r="E742" s="42"/>
      <c r="F742" s="42" t="s">
        <v>2476</v>
      </c>
      <c r="G742" s="269" t="s">
        <v>2477</v>
      </c>
      <c r="H742" s="269"/>
      <c r="I742" s="269"/>
      <c r="J742" s="269"/>
      <c r="K742" s="269"/>
      <c r="L742" s="269"/>
      <c r="M742" s="201">
        <v>0</v>
      </c>
      <c r="N742" s="201"/>
      <c r="O742" s="201"/>
      <c r="P742" s="201">
        <v>7500</v>
      </c>
      <c r="Q742" s="42"/>
      <c r="R742" s="149"/>
    </row>
    <row r="743" spans="1:18" x14ac:dyDescent="0.35">
      <c r="A743" s="42" t="s">
        <v>1435</v>
      </c>
      <c r="B743" s="42" t="s">
        <v>2715</v>
      </c>
      <c r="C743" s="42" t="s">
        <v>1531</v>
      </c>
      <c r="D743" s="42"/>
      <c r="E743" s="42"/>
      <c r="F743" s="42" t="s">
        <v>2492</v>
      </c>
      <c r="G743" s="269" t="s">
        <v>2493</v>
      </c>
      <c r="H743" s="269"/>
      <c r="I743" s="269"/>
      <c r="J743" s="269"/>
      <c r="K743" s="269"/>
      <c r="L743" s="269"/>
      <c r="M743" s="201">
        <v>18000</v>
      </c>
      <c r="N743" s="201"/>
      <c r="O743" s="201"/>
      <c r="P743" s="201">
        <v>4000</v>
      </c>
      <c r="Q743" s="42"/>
      <c r="R743" s="149"/>
    </row>
    <row r="744" spans="1:18" x14ac:dyDescent="0.35">
      <c r="A744" s="42" t="s">
        <v>1435</v>
      </c>
      <c r="B744" s="42" t="s">
        <v>2715</v>
      </c>
      <c r="C744" s="42" t="s">
        <v>1531</v>
      </c>
      <c r="D744" s="42"/>
      <c r="E744" s="42"/>
      <c r="F744" s="42" t="s">
        <v>2810</v>
      </c>
      <c r="G744" s="269" t="s">
        <v>2811</v>
      </c>
      <c r="H744" s="269"/>
      <c r="I744" s="269"/>
      <c r="J744" s="269"/>
      <c r="K744" s="269"/>
      <c r="L744" s="269"/>
      <c r="M744" s="201">
        <v>2500</v>
      </c>
      <c r="N744" s="201"/>
      <c r="O744" s="201"/>
      <c r="P744" s="201">
        <v>0</v>
      </c>
      <c r="Q744" s="42"/>
      <c r="R744" s="149"/>
    </row>
    <row r="745" spans="1:18" x14ac:dyDescent="0.35">
      <c r="A745" s="42" t="s">
        <v>1435</v>
      </c>
      <c r="B745" s="42" t="s">
        <v>2715</v>
      </c>
      <c r="C745" s="42" t="s">
        <v>1531</v>
      </c>
      <c r="D745" s="42"/>
      <c r="E745" s="42"/>
      <c r="F745" s="42" t="s">
        <v>2590</v>
      </c>
      <c r="G745" s="269" t="s">
        <v>2591</v>
      </c>
      <c r="H745" s="269"/>
      <c r="I745" s="269"/>
      <c r="J745" s="269"/>
      <c r="K745" s="269"/>
      <c r="L745" s="269"/>
      <c r="M745" s="201">
        <v>9333.5</v>
      </c>
      <c r="N745" s="201"/>
      <c r="O745" s="201"/>
      <c r="P745" s="201">
        <v>0</v>
      </c>
      <c r="Q745" s="42"/>
      <c r="R745" s="149"/>
    </row>
    <row r="746" spans="1:18" x14ac:dyDescent="0.35">
      <c r="A746" s="42" t="s">
        <v>1435</v>
      </c>
      <c r="B746" s="42" t="s">
        <v>2715</v>
      </c>
      <c r="C746" s="42" t="s">
        <v>1531</v>
      </c>
      <c r="D746" s="42"/>
      <c r="E746" s="42"/>
      <c r="F746" s="42" t="s">
        <v>2812</v>
      </c>
      <c r="G746" s="269" t="s">
        <v>2813</v>
      </c>
      <c r="H746" s="269"/>
      <c r="I746" s="269"/>
      <c r="J746" s="269"/>
      <c r="K746" s="269"/>
      <c r="L746" s="269"/>
      <c r="M746" s="201">
        <v>0</v>
      </c>
      <c r="N746" s="201"/>
      <c r="O746" s="201"/>
      <c r="P746" s="201">
        <v>8950</v>
      </c>
      <c r="Q746" s="42"/>
      <c r="R746" s="149"/>
    </row>
    <row r="747" spans="1:18" x14ac:dyDescent="0.35">
      <c r="A747" s="42" t="s">
        <v>1435</v>
      </c>
      <c r="B747" s="42" t="s">
        <v>2715</v>
      </c>
      <c r="C747" s="42" t="s">
        <v>1531</v>
      </c>
      <c r="D747" s="42"/>
      <c r="E747" s="42"/>
      <c r="F747" s="42" t="s">
        <v>2814</v>
      </c>
      <c r="G747" s="269" t="s">
        <v>2815</v>
      </c>
      <c r="H747" s="269"/>
      <c r="I747" s="269"/>
      <c r="J747" s="269"/>
      <c r="K747" s="269"/>
      <c r="L747" s="269"/>
      <c r="M747" s="201">
        <v>0</v>
      </c>
      <c r="N747" s="201"/>
      <c r="O747" s="201"/>
      <c r="P747" s="201">
        <v>10800</v>
      </c>
      <c r="Q747" s="42"/>
      <c r="R747" s="149"/>
    </row>
    <row r="748" spans="1:18" x14ac:dyDescent="0.35">
      <c r="A748" s="42" t="s">
        <v>1435</v>
      </c>
      <c r="B748" s="42" t="s">
        <v>2715</v>
      </c>
      <c r="C748" s="42" t="s">
        <v>1531</v>
      </c>
      <c r="D748" s="42"/>
      <c r="E748" s="42"/>
      <c r="F748" s="42" t="s">
        <v>2816</v>
      </c>
      <c r="G748" s="269" t="s">
        <v>2817</v>
      </c>
      <c r="H748" s="269"/>
      <c r="I748" s="269"/>
      <c r="J748" s="269"/>
      <c r="K748" s="269"/>
      <c r="L748" s="269"/>
      <c r="M748" s="201">
        <v>8667.67</v>
      </c>
      <c r="N748" s="201"/>
      <c r="O748" s="201"/>
      <c r="P748" s="201">
        <v>0</v>
      </c>
      <c r="Q748" s="42"/>
      <c r="R748" s="149"/>
    </row>
    <row r="749" spans="1:18" x14ac:dyDescent="0.35">
      <c r="A749" s="42" t="s">
        <v>1435</v>
      </c>
      <c r="B749" s="42" t="s">
        <v>2818</v>
      </c>
      <c r="C749" s="42" t="s">
        <v>1531</v>
      </c>
      <c r="D749" s="42"/>
      <c r="E749" s="42"/>
      <c r="F749" s="42" t="s">
        <v>1596</v>
      </c>
      <c r="G749" s="269" t="s">
        <v>1597</v>
      </c>
      <c r="H749" s="269"/>
      <c r="I749" s="269"/>
      <c r="J749" s="269"/>
      <c r="K749" s="269"/>
      <c r="L749" s="269"/>
      <c r="M749" s="201">
        <v>5400</v>
      </c>
      <c r="N749" s="42"/>
      <c r="O749" s="268"/>
      <c r="P749" s="149"/>
      <c r="Q749" s="42"/>
      <c r="R749" s="149"/>
    </row>
    <row r="750" spans="1:18" x14ac:dyDescent="0.35">
      <c r="A750" s="42" t="s">
        <v>1435</v>
      </c>
      <c r="B750" s="42" t="s">
        <v>2818</v>
      </c>
      <c r="C750" s="42" t="s">
        <v>1531</v>
      </c>
      <c r="D750" s="42"/>
      <c r="E750" s="42"/>
      <c r="F750" s="42" t="s">
        <v>2819</v>
      </c>
      <c r="G750" s="269" t="s">
        <v>2820</v>
      </c>
      <c r="H750" s="269"/>
      <c r="I750" s="269"/>
      <c r="J750" s="269"/>
      <c r="K750" s="269"/>
      <c r="L750" s="269"/>
      <c r="M750" s="201">
        <v>8000</v>
      </c>
      <c r="N750" s="42"/>
      <c r="O750" s="268"/>
      <c r="P750" s="149"/>
      <c r="Q750" s="42"/>
      <c r="R750" s="149"/>
    </row>
    <row r="751" spans="1:18" x14ac:dyDescent="0.35">
      <c r="A751" s="42" t="s">
        <v>1435</v>
      </c>
      <c r="B751" s="42" t="s">
        <v>2818</v>
      </c>
      <c r="C751" s="42" t="s">
        <v>1531</v>
      </c>
      <c r="D751" s="42"/>
      <c r="E751" s="42"/>
      <c r="F751" s="42" t="s">
        <v>2821</v>
      </c>
      <c r="G751" s="269" t="s">
        <v>2822</v>
      </c>
      <c r="H751" s="269"/>
      <c r="I751" s="269"/>
      <c r="J751" s="269"/>
      <c r="K751" s="269"/>
      <c r="L751" s="269"/>
      <c r="M751" s="201">
        <v>1600</v>
      </c>
      <c r="N751" s="42"/>
      <c r="O751" s="268"/>
      <c r="P751" s="149"/>
      <c r="Q751" s="42"/>
      <c r="R751" s="149"/>
    </row>
    <row r="752" spans="1:18" x14ac:dyDescent="0.35">
      <c r="A752" s="42" t="s">
        <v>1435</v>
      </c>
      <c r="B752" s="42" t="s">
        <v>2818</v>
      </c>
      <c r="C752" s="42" t="s">
        <v>1531</v>
      </c>
      <c r="D752" s="42"/>
      <c r="E752" s="42"/>
      <c r="F752" s="42" t="s">
        <v>1610</v>
      </c>
      <c r="G752" s="269" t="s">
        <v>1611</v>
      </c>
      <c r="H752" s="269"/>
      <c r="I752" s="269"/>
      <c r="J752" s="269"/>
      <c r="K752" s="269"/>
      <c r="L752" s="269"/>
      <c r="M752" s="201">
        <v>23000</v>
      </c>
      <c r="N752" s="42"/>
      <c r="O752" s="268"/>
      <c r="P752" s="149"/>
      <c r="Q752" s="42"/>
      <c r="R752" s="149"/>
    </row>
    <row r="753" spans="1:18" x14ac:dyDescent="0.35">
      <c r="A753" s="42" t="s">
        <v>1435</v>
      </c>
      <c r="B753" s="42" t="s">
        <v>2818</v>
      </c>
      <c r="C753" s="42" t="s">
        <v>1531</v>
      </c>
      <c r="D753" s="42"/>
      <c r="E753" s="42"/>
      <c r="F753" s="42" t="s">
        <v>2823</v>
      </c>
      <c r="G753" s="269" t="s">
        <v>2824</v>
      </c>
      <c r="H753" s="269"/>
      <c r="I753" s="269"/>
      <c r="J753" s="269"/>
      <c r="K753" s="269"/>
      <c r="L753" s="269"/>
      <c r="M753" s="201">
        <v>10000</v>
      </c>
      <c r="N753" s="42"/>
      <c r="O753" s="268"/>
      <c r="P753" s="149"/>
      <c r="Q753" s="42"/>
      <c r="R753" s="149"/>
    </row>
    <row r="754" spans="1:18" x14ac:dyDescent="0.35">
      <c r="A754" s="42" t="s">
        <v>1435</v>
      </c>
      <c r="B754" s="42" t="s">
        <v>2818</v>
      </c>
      <c r="C754" s="42" t="s">
        <v>1531</v>
      </c>
      <c r="D754" s="42"/>
      <c r="E754" s="42"/>
      <c r="F754" s="42" t="s">
        <v>1706</v>
      </c>
      <c r="G754" s="269" t="s">
        <v>1707</v>
      </c>
      <c r="H754" s="269"/>
      <c r="I754" s="269"/>
      <c r="J754" s="269"/>
      <c r="K754" s="269"/>
      <c r="L754" s="269"/>
      <c r="M754" s="201">
        <v>18000</v>
      </c>
      <c r="N754" s="42"/>
      <c r="O754" s="268"/>
      <c r="P754" s="149"/>
      <c r="Q754" s="42"/>
      <c r="R754" s="149"/>
    </row>
    <row r="755" spans="1:18" x14ac:dyDescent="0.35">
      <c r="A755" s="42" t="s">
        <v>1435</v>
      </c>
      <c r="B755" s="42" t="s">
        <v>2818</v>
      </c>
      <c r="C755" s="42" t="s">
        <v>1531</v>
      </c>
      <c r="D755" s="42"/>
      <c r="E755" s="42"/>
      <c r="F755" s="42" t="s">
        <v>1808</v>
      </c>
      <c r="G755" s="269" t="s">
        <v>1809</v>
      </c>
      <c r="H755" s="269"/>
      <c r="I755" s="269"/>
      <c r="J755" s="269"/>
      <c r="K755" s="269"/>
      <c r="L755" s="269"/>
      <c r="M755" s="201">
        <v>4400</v>
      </c>
      <c r="N755" s="42"/>
      <c r="O755" s="268"/>
      <c r="P755" s="149"/>
      <c r="Q755" s="42"/>
      <c r="R755" s="149"/>
    </row>
    <row r="756" spans="1:18" x14ac:dyDescent="0.35">
      <c r="A756" s="42" t="s">
        <v>1435</v>
      </c>
      <c r="B756" s="42" t="s">
        <v>2818</v>
      </c>
      <c r="C756" s="42" t="s">
        <v>1531</v>
      </c>
      <c r="D756" s="42"/>
      <c r="E756" s="42"/>
      <c r="F756" s="42" t="s">
        <v>2825</v>
      </c>
      <c r="G756" s="269" t="s">
        <v>2826</v>
      </c>
      <c r="H756" s="269"/>
      <c r="I756" s="269"/>
      <c r="J756" s="269"/>
      <c r="K756" s="269"/>
      <c r="L756" s="269"/>
      <c r="M756" s="201">
        <v>12000</v>
      </c>
      <c r="N756" s="42"/>
      <c r="O756" s="268"/>
      <c r="P756" s="149"/>
      <c r="Q756" s="42"/>
      <c r="R756" s="149"/>
    </row>
    <row r="757" spans="1:18" x14ac:dyDescent="0.35">
      <c r="A757" s="42" t="s">
        <v>1435</v>
      </c>
      <c r="B757" s="42" t="s">
        <v>2818</v>
      </c>
      <c r="C757" s="42" t="s">
        <v>1531</v>
      </c>
      <c r="D757" s="42"/>
      <c r="E757" s="42"/>
      <c r="F757" s="42" t="s">
        <v>1900</v>
      </c>
      <c r="G757" s="269" t="s">
        <v>1901</v>
      </c>
      <c r="H757" s="269"/>
      <c r="I757" s="269"/>
      <c r="J757" s="269"/>
      <c r="K757" s="269"/>
      <c r="L757" s="269"/>
      <c r="M757" s="201">
        <v>3200</v>
      </c>
      <c r="N757" s="42"/>
      <c r="O757" s="268"/>
      <c r="P757" s="149"/>
      <c r="Q757" s="42"/>
      <c r="R757" s="149"/>
    </row>
    <row r="758" spans="1:18" x14ac:dyDescent="0.35">
      <c r="A758" s="42" t="s">
        <v>1435</v>
      </c>
      <c r="B758" s="42" t="s">
        <v>2818</v>
      </c>
      <c r="C758" s="42" t="s">
        <v>1531</v>
      </c>
      <c r="D758" s="42"/>
      <c r="E758" s="42"/>
      <c r="F758" s="42" t="s">
        <v>2827</v>
      </c>
      <c r="G758" s="269" t="s">
        <v>2828</v>
      </c>
      <c r="H758" s="269"/>
      <c r="I758" s="269"/>
      <c r="J758" s="269"/>
      <c r="K758" s="269"/>
      <c r="L758" s="269"/>
      <c r="M758" s="201">
        <v>9600</v>
      </c>
      <c r="N758" s="42"/>
      <c r="O758" s="268"/>
      <c r="P758" s="149"/>
      <c r="Q758" s="42"/>
      <c r="R758" s="149"/>
    </row>
    <row r="759" spans="1:18" x14ac:dyDescent="0.35">
      <c r="A759" s="42" t="s">
        <v>1435</v>
      </c>
      <c r="B759" s="42" t="s">
        <v>2818</v>
      </c>
      <c r="C759" s="42" t="s">
        <v>1531</v>
      </c>
      <c r="D759" s="42"/>
      <c r="E759" s="42"/>
      <c r="F759" s="42" t="s">
        <v>2829</v>
      </c>
      <c r="G759" s="269" t="s">
        <v>2830</v>
      </c>
      <c r="H759" s="269"/>
      <c r="I759" s="269"/>
      <c r="J759" s="269"/>
      <c r="K759" s="269"/>
      <c r="L759" s="269"/>
      <c r="M759" s="201">
        <v>18000</v>
      </c>
      <c r="N759" s="42"/>
      <c r="O759" s="268"/>
      <c r="P759" s="149"/>
      <c r="Q759" s="42"/>
      <c r="R759" s="149"/>
    </row>
    <row r="760" spans="1:18" x14ac:dyDescent="0.35">
      <c r="A760" s="42" t="s">
        <v>1435</v>
      </c>
      <c r="B760" s="42" t="s">
        <v>2818</v>
      </c>
      <c r="C760" s="42" t="s">
        <v>1531</v>
      </c>
      <c r="D760" s="42"/>
      <c r="E760" s="42"/>
      <c r="F760" s="42" t="s">
        <v>2831</v>
      </c>
      <c r="G760" s="269" t="s">
        <v>2832</v>
      </c>
      <c r="H760" s="269"/>
      <c r="I760" s="269"/>
      <c r="J760" s="269"/>
      <c r="K760" s="269"/>
      <c r="L760" s="269"/>
      <c r="M760" s="201">
        <v>2500</v>
      </c>
      <c r="N760" s="42"/>
      <c r="O760" s="268"/>
      <c r="P760" s="149"/>
      <c r="Q760" s="42"/>
      <c r="R760" s="149"/>
    </row>
    <row r="761" spans="1:18" x14ac:dyDescent="0.35">
      <c r="A761" s="42" t="s">
        <v>1435</v>
      </c>
      <c r="B761" s="42" t="s">
        <v>2818</v>
      </c>
      <c r="C761" s="42" t="s">
        <v>1531</v>
      </c>
      <c r="D761" s="42"/>
      <c r="E761" s="42"/>
      <c r="F761" s="42" t="s">
        <v>2010</v>
      </c>
      <c r="G761" s="269" t="s">
        <v>2011</v>
      </c>
      <c r="H761" s="269"/>
      <c r="I761" s="269"/>
      <c r="J761" s="269"/>
      <c r="K761" s="269"/>
      <c r="L761" s="269"/>
      <c r="M761" s="201">
        <v>5400</v>
      </c>
      <c r="N761" s="42"/>
      <c r="O761" s="268"/>
      <c r="P761" s="149"/>
      <c r="Q761" s="42"/>
      <c r="R761" s="149"/>
    </row>
    <row r="762" spans="1:18" x14ac:dyDescent="0.35">
      <c r="A762" s="42" t="s">
        <v>1435</v>
      </c>
      <c r="B762" s="42" t="s">
        <v>2818</v>
      </c>
      <c r="C762" s="42" t="s">
        <v>1531</v>
      </c>
      <c r="D762" s="42"/>
      <c r="E762" s="42"/>
      <c r="F762" s="42" t="s">
        <v>2190</v>
      </c>
      <c r="G762" s="269" t="s">
        <v>2191</v>
      </c>
      <c r="H762" s="269"/>
      <c r="I762" s="269"/>
      <c r="J762" s="269"/>
      <c r="K762" s="269"/>
      <c r="L762" s="269"/>
      <c r="M762" s="201">
        <v>3200</v>
      </c>
      <c r="N762" s="42"/>
      <c r="O762" s="268"/>
      <c r="P762" s="149"/>
      <c r="Q762" s="42"/>
      <c r="R762" s="149"/>
    </row>
    <row r="763" spans="1:18" x14ac:dyDescent="0.35">
      <c r="A763" s="42" t="s">
        <v>1435</v>
      </c>
      <c r="B763" s="42" t="s">
        <v>2818</v>
      </c>
      <c r="C763" s="42" t="s">
        <v>1531</v>
      </c>
      <c r="D763" s="42"/>
      <c r="E763" s="42"/>
      <c r="F763" s="42" t="s">
        <v>2691</v>
      </c>
      <c r="G763" s="269" t="s">
        <v>2692</v>
      </c>
      <c r="H763" s="269"/>
      <c r="I763" s="269"/>
      <c r="J763" s="269"/>
      <c r="K763" s="269"/>
      <c r="L763" s="269"/>
      <c r="M763" s="201">
        <v>16000</v>
      </c>
      <c r="N763" s="42"/>
      <c r="O763" s="268"/>
      <c r="P763" s="149"/>
      <c r="Q763" s="42"/>
      <c r="R763" s="149"/>
    </row>
    <row r="764" spans="1:18" x14ac:dyDescent="0.35">
      <c r="A764" s="42" t="s">
        <v>1435</v>
      </c>
      <c r="B764" s="42" t="s">
        <v>2818</v>
      </c>
      <c r="C764" s="42" t="s">
        <v>1531</v>
      </c>
      <c r="D764" s="42"/>
      <c r="E764" s="42"/>
      <c r="F764" s="42" t="s">
        <v>2833</v>
      </c>
      <c r="G764" s="269" t="s">
        <v>2834</v>
      </c>
      <c r="H764" s="269"/>
      <c r="I764" s="269"/>
      <c r="J764" s="269"/>
      <c r="K764" s="269"/>
      <c r="L764" s="269"/>
      <c r="M764" s="201">
        <v>9600</v>
      </c>
      <c r="N764" s="42"/>
      <c r="O764" s="268"/>
      <c r="P764" s="149"/>
      <c r="Q764" s="42"/>
      <c r="R764" s="149"/>
    </row>
    <row r="765" spans="1:18" x14ac:dyDescent="0.35">
      <c r="A765" s="42" t="s">
        <v>1435</v>
      </c>
      <c r="B765" s="42" t="s">
        <v>2818</v>
      </c>
      <c r="C765" s="42" t="s">
        <v>1531</v>
      </c>
      <c r="D765" s="42"/>
      <c r="E765" s="42"/>
      <c r="F765" s="42" t="s">
        <v>2835</v>
      </c>
      <c r="G765" s="269" t="s">
        <v>2836</v>
      </c>
      <c r="H765" s="269"/>
      <c r="I765" s="269"/>
      <c r="J765" s="269"/>
      <c r="K765" s="269"/>
      <c r="L765" s="269"/>
      <c r="M765" s="201">
        <v>8000</v>
      </c>
      <c r="N765" s="42"/>
      <c r="O765" s="268"/>
      <c r="P765" s="149"/>
      <c r="Q765" s="42"/>
      <c r="R765" s="149"/>
    </row>
    <row r="766" spans="1:18" x14ac:dyDescent="0.35">
      <c r="A766" s="42" t="s">
        <v>1435</v>
      </c>
      <c r="B766" s="42" t="s">
        <v>2818</v>
      </c>
      <c r="C766" s="42" t="s">
        <v>1531</v>
      </c>
      <c r="D766" s="42"/>
      <c r="E766" s="42"/>
      <c r="F766" s="42" t="s">
        <v>2837</v>
      </c>
      <c r="G766" s="269" t="s">
        <v>2838</v>
      </c>
      <c r="H766" s="269"/>
      <c r="I766" s="269"/>
      <c r="J766" s="269"/>
      <c r="K766" s="269"/>
      <c r="L766" s="269"/>
      <c r="M766" s="201">
        <v>2000</v>
      </c>
      <c r="N766" s="42"/>
      <c r="O766" s="268"/>
      <c r="P766" s="149"/>
      <c r="Q766" s="42"/>
      <c r="R766" s="149"/>
    </row>
    <row r="767" spans="1:18" x14ac:dyDescent="0.35">
      <c r="A767" s="42" t="s">
        <v>1435</v>
      </c>
      <c r="B767" s="42" t="s">
        <v>2818</v>
      </c>
      <c r="C767" s="42" t="s">
        <v>1531</v>
      </c>
      <c r="D767" s="42"/>
      <c r="E767" s="42"/>
      <c r="F767" s="42" t="s">
        <v>2839</v>
      </c>
      <c r="G767" s="269" t="s">
        <v>2840</v>
      </c>
      <c r="H767" s="269"/>
      <c r="I767" s="269"/>
      <c r="J767" s="269"/>
      <c r="K767" s="269"/>
      <c r="L767" s="269"/>
      <c r="M767" s="201">
        <v>18000</v>
      </c>
      <c r="N767" s="42"/>
      <c r="O767" s="268"/>
      <c r="P767" s="149"/>
      <c r="Q767" s="42"/>
      <c r="R767" s="149"/>
    </row>
    <row r="768" spans="1:18" x14ac:dyDescent="0.35">
      <c r="A768" s="42" t="s">
        <v>1435</v>
      </c>
      <c r="B768" s="42" t="s">
        <v>2818</v>
      </c>
      <c r="C768" s="42" t="s">
        <v>1531</v>
      </c>
      <c r="D768" s="42"/>
      <c r="E768" s="42"/>
      <c r="F768" s="42" t="s">
        <v>2518</v>
      </c>
      <c r="G768" s="269" t="s">
        <v>2519</v>
      </c>
      <c r="H768" s="269"/>
      <c r="I768" s="269"/>
      <c r="J768" s="269"/>
      <c r="K768" s="269"/>
      <c r="L768" s="269"/>
      <c r="M768" s="201">
        <v>13400</v>
      </c>
      <c r="N768" s="42"/>
      <c r="O768" s="268"/>
      <c r="P768" s="149"/>
      <c r="Q768" s="42"/>
      <c r="R768" s="149"/>
    </row>
    <row r="769" spans="1:18" x14ac:dyDescent="0.35">
      <c r="A769" s="42" t="s">
        <v>1435</v>
      </c>
      <c r="B769" s="42" t="s">
        <v>2818</v>
      </c>
      <c r="C769" s="42" t="s">
        <v>1531</v>
      </c>
      <c r="D769" s="42"/>
      <c r="E769" s="42"/>
      <c r="F769" s="42" t="s">
        <v>2709</v>
      </c>
      <c r="G769" s="269" t="s">
        <v>2710</v>
      </c>
      <c r="H769" s="269"/>
      <c r="I769" s="269"/>
      <c r="J769" s="269"/>
      <c r="K769" s="269"/>
      <c r="L769" s="269"/>
      <c r="M769" s="201">
        <v>11000</v>
      </c>
      <c r="N769" s="42"/>
      <c r="O769" s="268"/>
      <c r="P769" s="149"/>
      <c r="Q769" s="42"/>
      <c r="R769" s="149"/>
    </row>
    <row r="770" spans="1:18" x14ac:dyDescent="0.35">
      <c r="A770" s="42" t="s">
        <v>1435</v>
      </c>
      <c r="B770" s="42" t="s">
        <v>2818</v>
      </c>
      <c r="C770" s="42" t="s">
        <v>1531</v>
      </c>
      <c r="D770" s="42"/>
      <c r="E770" s="42"/>
      <c r="F770" s="42" t="s">
        <v>2536</v>
      </c>
      <c r="G770" s="269" t="s">
        <v>2537</v>
      </c>
      <c r="H770" s="269"/>
      <c r="I770" s="269"/>
      <c r="J770" s="269"/>
      <c r="K770" s="269"/>
      <c r="L770" s="269"/>
      <c r="M770" s="201">
        <v>10000</v>
      </c>
      <c r="N770" s="42"/>
      <c r="O770" s="268"/>
      <c r="P770" s="149"/>
      <c r="Q770" s="42"/>
      <c r="R770" s="149"/>
    </row>
    <row r="771" spans="1:18" x14ac:dyDescent="0.35">
      <c r="A771" s="42" t="s">
        <v>1435</v>
      </c>
      <c r="B771" s="42" t="s">
        <v>2818</v>
      </c>
      <c r="C771" s="42" t="s">
        <v>1531</v>
      </c>
      <c r="D771" s="42"/>
      <c r="E771" s="42"/>
      <c r="F771" s="42" t="s">
        <v>2568</v>
      </c>
      <c r="G771" s="269" t="s">
        <v>2569</v>
      </c>
      <c r="H771" s="269"/>
      <c r="I771" s="269"/>
      <c r="J771" s="269"/>
      <c r="K771" s="269"/>
      <c r="L771" s="269"/>
      <c r="M771" s="201">
        <v>16800</v>
      </c>
      <c r="N771" s="42"/>
      <c r="O771" s="268"/>
      <c r="P771" s="149"/>
      <c r="Q771" s="42"/>
      <c r="R771" s="149"/>
    </row>
    <row r="772" spans="1:18" x14ac:dyDescent="0.35">
      <c r="A772" s="42" t="s">
        <v>1435</v>
      </c>
      <c r="B772" s="42" t="s">
        <v>2818</v>
      </c>
      <c r="C772" s="42" t="s">
        <v>1531</v>
      </c>
      <c r="D772" s="42"/>
      <c r="E772" s="42"/>
      <c r="F772" s="42" t="s">
        <v>2636</v>
      </c>
      <c r="G772" s="269" t="s">
        <v>2637</v>
      </c>
      <c r="H772" s="269"/>
      <c r="I772" s="269"/>
      <c r="J772" s="269"/>
      <c r="K772" s="269"/>
      <c r="L772" s="269"/>
      <c r="M772" s="201">
        <v>6600</v>
      </c>
      <c r="N772" s="42"/>
      <c r="O772" s="268"/>
      <c r="P772" s="149"/>
      <c r="Q772" s="42"/>
      <c r="R772" s="149"/>
    </row>
    <row r="773" spans="1:18" x14ac:dyDescent="0.35">
      <c r="A773" s="42" t="s">
        <v>1435</v>
      </c>
      <c r="B773" s="42" t="s">
        <v>1530</v>
      </c>
      <c r="C773" s="42" t="s">
        <v>1531</v>
      </c>
      <c r="D773" s="42"/>
      <c r="E773" s="42"/>
      <c r="F773" s="42"/>
      <c r="G773" s="42"/>
      <c r="H773" s="42"/>
      <c r="I773" s="42"/>
      <c r="J773" s="42"/>
      <c r="K773" s="94"/>
      <c r="L773" s="268"/>
      <c r="M773" s="149"/>
      <c r="N773" s="42"/>
      <c r="O773" s="268"/>
      <c r="P773" s="149"/>
      <c r="Q773" s="42"/>
      <c r="R773" s="149">
        <v>1054877</v>
      </c>
    </row>
    <row r="774" spans="1:18" x14ac:dyDescent="0.35">
      <c r="A774" s="42" t="s">
        <v>1435</v>
      </c>
      <c r="B774" s="42" t="s">
        <v>2660</v>
      </c>
      <c r="C774" s="42" t="s">
        <v>1531</v>
      </c>
      <c r="D774" s="42"/>
      <c r="E774" s="42"/>
      <c r="F774" s="42"/>
      <c r="G774" s="42"/>
      <c r="H774" s="42"/>
      <c r="I774" s="42"/>
      <c r="J774" s="42"/>
      <c r="K774" s="94"/>
      <c r="L774" s="268"/>
      <c r="M774" s="149"/>
      <c r="N774" s="42"/>
      <c r="O774" s="268"/>
      <c r="P774" s="149"/>
      <c r="Q774" s="42"/>
      <c r="R774" s="149">
        <v>101500</v>
      </c>
    </row>
    <row r="775" spans="1:18" s="73" customFormat="1" x14ac:dyDescent="0.35">
      <c r="A775" s="364" t="s">
        <v>10</v>
      </c>
      <c r="B775" s="364"/>
      <c r="C775" s="364"/>
      <c r="D775" s="364"/>
      <c r="E775" s="364"/>
      <c r="F775" s="364"/>
      <c r="G775" s="364"/>
      <c r="H775" s="364"/>
      <c r="I775" s="364"/>
      <c r="J775" s="364"/>
      <c r="K775" s="364"/>
      <c r="L775" s="364"/>
      <c r="M775" s="270">
        <f>SUM(M5:M774)</f>
        <v>3774249.76</v>
      </c>
      <c r="N775" s="271"/>
      <c r="O775" s="272"/>
      <c r="P775" s="270">
        <f>SUM(P5:P774)</f>
        <v>3207248</v>
      </c>
      <c r="Q775" s="271"/>
      <c r="R775" s="270">
        <f>SUM(R5:R774)</f>
        <v>1156377</v>
      </c>
    </row>
  </sheetData>
  <mergeCells count="9">
    <mergeCell ref="A775:L775"/>
    <mergeCell ref="Q3:R3"/>
    <mergeCell ref="C2:R2"/>
    <mergeCell ref="A1:R1"/>
    <mergeCell ref="A3:E3"/>
    <mergeCell ref="F3:J3"/>
    <mergeCell ref="K3:M3"/>
    <mergeCell ref="N3:P3"/>
    <mergeCell ref="A2:B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5"/>
  <sheetViews>
    <sheetView tabSelected="1" topLeftCell="A22" workbookViewId="0">
      <selection activeCell="B49" sqref="B49"/>
    </sheetView>
  </sheetViews>
  <sheetFormatPr baseColWidth="10" defaultRowHeight="14.25" x14ac:dyDescent="0.45"/>
  <cols>
    <col min="1" max="2" width="52.1328125" customWidth="1"/>
    <col min="3" max="3" width="28.86328125" bestFit="1" customWidth="1"/>
    <col min="4" max="4" width="17.73046875" customWidth="1"/>
    <col min="5" max="5" width="11.3984375" style="284"/>
    <col min="7" max="7" width="17.265625" customWidth="1"/>
    <col min="8" max="8" width="31.265625" customWidth="1"/>
  </cols>
  <sheetData>
    <row r="1" spans="1:9" ht="20.65" x14ac:dyDescent="0.6">
      <c r="A1" s="374" t="s">
        <v>240</v>
      </c>
      <c r="B1" s="374"/>
      <c r="C1" s="374"/>
      <c r="D1" s="374"/>
      <c r="E1" s="374"/>
      <c r="F1" s="374"/>
      <c r="G1" s="374"/>
      <c r="H1" s="374"/>
    </row>
    <row r="2" spans="1:9" ht="30.75" customHeight="1" x14ac:dyDescent="0.45">
      <c r="A2" s="112" t="s">
        <v>216</v>
      </c>
      <c r="B2" s="375"/>
      <c r="C2" s="375"/>
      <c r="D2" s="375"/>
      <c r="E2" s="375"/>
      <c r="F2" s="375"/>
      <c r="G2" s="375"/>
      <c r="H2" s="375"/>
    </row>
    <row r="3" spans="1:9" x14ac:dyDescent="0.45">
      <c r="A3" s="371" t="s">
        <v>219</v>
      </c>
      <c r="B3" s="371" t="s">
        <v>119</v>
      </c>
      <c r="C3" s="373" t="s">
        <v>218</v>
      </c>
      <c r="D3" s="373"/>
      <c r="E3" s="373"/>
      <c r="F3" s="373"/>
      <c r="G3" s="373"/>
      <c r="H3" s="373"/>
    </row>
    <row r="4" spans="1:9" ht="36.75" customHeight="1" x14ac:dyDescent="0.45">
      <c r="A4" s="372"/>
      <c r="B4" s="372"/>
      <c r="C4" s="113" t="s">
        <v>120</v>
      </c>
      <c r="D4" s="113" t="s">
        <v>217</v>
      </c>
      <c r="E4" s="95" t="s">
        <v>121</v>
      </c>
      <c r="F4" s="113" t="s">
        <v>122</v>
      </c>
      <c r="G4" s="113" t="s">
        <v>123</v>
      </c>
      <c r="H4" s="113" t="s">
        <v>220</v>
      </c>
    </row>
    <row r="5" spans="1:9" x14ac:dyDescent="0.45">
      <c r="A5" s="99"/>
      <c r="B5" s="99"/>
      <c r="C5" s="100"/>
      <c r="D5" s="100"/>
      <c r="E5" s="274"/>
      <c r="F5" s="100"/>
      <c r="G5" s="100"/>
      <c r="H5" s="100"/>
    </row>
    <row r="6" spans="1:9" x14ac:dyDescent="0.45">
      <c r="A6" s="99" t="s">
        <v>55</v>
      </c>
      <c r="B6" s="99" t="s">
        <v>2841</v>
      </c>
      <c r="C6" s="100" t="s">
        <v>2842</v>
      </c>
      <c r="D6" s="100" t="s">
        <v>2843</v>
      </c>
      <c r="E6" s="275"/>
      <c r="F6" s="274" t="s">
        <v>53</v>
      </c>
      <c r="G6" s="276"/>
      <c r="H6" s="100"/>
    </row>
    <row r="7" spans="1:9" x14ac:dyDescent="0.45">
      <c r="A7" s="99"/>
      <c r="B7" s="99"/>
      <c r="C7" s="100"/>
      <c r="D7" s="100"/>
      <c r="E7" s="275"/>
      <c r="F7" s="274"/>
      <c r="G7" s="276"/>
      <c r="H7" s="100"/>
    </row>
    <row r="8" spans="1:9" x14ac:dyDescent="0.45">
      <c r="A8" s="277" t="s">
        <v>56</v>
      </c>
      <c r="B8" s="99" t="s">
        <v>2844</v>
      </c>
      <c r="C8" s="100" t="s">
        <v>2842</v>
      </c>
      <c r="D8" s="100" t="s">
        <v>2843</v>
      </c>
      <c r="E8" s="275">
        <v>41275</v>
      </c>
      <c r="F8" s="274" t="s">
        <v>53</v>
      </c>
      <c r="G8" s="278">
        <v>2003590.74</v>
      </c>
      <c r="H8" s="279">
        <v>10768100.439999999</v>
      </c>
      <c r="I8" s="280"/>
    </row>
    <row r="9" spans="1:9" x14ac:dyDescent="0.45">
      <c r="A9" s="99"/>
      <c r="B9" s="99" t="s">
        <v>2845</v>
      </c>
      <c r="C9" s="100" t="s">
        <v>2842</v>
      </c>
      <c r="D9" s="100" t="s">
        <v>2846</v>
      </c>
      <c r="E9" s="275">
        <v>36892</v>
      </c>
      <c r="F9" s="274" t="s">
        <v>53</v>
      </c>
      <c r="G9" s="279">
        <v>1307.3699999999999</v>
      </c>
      <c r="H9" s="279">
        <v>7649.27</v>
      </c>
      <c r="I9" s="280"/>
    </row>
    <row r="10" spans="1:9" x14ac:dyDescent="0.45">
      <c r="A10" s="99"/>
      <c r="B10" s="99" t="s">
        <v>2847</v>
      </c>
      <c r="C10" s="100" t="s">
        <v>2842</v>
      </c>
      <c r="D10" s="100" t="s">
        <v>2848</v>
      </c>
      <c r="E10" s="275">
        <v>36892</v>
      </c>
      <c r="F10" s="274" t="s">
        <v>53</v>
      </c>
      <c r="G10" s="279">
        <v>1020.02</v>
      </c>
      <c r="H10" s="276">
        <v>2759.76</v>
      </c>
      <c r="I10" s="280"/>
    </row>
    <row r="11" spans="1:9" x14ac:dyDescent="0.45">
      <c r="A11" s="99"/>
      <c r="B11" s="99" t="s">
        <v>2849</v>
      </c>
      <c r="C11" s="100" t="s">
        <v>2842</v>
      </c>
      <c r="D11" s="100" t="s">
        <v>2850</v>
      </c>
      <c r="E11" s="275">
        <v>36892</v>
      </c>
      <c r="F11" s="274" t="s">
        <v>53</v>
      </c>
      <c r="G11" s="276">
        <v>0</v>
      </c>
      <c r="H11" s="276">
        <v>0</v>
      </c>
    </row>
    <row r="12" spans="1:9" x14ac:dyDescent="0.45">
      <c r="A12" s="99"/>
      <c r="B12" s="99" t="s">
        <v>2851</v>
      </c>
      <c r="C12" s="100" t="s">
        <v>2842</v>
      </c>
      <c r="D12" s="100" t="s">
        <v>2852</v>
      </c>
      <c r="E12" s="275">
        <v>37987</v>
      </c>
      <c r="F12" s="274" t="s">
        <v>53</v>
      </c>
      <c r="G12" s="279">
        <v>11732.19</v>
      </c>
      <c r="H12" s="276">
        <v>362435.07</v>
      </c>
      <c r="I12" s="280"/>
    </row>
    <row r="13" spans="1:9" x14ac:dyDescent="0.45">
      <c r="A13" s="99"/>
      <c r="B13" s="99"/>
      <c r="C13" s="100"/>
      <c r="D13" s="100"/>
      <c r="E13" s="275"/>
      <c r="F13" s="274" t="s">
        <v>53</v>
      </c>
      <c r="G13" s="276"/>
      <c r="H13" s="276"/>
    </row>
    <row r="14" spans="1:9" x14ac:dyDescent="0.45">
      <c r="A14" s="277" t="s">
        <v>57</v>
      </c>
      <c r="B14" s="99"/>
      <c r="C14" s="100"/>
      <c r="D14" s="100"/>
      <c r="E14" s="275"/>
      <c r="F14" s="274" t="s">
        <v>53</v>
      </c>
      <c r="G14" s="278"/>
      <c r="H14" s="278"/>
    </row>
    <row r="15" spans="1:9" x14ac:dyDescent="0.45">
      <c r="A15" s="277" t="s">
        <v>124</v>
      </c>
      <c r="B15" s="99"/>
      <c r="C15" s="100"/>
      <c r="D15" s="100"/>
      <c r="E15" s="275"/>
      <c r="F15" s="274" t="s">
        <v>53</v>
      </c>
      <c r="G15" s="276"/>
      <c r="H15" s="100"/>
    </row>
    <row r="16" spans="1:9" x14ac:dyDescent="0.45">
      <c r="A16" s="99" t="s">
        <v>2853</v>
      </c>
      <c r="B16" s="99" t="s">
        <v>2841</v>
      </c>
      <c r="C16" s="100" t="s">
        <v>2842</v>
      </c>
      <c r="D16" s="100" t="s">
        <v>2843</v>
      </c>
      <c r="E16" s="275">
        <v>42248</v>
      </c>
      <c r="F16" s="274" t="s">
        <v>53</v>
      </c>
      <c r="G16" s="278">
        <v>28974226.789999999</v>
      </c>
      <c r="H16" s="278">
        <v>19881895.300000001</v>
      </c>
    </row>
    <row r="17" spans="1:8" x14ac:dyDescent="0.45">
      <c r="A17" s="99" t="s">
        <v>2854</v>
      </c>
      <c r="B17" s="99" t="s">
        <v>2841</v>
      </c>
      <c r="C17" s="100" t="s">
        <v>2842</v>
      </c>
      <c r="D17" s="100" t="s">
        <v>2843</v>
      </c>
      <c r="E17" s="275">
        <v>42856</v>
      </c>
      <c r="F17" s="274" t="s">
        <v>53</v>
      </c>
      <c r="G17" s="278">
        <v>9547150.1899999995</v>
      </c>
      <c r="H17" s="278">
        <v>9547150.1899999995</v>
      </c>
    </row>
    <row r="18" spans="1:8" x14ac:dyDescent="0.45">
      <c r="A18" s="99" t="s">
        <v>2855</v>
      </c>
      <c r="B18" s="99" t="s">
        <v>2841</v>
      </c>
      <c r="C18" s="100" t="s">
        <v>2842</v>
      </c>
      <c r="D18" s="100" t="s">
        <v>2843</v>
      </c>
      <c r="E18" s="275">
        <v>43647</v>
      </c>
      <c r="F18" s="274" t="s">
        <v>53</v>
      </c>
      <c r="G18" s="278">
        <v>4112995.95</v>
      </c>
      <c r="H18" s="278">
        <v>4104162.95</v>
      </c>
    </row>
    <row r="19" spans="1:8" x14ac:dyDescent="0.45">
      <c r="A19" s="99" t="s">
        <v>2856</v>
      </c>
      <c r="B19" s="99" t="s">
        <v>2841</v>
      </c>
      <c r="C19" s="100" t="s">
        <v>2842</v>
      </c>
      <c r="D19" s="100" t="s">
        <v>2843</v>
      </c>
      <c r="E19" s="275">
        <v>42767</v>
      </c>
      <c r="F19" s="274" t="s">
        <v>53</v>
      </c>
      <c r="G19" s="278">
        <v>197473.48</v>
      </c>
      <c r="H19" s="278">
        <v>189907.66</v>
      </c>
    </row>
    <row r="20" spans="1:8" x14ac:dyDescent="0.45">
      <c r="A20" s="99" t="s">
        <v>2857</v>
      </c>
      <c r="B20" s="99" t="s">
        <v>2841</v>
      </c>
      <c r="C20" s="100" t="s">
        <v>2842</v>
      </c>
      <c r="D20" s="100" t="s">
        <v>2843</v>
      </c>
      <c r="E20" s="275">
        <v>43102</v>
      </c>
      <c r="F20" s="274" t="s">
        <v>53</v>
      </c>
      <c r="G20" s="278">
        <v>36872054.030000001</v>
      </c>
      <c r="H20" s="278">
        <v>36874101.700000003</v>
      </c>
    </row>
    <row r="21" spans="1:8" x14ac:dyDescent="0.45">
      <c r="A21" s="99" t="s">
        <v>2858</v>
      </c>
      <c r="B21" s="99" t="s">
        <v>2841</v>
      </c>
      <c r="C21" s="100" t="s">
        <v>2842</v>
      </c>
      <c r="D21" s="100" t="s">
        <v>2843</v>
      </c>
      <c r="E21" s="275">
        <v>43891</v>
      </c>
      <c r="F21" s="274" t="s">
        <v>53</v>
      </c>
      <c r="G21" s="278">
        <v>686423.24</v>
      </c>
      <c r="H21" s="278">
        <v>686423.24</v>
      </c>
    </row>
    <row r="22" spans="1:8" x14ac:dyDescent="0.45">
      <c r="A22" s="99" t="s">
        <v>2859</v>
      </c>
      <c r="B22" s="99" t="s">
        <v>2841</v>
      </c>
      <c r="C22" s="100" t="s">
        <v>2842</v>
      </c>
      <c r="D22" s="100" t="s">
        <v>2843</v>
      </c>
      <c r="E22" s="275">
        <v>44013</v>
      </c>
      <c r="F22" s="274" t="s">
        <v>53</v>
      </c>
      <c r="G22" s="278">
        <v>529309.1</v>
      </c>
      <c r="H22" s="278">
        <v>531018.62</v>
      </c>
    </row>
    <row r="23" spans="1:8" x14ac:dyDescent="0.45">
      <c r="A23" s="281" t="s">
        <v>2860</v>
      </c>
      <c r="B23" s="99" t="s">
        <v>2841</v>
      </c>
      <c r="C23" s="100" t="s">
        <v>2842</v>
      </c>
      <c r="D23" s="100" t="s">
        <v>2843</v>
      </c>
      <c r="E23" s="275">
        <v>42795</v>
      </c>
      <c r="F23" s="274" t="s">
        <v>53</v>
      </c>
      <c r="G23" s="278">
        <v>20332</v>
      </c>
      <c r="H23" s="278">
        <v>20332</v>
      </c>
    </row>
    <row r="24" spans="1:8" x14ac:dyDescent="0.45">
      <c r="A24" s="99"/>
      <c r="B24" s="99"/>
      <c r="C24" s="100"/>
      <c r="D24" s="100"/>
      <c r="E24" s="275"/>
      <c r="F24" s="274"/>
      <c r="G24" s="276"/>
      <c r="H24" s="100"/>
    </row>
    <row r="25" spans="1:8" x14ac:dyDescent="0.45">
      <c r="A25" s="277" t="s">
        <v>59</v>
      </c>
      <c r="B25" s="99"/>
      <c r="C25" s="100"/>
      <c r="D25" s="100"/>
      <c r="E25" s="275"/>
      <c r="F25" s="274"/>
      <c r="G25" s="276"/>
      <c r="H25" s="100"/>
    </row>
    <row r="26" spans="1:8" x14ac:dyDescent="0.45">
      <c r="A26" s="99" t="s">
        <v>2861</v>
      </c>
      <c r="B26" s="99" t="s">
        <v>2841</v>
      </c>
      <c r="C26" s="100" t="s">
        <v>2842</v>
      </c>
      <c r="D26" s="100" t="s">
        <v>2843</v>
      </c>
      <c r="E26" s="275">
        <v>41760</v>
      </c>
      <c r="F26" s="274" t="s">
        <v>53</v>
      </c>
      <c r="G26" s="276">
        <v>3499.7</v>
      </c>
      <c r="H26" s="100">
        <v>3499.7</v>
      </c>
    </row>
    <row r="27" spans="1:8" x14ac:dyDescent="0.45">
      <c r="A27" s="99" t="s">
        <v>2862</v>
      </c>
      <c r="B27" s="99" t="s">
        <v>2841</v>
      </c>
      <c r="C27" s="100" t="s">
        <v>2842</v>
      </c>
      <c r="D27" s="100" t="s">
        <v>2843</v>
      </c>
      <c r="E27" s="275">
        <v>42675</v>
      </c>
      <c r="F27" s="274" t="s">
        <v>53</v>
      </c>
      <c r="G27" s="276">
        <v>55337</v>
      </c>
      <c r="H27" s="100">
        <v>55337</v>
      </c>
    </row>
    <row r="28" spans="1:8" x14ac:dyDescent="0.45">
      <c r="A28" s="99" t="s">
        <v>2863</v>
      </c>
      <c r="B28" s="99" t="s">
        <v>2841</v>
      </c>
      <c r="C28" s="100" t="s">
        <v>2842</v>
      </c>
      <c r="D28" s="100" t="s">
        <v>2843</v>
      </c>
      <c r="E28" s="275">
        <v>42705</v>
      </c>
      <c r="F28" s="274" t="s">
        <v>53</v>
      </c>
      <c r="G28" s="276">
        <v>1337069.3400000001</v>
      </c>
      <c r="H28" s="100">
        <v>1337069.3400000001</v>
      </c>
    </row>
    <row r="29" spans="1:8" x14ac:dyDescent="0.45">
      <c r="A29" s="99" t="s">
        <v>2864</v>
      </c>
      <c r="B29" s="99" t="s">
        <v>2841</v>
      </c>
      <c r="C29" s="100" t="s">
        <v>2842</v>
      </c>
      <c r="D29" s="100" t="s">
        <v>2843</v>
      </c>
      <c r="E29" s="275">
        <v>41365</v>
      </c>
      <c r="F29" s="274" t="s">
        <v>53</v>
      </c>
      <c r="G29" s="276">
        <v>210631.23</v>
      </c>
      <c r="H29" s="100">
        <v>210631.23</v>
      </c>
    </row>
    <row r="30" spans="1:8" x14ac:dyDescent="0.45">
      <c r="A30" s="99"/>
      <c r="B30" s="99"/>
      <c r="C30" s="100"/>
      <c r="D30" s="100"/>
      <c r="E30" s="275"/>
      <c r="F30" s="274"/>
      <c r="G30" s="276"/>
      <c r="H30" s="100"/>
    </row>
    <row r="31" spans="1:8" x14ac:dyDescent="0.45">
      <c r="A31" s="99" t="s">
        <v>60</v>
      </c>
      <c r="B31" s="99"/>
      <c r="C31" s="100"/>
      <c r="D31" s="100"/>
      <c r="E31" s="275"/>
      <c r="F31" s="274"/>
      <c r="G31" s="276"/>
      <c r="H31" s="100"/>
    </row>
    <row r="32" spans="1:8" x14ac:dyDescent="0.45">
      <c r="A32" s="99"/>
      <c r="B32" s="99"/>
      <c r="C32" s="100"/>
      <c r="D32" s="100"/>
      <c r="E32" s="275"/>
      <c r="F32" s="274"/>
      <c r="G32" s="276"/>
      <c r="H32" s="100"/>
    </row>
    <row r="33" spans="1:8" x14ac:dyDescent="0.45">
      <c r="A33" s="99" t="s">
        <v>2865</v>
      </c>
      <c r="B33" s="99" t="s">
        <v>2841</v>
      </c>
      <c r="C33" s="100" t="s">
        <v>2842</v>
      </c>
      <c r="D33" s="100" t="s">
        <v>2843</v>
      </c>
      <c r="E33" s="275">
        <v>39569</v>
      </c>
      <c r="F33" s="274" t="s">
        <v>53</v>
      </c>
      <c r="G33" s="278">
        <v>127759334.08</v>
      </c>
      <c r="H33" s="278">
        <v>105771109.3</v>
      </c>
    </row>
    <row r="34" spans="1:8" x14ac:dyDescent="0.45">
      <c r="A34" s="99" t="s">
        <v>2866</v>
      </c>
      <c r="B34" s="99" t="s">
        <v>2841</v>
      </c>
      <c r="C34" s="100" t="s">
        <v>2842</v>
      </c>
      <c r="D34" s="100" t="s">
        <v>2843</v>
      </c>
      <c r="E34" s="275">
        <v>39600</v>
      </c>
      <c r="F34" s="274" t="s">
        <v>53</v>
      </c>
      <c r="G34" s="278">
        <v>121466.79</v>
      </c>
      <c r="H34" s="278">
        <v>14270001.210000001</v>
      </c>
    </row>
    <row r="35" spans="1:8" x14ac:dyDescent="0.45">
      <c r="A35" s="99" t="s">
        <v>2867</v>
      </c>
      <c r="B35" s="99" t="s">
        <v>2841</v>
      </c>
      <c r="C35" s="100" t="s">
        <v>2842</v>
      </c>
      <c r="D35" s="100" t="s">
        <v>2843</v>
      </c>
      <c r="E35" s="275">
        <v>44228</v>
      </c>
      <c r="F35" s="274" t="s">
        <v>53</v>
      </c>
      <c r="G35" s="278">
        <v>66821.399999999994</v>
      </c>
      <c r="H35" s="278">
        <v>89951559.780000001</v>
      </c>
    </row>
    <row r="36" spans="1:8" x14ac:dyDescent="0.45">
      <c r="A36" s="99" t="s">
        <v>2868</v>
      </c>
      <c r="B36" s="99" t="s">
        <v>2841</v>
      </c>
      <c r="C36" s="100" t="s">
        <v>2842</v>
      </c>
      <c r="D36" s="100" t="s">
        <v>2843</v>
      </c>
      <c r="E36" s="275">
        <v>39569</v>
      </c>
      <c r="F36" s="274" t="s">
        <v>53</v>
      </c>
      <c r="G36" s="278">
        <v>1707089.03</v>
      </c>
      <c r="H36" s="278">
        <v>2945789.08</v>
      </c>
    </row>
    <row r="37" spans="1:8" x14ac:dyDescent="0.45">
      <c r="A37" s="99" t="s">
        <v>2869</v>
      </c>
      <c r="B37" s="99" t="s">
        <v>2841</v>
      </c>
      <c r="C37" s="100" t="s">
        <v>2842</v>
      </c>
      <c r="D37" s="100" t="s">
        <v>2843</v>
      </c>
      <c r="E37" s="275">
        <v>39569</v>
      </c>
      <c r="F37" s="274" t="s">
        <v>53</v>
      </c>
      <c r="G37" s="278">
        <v>1385168.08</v>
      </c>
      <c r="H37" s="278">
        <v>1405713.7</v>
      </c>
    </row>
    <row r="38" spans="1:8" x14ac:dyDescent="0.45">
      <c r="A38" s="99" t="s">
        <v>2870</v>
      </c>
      <c r="B38" s="99" t="s">
        <v>2841</v>
      </c>
      <c r="C38" s="100" t="s">
        <v>2842</v>
      </c>
      <c r="D38" s="100" t="s">
        <v>2843</v>
      </c>
      <c r="E38" s="275">
        <v>42309</v>
      </c>
      <c r="F38" s="274" t="s">
        <v>53</v>
      </c>
      <c r="G38" s="278">
        <v>1124977.83</v>
      </c>
      <c r="H38" s="278">
        <v>1124977.83</v>
      </c>
    </row>
    <row r="39" spans="1:8" x14ac:dyDescent="0.45">
      <c r="A39" s="99" t="s">
        <v>2871</v>
      </c>
      <c r="B39" s="99" t="s">
        <v>2841</v>
      </c>
      <c r="C39" s="100" t="s">
        <v>2842</v>
      </c>
      <c r="D39" s="100" t="s">
        <v>2843</v>
      </c>
      <c r="E39" s="275">
        <v>43435</v>
      </c>
      <c r="F39" s="274" t="s">
        <v>53</v>
      </c>
      <c r="G39" s="278">
        <v>65591</v>
      </c>
      <c r="H39" s="278">
        <v>65591</v>
      </c>
    </row>
    <row r="40" spans="1:8" x14ac:dyDescent="0.45">
      <c r="A40" s="99" t="s">
        <v>2872</v>
      </c>
      <c r="B40" s="99" t="s">
        <v>2841</v>
      </c>
      <c r="C40" s="100" t="s">
        <v>2842</v>
      </c>
      <c r="D40" s="100" t="s">
        <v>2843</v>
      </c>
      <c r="E40" s="275">
        <v>39600</v>
      </c>
      <c r="F40" s="274" t="s">
        <v>53</v>
      </c>
      <c r="G40" s="278">
        <v>357347.53</v>
      </c>
      <c r="H40" s="278">
        <v>416013.39</v>
      </c>
    </row>
    <row r="41" spans="1:8" x14ac:dyDescent="0.45">
      <c r="A41" s="99" t="s">
        <v>2873</v>
      </c>
      <c r="B41" s="99" t="s">
        <v>2841</v>
      </c>
      <c r="C41" s="100" t="s">
        <v>2842</v>
      </c>
      <c r="D41" s="100" t="s">
        <v>2843</v>
      </c>
      <c r="E41" s="275">
        <v>39722</v>
      </c>
      <c r="F41" s="274" t="s">
        <v>53</v>
      </c>
      <c r="G41">
        <v>321.05</v>
      </c>
      <c r="H41">
        <v>325.77999999999997</v>
      </c>
    </row>
    <row r="42" spans="1:8" ht="17.649999999999999" x14ac:dyDescent="0.5">
      <c r="A42" s="96" t="s">
        <v>10</v>
      </c>
      <c r="B42" s="97"/>
      <c r="C42" s="98"/>
      <c r="D42" s="282"/>
      <c r="E42" s="282"/>
      <c r="F42" s="98"/>
      <c r="G42" s="98"/>
      <c r="H42" s="98"/>
    </row>
    <row r="43" spans="1:8" x14ac:dyDescent="0.45">
      <c r="A43" s="72" t="s">
        <v>125</v>
      </c>
      <c r="B43" s="38"/>
      <c r="C43" s="38"/>
      <c r="D43" s="38"/>
      <c r="E43" s="283"/>
      <c r="F43" s="38"/>
      <c r="G43" s="38"/>
      <c r="H43" s="38"/>
    </row>
    <row r="44" spans="1:8" x14ac:dyDescent="0.45">
      <c r="A44" s="72" t="s">
        <v>221</v>
      </c>
      <c r="B44" s="38"/>
      <c r="C44" s="38"/>
      <c r="D44" s="38"/>
      <c r="E44" s="283"/>
      <c r="F44" s="38"/>
      <c r="G44" s="38"/>
      <c r="H44" s="38"/>
    </row>
    <row r="45" spans="1:8" x14ac:dyDescent="0.45">
      <c r="A45" s="38"/>
      <c r="B45" s="38"/>
      <c r="C45" s="38"/>
      <c r="D45" s="38"/>
      <c r="E45" s="283"/>
      <c r="F45" s="38"/>
      <c r="G45" s="38"/>
      <c r="H45" s="38"/>
    </row>
  </sheetData>
  <mergeCells count="5">
    <mergeCell ref="A3:A4"/>
    <mergeCell ref="B3:B4"/>
    <mergeCell ref="C3:H3"/>
    <mergeCell ref="A1:H1"/>
    <mergeCell ref="B2:H2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3"/>
  <sheetViews>
    <sheetView topLeftCell="A13" workbookViewId="0">
      <selection activeCell="B24" sqref="B24"/>
    </sheetView>
  </sheetViews>
  <sheetFormatPr baseColWidth="10" defaultColWidth="11.265625" defaultRowHeight="10.5" x14ac:dyDescent="0.35"/>
  <cols>
    <col min="1" max="1" width="27.265625" style="8" customWidth="1"/>
    <col min="2" max="2" width="72" style="8" bestFit="1" customWidth="1"/>
    <col min="3" max="3" width="5" style="8" customWidth="1"/>
    <col min="4" max="4" width="13.73046875" style="121" bestFit="1" customWidth="1"/>
    <col min="5" max="6" width="11.73046875" style="8" bestFit="1" customWidth="1"/>
    <col min="7" max="7" width="5" style="8" customWidth="1"/>
    <col min="8" max="8" width="10.86328125" style="8" bestFit="1" customWidth="1"/>
    <col min="9" max="9" width="14.265625" style="8" customWidth="1"/>
    <col min="10" max="12" width="5" style="8" customWidth="1"/>
    <col min="13" max="13" width="11.73046875" style="8" bestFit="1" customWidth="1"/>
    <col min="14" max="14" width="13.265625" style="8" bestFit="1" customWidth="1"/>
    <col min="15" max="15" width="10.86328125" style="8" bestFit="1" customWidth="1"/>
    <col min="16" max="16" width="14.265625" style="8" customWidth="1"/>
    <col min="17" max="17" width="13" style="8" bestFit="1" customWidth="1"/>
    <col min="18" max="18" width="6.73046875" style="8" bestFit="1" customWidth="1"/>
    <col min="19" max="16384" width="11.265625" style="8"/>
  </cols>
  <sheetData>
    <row r="1" spans="1:23" s="4" customFormat="1" ht="38.25" customHeight="1" x14ac:dyDescent="0.35">
      <c r="A1" s="292" t="s">
        <v>231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</row>
    <row r="2" spans="1:23" s="4" customFormat="1" ht="23.25" customHeight="1" x14ac:dyDescent="0.4">
      <c r="A2" s="67" t="s">
        <v>5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5"/>
      <c r="T2" s="5"/>
      <c r="U2" s="5"/>
      <c r="V2" s="5"/>
      <c r="W2" s="5"/>
    </row>
    <row r="3" spans="1:23" s="6" customFormat="1" ht="28.5" customHeight="1" x14ac:dyDescent="0.45">
      <c r="A3" s="293" t="s">
        <v>6</v>
      </c>
      <c r="B3" s="295" t="s">
        <v>27</v>
      </c>
      <c r="C3" s="297" t="s">
        <v>7</v>
      </c>
      <c r="D3" s="297"/>
      <c r="E3" s="297"/>
      <c r="F3" s="297"/>
      <c r="G3" s="297"/>
      <c r="H3" s="297"/>
      <c r="I3" s="297"/>
      <c r="J3" s="297" t="s">
        <v>8</v>
      </c>
      <c r="K3" s="297"/>
      <c r="L3" s="297"/>
      <c r="M3" s="297"/>
      <c r="N3" s="297"/>
      <c r="O3" s="297" t="s">
        <v>9</v>
      </c>
      <c r="P3" s="297"/>
      <c r="Q3" s="297" t="s">
        <v>10</v>
      </c>
      <c r="R3" s="297"/>
    </row>
    <row r="4" spans="1:23" s="7" customFormat="1" ht="140.25" x14ac:dyDescent="0.35">
      <c r="A4" s="294"/>
      <c r="B4" s="296"/>
      <c r="C4" s="68" t="s">
        <v>11</v>
      </c>
      <c r="D4" s="125" t="s">
        <v>12</v>
      </c>
      <c r="E4" s="126" t="s">
        <v>13</v>
      </c>
      <c r="F4" s="126" t="s">
        <v>14</v>
      </c>
      <c r="G4" s="126" t="s">
        <v>15</v>
      </c>
      <c r="H4" s="126" t="s">
        <v>16</v>
      </c>
      <c r="I4" s="126" t="s">
        <v>17</v>
      </c>
      <c r="J4" s="126" t="s">
        <v>18</v>
      </c>
      <c r="K4" s="126" t="s">
        <v>19</v>
      </c>
      <c r="L4" s="126" t="s">
        <v>20</v>
      </c>
      <c r="M4" s="126" t="s">
        <v>21</v>
      </c>
      <c r="N4" s="126" t="s">
        <v>22</v>
      </c>
      <c r="O4" s="126" t="s">
        <v>23</v>
      </c>
      <c r="P4" s="126" t="s">
        <v>24</v>
      </c>
      <c r="Q4" s="127" t="s">
        <v>25</v>
      </c>
      <c r="R4" s="126" t="s">
        <v>26</v>
      </c>
    </row>
    <row r="5" spans="1:23" s="123" customFormat="1" ht="15" customHeight="1" x14ac:dyDescent="0.35">
      <c r="A5" s="119" t="s">
        <v>274</v>
      </c>
      <c r="B5" s="134" t="s">
        <v>248</v>
      </c>
      <c r="C5" s="131"/>
      <c r="D5" s="128">
        <v>10928146</v>
      </c>
      <c r="E5" s="128">
        <v>4868659</v>
      </c>
      <c r="F5" s="128">
        <v>17787742</v>
      </c>
      <c r="G5" s="114"/>
      <c r="H5" s="128">
        <v>9919701</v>
      </c>
      <c r="I5" s="9">
        <f>SUM(C5:H5)</f>
        <v>43504248</v>
      </c>
      <c r="J5" s="114"/>
      <c r="K5" s="114"/>
      <c r="L5" s="114"/>
      <c r="M5" s="128">
        <v>571945179</v>
      </c>
      <c r="N5" s="9">
        <f>SUM(J5:M5)</f>
        <v>571945179</v>
      </c>
      <c r="O5" s="128">
        <v>46836924</v>
      </c>
      <c r="P5" s="9">
        <f>SUM(O5)</f>
        <v>46836924</v>
      </c>
      <c r="Q5" s="9">
        <f>+I5+N5+P5</f>
        <v>662286351</v>
      </c>
      <c r="R5" s="129">
        <f>+Q5/$Q$32</f>
        <v>0.29097111552848409</v>
      </c>
    </row>
    <row r="6" spans="1:23" s="123" customFormat="1" ht="15" customHeight="1" x14ac:dyDescent="0.35">
      <c r="A6" s="119" t="s">
        <v>274</v>
      </c>
      <c r="B6" s="134" t="s">
        <v>249</v>
      </c>
      <c r="C6" s="131"/>
      <c r="D6" s="128">
        <v>1203607</v>
      </c>
      <c r="E6" s="128">
        <v>706672</v>
      </c>
      <c r="F6" s="128">
        <v>2199006</v>
      </c>
      <c r="G6" s="114"/>
      <c r="H6" s="128"/>
      <c r="I6" s="9">
        <f t="shared" ref="I6:I30" si="0">SUM(C6:H6)</f>
        <v>4109285</v>
      </c>
      <c r="J6" s="114"/>
      <c r="K6" s="114"/>
      <c r="L6" s="114"/>
      <c r="M6" s="128"/>
      <c r="N6" s="9">
        <f t="shared" ref="N6:N30" si="1">SUM(J6:M6)</f>
        <v>0</v>
      </c>
      <c r="O6" s="128"/>
      <c r="P6" s="9">
        <f t="shared" ref="P6:P30" si="2">SUM(O6)</f>
        <v>0</v>
      </c>
      <c r="Q6" s="9">
        <f t="shared" ref="Q6:Q30" si="3">+I6+N6+P6</f>
        <v>4109285</v>
      </c>
      <c r="R6" s="129">
        <f t="shared" ref="R6:R30" si="4">+Q6/$Q$32</f>
        <v>1.8053871088677576E-3</v>
      </c>
    </row>
    <row r="7" spans="1:23" s="123" customFormat="1" ht="15" customHeight="1" x14ac:dyDescent="0.35">
      <c r="A7" s="119" t="s">
        <v>274</v>
      </c>
      <c r="B7" s="134" t="s">
        <v>250</v>
      </c>
      <c r="C7" s="131"/>
      <c r="D7" s="128"/>
      <c r="E7" s="128"/>
      <c r="F7" s="128"/>
      <c r="G7" s="114"/>
      <c r="H7" s="128"/>
      <c r="I7" s="9">
        <f t="shared" si="0"/>
        <v>0</v>
      </c>
      <c r="J7" s="114"/>
      <c r="K7" s="114"/>
      <c r="L7" s="114"/>
      <c r="M7" s="128">
        <v>928020</v>
      </c>
      <c r="N7" s="9">
        <f t="shared" si="1"/>
        <v>928020</v>
      </c>
      <c r="O7" s="128"/>
      <c r="P7" s="9">
        <f t="shared" si="2"/>
        <v>0</v>
      </c>
      <c r="Q7" s="9">
        <f t="shared" si="3"/>
        <v>928020</v>
      </c>
      <c r="R7" s="129">
        <f t="shared" si="4"/>
        <v>4.0771943167034077E-4</v>
      </c>
    </row>
    <row r="8" spans="1:23" s="123" customFormat="1" ht="15" customHeight="1" x14ac:dyDescent="0.35">
      <c r="A8" s="119" t="s">
        <v>274</v>
      </c>
      <c r="B8" s="134" t="s">
        <v>251</v>
      </c>
      <c r="C8" s="131"/>
      <c r="D8" s="128"/>
      <c r="E8" s="128"/>
      <c r="F8" s="128"/>
      <c r="G8" s="114"/>
      <c r="H8" s="128"/>
      <c r="I8" s="9">
        <f t="shared" si="0"/>
        <v>0</v>
      </c>
      <c r="J8" s="114"/>
      <c r="K8" s="114"/>
      <c r="L8" s="114"/>
      <c r="M8" s="128">
        <v>231868894</v>
      </c>
      <c r="N8" s="9">
        <f t="shared" si="1"/>
        <v>231868894</v>
      </c>
      <c r="O8" s="128"/>
      <c r="P8" s="9">
        <f t="shared" si="2"/>
        <v>0</v>
      </c>
      <c r="Q8" s="9">
        <f t="shared" si="3"/>
        <v>231868894</v>
      </c>
      <c r="R8" s="129">
        <f t="shared" si="4"/>
        <v>0.101870060649243</v>
      </c>
    </row>
    <row r="9" spans="1:23" s="123" customFormat="1" ht="15" customHeight="1" x14ac:dyDescent="0.35">
      <c r="A9" s="119" t="s">
        <v>274</v>
      </c>
      <c r="B9" s="134" t="s">
        <v>252</v>
      </c>
      <c r="C9" s="131"/>
      <c r="D9" s="128">
        <v>4730525</v>
      </c>
      <c r="E9" s="128">
        <v>7623904</v>
      </c>
      <c r="F9" s="128">
        <v>3471108</v>
      </c>
      <c r="G9" s="114"/>
      <c r="H9" s="128"/>
      <c r="I9" s="9">
        <f t="shared" si="0"/>
        <v>15825537</v>
      </c>
      <c r="J9" s="114"/>
      <c r="K9" s="114"/>
      <c r="L9" s="114"/>
      <c r="M9" s="128">
        <v>1332</v>
      </c>
      <c r="N9" s="9">
        <f t="shared" si="1"/>
        <v>1332</v>
      </c>
      <c r="O9" s="128"/>
      <c r="P9" s="9">
        <f t="shared" si="2"/>
        <v>0</v>
      </c>
      <c r="Q9" s="9">
        <f t="shared" si="3"/>
        <v>15826869</v>
      </c>
      <c r="R9" s="129">
        <f t="shared" si="4"/>
        <v>6.953429919399296E-3</v>
      </c>
    </row>
    <row r="10" spans="1:23" s="123" customFormat="1" ht="15" customHeight="1" x14ac:dyDescent="0.35">
      <c r="A10" s="119" t="s">
        <v>274</v>
      </c>
      <c r="B10" s="134" t="s">
        <v>253</v>
      </c>
      <c r="C10" s="131"/>
      <c r="D10" s="128">
        <v>5113594</v>
      </c>
      <c r="E10" s="128">
        <v>3038277</v>
      </c>
      <c r="F10" s="128">
        <v>13513427</v>
      </c>
      <c r="G10" s="114"/>
      <c r="H10" s="128">
        <v>7392000</v>
      </c>
      <c r="I10" s="9">
        <f t="shared" si="0"/>
        <v>29057298</v>
      </c>
      <c r="J10" s="114"/>
      <c r="K10" s="114"/>
      <c r="L10" s="114"/>
      <c r="M10" s="128"/>
      <c r="N10" s="9">
        <f t="shared" si="1"/>
        <v>0</v>
      </c>
      <c r="O10" s="128"/>
      <c r="P10" s="9">
        <f t="shared" si="2"/>
        <v>0</v>
      </c>
      <c r="Q10" s="9">
        <f t="shared" si="3"/>
        <v>29057298</v>
      </c>
      <c r="R10" s="129">
        <f t="shared" si="4"/>
        <v>1.2766131146350003E-2</v>
      </c>
    </row>
    <row r="11" spans="1:23" s="123" customFormat="1" ht="15" customHeight="1" x14ac:dyDescent="0.35">
      <c r="A11" s="119" t="s">
        <v>274</v>
      </c>
      <c r="B11" s="134" t="s">
        <v>254</v>
      </c>
      <c r="C11" s="131"/>
      <c r="D11" s="128">
        <v>33304573</v>
      </c>
      <c r="E11" s="128">
        <v>15634039</v>
      </c>
      <c r="F11" s="128">
        <v>7640288</v>
      </c>
      <c r="G11" s="114"/>
      <c r="H11" s="128"/>
      <c r="I11" s="9">
        <f t="shared" si="0"/>
        <v>56578900</v>
      </c>
      <c r="J11" s="114"/>
      <c r="K11" s="114"/>
      <c r="L11" s="114"/>
      <c r="M11" s="128"/>
      <c r="N11" s="9">
        <f t="shared" si="1"/>
        <v>0</v>
      </c>
      <c r="O11" s="128"/>
      <c r="P11" s="9">
        <f t="shared" si="2"/>
        <v>0</v>
      </c>
      <c r="Q11" s="9">
        <f t="shared" si="3"/>
        <v>56578900</v>
      </c>
      <c r="R11" s="129">
        <f t="shared" si="4"/>
        <v>2.4857564440995929E-2</v>
      </c>
    </row>
    <row r="12" spans="1:23" s="123" customFormat="1" ht="15" customHeight="1" x14ac:dyDescent="0.35">
      <c r="A12" s="119" t="s">
        <v>274</v>
      </c>
      <c r="B12" s="134" t="s">
        <v>255</v>
      </c>
      <c r="C12" s="131"/>
      <c r="D12" s="128">
        <v>6008059</v>
      </c>
      <c r="E12" s="128">
        <v>2302782</v>
      </c>
      <c r="F12" s="128">
        <v>3561110</v>
      </c>
      <c r="G12" s="114"/>
      <c r="H12" s="128"/>
      <c r="I12" s="9">
        <f t="shared" si="0"/>
        <v>11871951</v>
      </c>
      <c r="J12" s="114"/>
      <c r="K12" s="114"/>
      <c r="L12" s="114"/>
      <c r="M12" s="128"/>
      <c r="N12" s="9">
        <f t="shared" si="1"/>
        <v>0</v>
      </c>
      <c r="O12" s="128"/>
      <c r="P12" s="9">
        <f t="shared" si="2"/>
        <v>0</v>
      </c>
      <c r="Q12" s="9">
        <f t="shared" si="3"/>
        <v>11871951</v>
      </c>
      <c r="R12" s="129">
        <f t="shared" si="4"/>
        <v>5.2158629281029868E-3</v>
      </c>
    </row>
    <row r="13" spans="1:23" s="123" customFormat="1" ht="15" customHeight="1" x14ac:dyDescent="0.35">
      <c r="A13" s="119" t="s">
        <v>274</v>
      </c>
      <c r="B13" s="134" t="s">
        <v>256</v>
      </c>
      <c r="C13" s="131"/>
      <c r="D13" s="128">
        <v>188528142</v>
      </c>
      <c r="E13" s="128">
        <v>36575523</v>
      </c>
      <c r="F13" s="128">
        <v>7188092</v>
      </c>
      <c r="G13" s="114"/>
      <c r="H13" s="128"/>
      <c r="I13" s="9">
        <f t="shared" si="0"/>
        <v>232291757</v>
      </c>
      <c r="J13" s="114"/>
      <c r="K13" s="114"/>
      <c r="L13" s="114"/>
      <c r="M13" s="128">
        <v>4305</v>
      </c>
      <c r="N13" s="9">
        <f t="shared" si="1"/>
        <v>4305</v>
      </c>
      <c r="O13" s="128"/>
      <c r="P13" s="9">
        <f t="shared" si="2"/>
        <v>0</v>
      </c>
      <c r="Q13" s="9">
        <f t="shared" si="3"/>
        <v>232296062</v>
      </c>
      <c r="R13" s="129">
        <f t="shared" si="4"/>
        <v>0.10205773407674214</v>
      </c>
    </row>
    <row r="14" spans="1:23" s="123" customFormat="1" ht="15" customHeight="1" x14ac:dyDescent="0.35">
      <c r="A14" s="119" t="s">
        <v>274</v>
      </c>
      <c r="B14" s="134" t="s">
        <v>257</v>
      </c>
      <c r="C14" s="131"/>
      <c r="D14" s="128">
        <v>213997494</v>
      </c>
      <c r="E14" s="128">
        <v>62158753</v>
      </c>
      <c r="F14" s="128">
        <v>8638512</v>
      </c>
      <c r="G14" s="114"/>
      <c r="H14" s="128"/>
      <c r="I14" s="9">
        <f t="shared" si="0"/>
        <v>284794759</v>
      </c>
      <c r="J14" s="114"/>
      <c r="K14" s="114"/>
      <c r="L14" s="114"/>
      <c r="M14" s="128"/>
      <c r="N14" s="9">
        <f t="shared" si="1"/>
        <v>0</v>
      </c>
      <c r="O14" s="128"/>
      <c r="P14" s="9">
        <f t="shared" si="2"/>
        <v>0</v>
      </c>
      <c r="Q14" s="9">
        <f t="shared" si="3"/>
        <v>284794759</v>
      </c>
      <c r="R14" s="129">
        <f t="shared" si="4"/>
        <v>0.12512268839267651</v>
      </c>
    </row>
    <row r="15" spans="1:23" s="123" customFormat="1" ht="15" customHeight="1" x14ac:dyDescent="0.35">
      <c r="A15" s="119" t="s">
        <v>274</v>
      </c>
      <c r="B15" s="134" t="s">
        <v>258</v>
      </c>
      <c r="C15" s="131"/>
      <c r="D15" s="128">
        <v>39231257</v>
      </c>
      <c r="E15" s="128">
        <v>3500313</v>
      </c>
      <c r="F15" s="128">
        <v>1625557</v>
      </c>
      <c r="G15" s="114"/>
      <c r="H15" s="128"/>
      <c r="I15" s="9">
        <f t="shared" si="0"/>
        <v>44357127</v>
      </c>
      <c r="J15" s="114"/>
      <c r="K15" s="114"/>
      <c r="L15" s="114"/>
      <c r="M15" s="128">
        <v>1435</v>
      </c>
      <c r="N15" s="9">
        <f t="shared" si="1"/>
        <v>1435</v>
      </c>
      <c r="O15" s="128"/>
      <c r="P15" s="9">
        <f t="shared" si="2"/>
        <v>0</v>
      </c>
      <c r="Q15" s="9">
        <f t="shared" si="3"/>
        <v>44358562</v>
      </c>
      <c r="R15" s="129">
        <f t="shared" si="4"/>
        <v>1.9488639995208695E-2</v>
      </c>
    </row>
    <row r="16" spans="1:23" s="123" customFormat="1" ht="15" customHeight="1" x14ac:dyDescent="0.35">
      <c r="A16" s="119" t="s">
        <v>274</v>
      </c>
      <c r="B16" s="134" t="s">
        <v>259</v>
      </c>
      <c r="C16" s="131"/>
      <c r="D16" s="128">
        <v>29335459</v>
      </c>
      <c r="E16" s="128">
        <v>791204</v>
      </c>
      <c r="F16" s="128">
        <v>1437379</v>
      </c>
      <c r="G16" s="114"/>
      <c r="H16" s="128"/>
      <c r="I16" s="9">
        <f t="shared" si="0"/>
        <v>31564042</v>
      </c>
      <c r="J16" s="114"/>
      <c r="K16" s="114"/>
      <c r="L16" s="114"/>
      <c r="M16" s="128"/>
      <c r="N16" s="9">
        <f t="shared" si="1"/>
        <v>0</v>
      </c>
      <c r="O16" s="128"/>
      <c r="P16" s="9">
        <f t="shared" si="2"/>
        <v>0</v>
      </c>
      <c r="Q16" s="9">
        <f t="shared" si="3"/>
        <v>31564042</v>
      </c>
      <c r="R16" s="129">
        <f t="shared" si="4"/>
        <v>1.3867452496130219E-2</v>
      </c>
    </row>
    <row r="17" spans="1:18" s="123" customFormat="1" ht="15" customHeight="1" x14ac:dyDescent="0.35">
      <c r="A17" s="119" t="s">
        <v>274</v>
      </c>
      <c r="B17" s="134" t="s">
        <v>260</v>
      </c>
      <c r="C17" s="131"/>
      <c r="D17" s="128">
        <v>30304286</v>
      </c>
      <c r="E17" s="128">
        <v>1024791</v>
      </c>
      <c r="F17" s="128">
        <v>1314032</v>
      </c>
      <c r="G17" s="114"/>
      <c r="H17" s="128"/>
      <c r="I17" s="9">
        <f t="shared" si="0"/>
        <v>32643109</v>
      </c>
      <c r="J17" s="114"/>
      <c r="K17" s="114"/>
      <c r="L17" s="114"/>
      <c r="M17" s="128">
        <v>11200</v>
      </c>
      <c r="N17" s="9">
        <f t="shared" si="1"/>
        <v>11200</v>
      </c>
      <c r="O17" s="128"/>
      <c r="P17" s="9">
        <f t="shared" si="2"/>
        <v>0</v>
      </c>
      <c r="Q17" s="9">
        <f t="shared" si="3"/>
        <v>32654309</v>
      </c>
      <c r="R17" s="129">
        <f t="shared" si="4"/>
        <v>1.4346454071105897E-2</v>
      </c>
    </row>
    <row r="18" spans="1:18" s="123" customFormat="1" ht="15" customHeight="1" x14ac:dyDescent="0.35">
      <c r="A18" s="119" t="s">
        <v>274</v>
      </c>
      <c r="B18" s="134" t="s">
        <v>261</v>
      </c>
      <c r="C18" s="131"/>
      <c r="D18" s="128">
        <v>16993470</v>
      </c>
      <c r="E18" s="128">
        <v>442604</v>
      </c>
      <c r="F18" s="128">
        <v>1112629</v>
      </c>
      <c r="G18" s="114"/>
      <c r="H18" s="128"/>
      <c r="I18" s="9">
        <f t="shared" si="0"/>
        <v>18548703</v>
      </c>
      <c r="J18" s="114"/>
      <c r="K18" s="114"/>
      <c r="L18" s="114"/>
      <c r="M18" s="128">
        <v>1435</v>
      </c>
      <c r="N18" s="9">
        <f t="shared" si="1"/>
        <v>1435</v>
      </c>
      <c r="O18" s="128"/>
      <c r="P18" s="9">
        <f t="shared" si="2"/>
        <v>0</v>
      </c>
      <c r="Q18" s="9">
        <f t="shared" si="3"/>
        <v>18550138</v>
      </c>
      <c r="R18" s="129">
        <f t="shared" si="4"/>
        <v>8.1498800917721506E-3</v>
      </c>
    </row>
    <row r="19" spans="1:18" s="123" customFormat="1" ht="15" customHeight="1" x14ac:dyDescent="0.35">
      <c r="A19" s="119" t="s">
        <v>274</v>
      </c>
      <c r="B19" s="134" t="s">
        <v>262</v>
      </c>
      <c r="C19" s="131"/>
      <c r="D19" s="128">
        <v>32048312</v>
      </c>
      <c r="E19" s="128">
        <v>3286595</v>
      </c>
      <c r="F19" s="128">
        <v>2007275</v>
      </c>
      <c r="G19" s="114"/>
      <c r="H19" s="128"/>
      <c r="I19" s="9">
        <f t="shared" si="0"/>
        <v>37342182</v>
      </c>
      <c r="J19" s="114"/>
      <c r="K19" s="114"/>
      <c r="L19" s="114"/>
      <c r="M19" s="128"/>
      <c r="N19" s="9">
        <f t="shared" si="1"/>
        <v>0</v>
      </c>
      <c r="O19" s="128"/>
      <c r="P19" s="9">
        <f t="shared" si="2"/>
        <v>0</v>
      </c>
      <c r="Q19" s="9">
        <f t="shared" si="3"/>
        <v>37342182</v>
      </c>
      <c r="R19" s="129">
        <f t="shared" si="4"/>
        <v>1.6406039980140976E-2</v>
      </c>
    </row>
    <row r="20" spans="1:18" s="123" customFormat="1" ht="15" customHeight="1" x14ac:dyDescent="0.35">
      <c r="A20" s="119" t="s">
        <v>274</v>
      </c>
      <c r="B20" s="134" t="s">
        <v>263</v>
      </c>
      <c r="C20" s="131"/>
      <c r="D20" s="128">
        <v>17602583</v>
      </c>
      <c r="E20" s="128">
        <v>662532</v>
      </c>
      <c r="F20" s="128">
        <v>997049</v>
      </c>
      <c r="G20" s="114"/>
      <c r="H20" s="128"/>
      <c r="I20" s="9">
        <f t="shared" si="0"/>
        <v>19262164</v>
      </c>
      <c r="J20" s="114"/>
      <c r="K20" s="114"/>
      <c r="L20" s="114"/>
      <c r="M20" s="128"/>
      <c r="N20" s="9">
        <f t="shared" si="1"/>
        <v>0</v>
      </c>
      <c r="O20" s="128"/>
      <c r="P20" s="9">
        <f t="shared" si="2"/>
        <v>0</v>
      </c>
      <c r="Q20" s="9">
        <f t="shared" si="3"/>
        <v>19262164</v>
      </c>
      <c r="R20" s="129">
        <f t="shared" si="4"/>
        <v>8.4627039921778609E-3</v>
      </c>
    </row>
    <row r="21" spans="1:18" s="123" customFormat="1" ht="15" customHeight="1" x14ac:dyDescent="0.35">
      <c r="A21" s="119" t="s">
        <v>274</v>
      </c>
      <c r="B21" s="134" t="s">
        <v>264</v>
      </c>
      <c r="C21" s="131"/>
      <c r="D21" s="128">
        <v>33380386</v>
      </c>
      <c r="E21" s="128">
        <v>256704</v>
      </c>
      <c r="F21" s="128">
        <v>1398437</v>
      </c>
      <c r="G21" s="114"/>
      <c r="H21" s="128"/>
      <c r="I21" s="9">
        <f t="shared" si="0"/>
        <v>35035527</v>
      </c>
      <c r="J21" s="114"/>
      <c r="K21" s="114"/>
      <c r="L21" s="114"/>
      <c r="M21" s="128">
        <v>11200</v>
      </c>
      <c r="N21" s="9">
        <f t="shared" si="1"/>
        <v>11200</v>
      </c>
      <c r="O21" s="128"/>
      <c r="P21" s="9">
        <f t="shared" si="2"/>
        <v>0</v>
      </c>
      <c r="Q21" s="9">
        <f t="shared" si="3"/>
        <v>35046727</v>
      </c>
      <c r="R21" s="129">
        <f t="shared" si="4"/>
        <v>1.5397547051082506E-2</v>
      </c>
    </row>
    <row r="22" spans="1:18" s="123" customFormat="1" ht="15" customHeight="1" x14ac:dyDescent="0.35">
      <c r="A22" s="119" t="s">
        <v>274</v>
      </c>
      <c r="B22" s="134" t="s">
        <v>265</v>
      </c>
      <c r="C22" s="131"/>
      <c r="D22" s="128">
        <v>58281363</v>
      </c>
      <c r="E22" s="128">
        <v>609884</v>
      </c>
      <c r="F22" s="128">
        <v>2669623</v>
      </c>
      <c r="G22" s="114"/>
      <c r="H22" s="128"/>
      <c r="I22" s="9">
        <f t="shared" si="0"/>
        <v>61560870</v>
      </c>
      <c r="J22" s="114"/>
      <c r="K22" s="114"/>
      <c r="L22" s="114"/>
      <c r="M22" s="128"/>
      <c r="N22" s="9">
        <f t="shared" si="1"/>
        <v>0</v>
      </c>
      <c r="O22" s="128"/>
      <c r="P22" s="9">
        <f t="shared" si="2"/>
        <v>0</v>
      </c>
      <c r="Q22" s="9">
        <f t="shared" si="3"/>
        <v>61560870</v>
      </c>
      <c r="R22" s="129">
        <f t="shared" si="4"/>
        <v>2.704635991630755E-2</v>
      </c>
    </row>
    <row r="23" spans="1:18" s="123" customFormat="1" ht="15" customHeight="1" x14ac:dyDescent="0.35">
      <c r="A23" s="119" t="s">
        <v>274</v>
      </c>
      <c r="B23" s="134" t="s">
        <v>266</v>
      </c>
      <c r="C23" s="131"/>
      <c r="D23" s="128">
        <v>27877188</v>
      </c>
      <c r="E23" s="128">
        <v>6173210</v>
      </c>
      <c r="F23" s="128">
        <v>8347754</v>
      </c>
      <c r="G23" s="114"/>
      <c r="H23" s="128"/>
      <c r="I23" s="9">
        <f t="shared" si="0"/>
        <v>42398152</v>
      </c>
      <c r="J23" s="114"/>
      <c r="K23" s="114"/>
      <c r="L23" s="114"/>
      <c r="M23" s="128"/>
      <c r="N23" s="9">
        <f t="shared" si="1"/>
        <v>0</v>
      </c>
      <c r="O23" s="128"/>
      <c r="P23" s="9">
        <f t="shared" si="2"/>
        <v>0</v>
      </c>
      <c r="Q23" s="9">
        <f t="shared" si="3"/>
        <v>42398152</v>
      </c>
      <c r="R23" s="129">
        <f t="shared" si="4"/>
        <v>1.8627346864628695E-2</v>
      </c>
    </row>
    <row r="24" spans="1:18" s="123" customFormat="1" ht="15" customHeight="1" x14ac:dyDescent="0.35">
      <c r="A24" s="119" t="s">
        <v>274</v>
      </c>
      <c r="B24" s="134" t="s">
        <v>267</v>
      </c>
      <c r="C24" s="131"/>
      <c r="D24" s="128">
        <v>37932773</v>
      </c>
      <c r="E24" s="128">
        <v>4521088</v>
      </c>
      <c r="F24" s="128">
        <v>10349430</v>
      </c>
      <c r="G24" s="114"/>
      <c r="H24" s="128"/>
      <c r="I24" s="9">
        <f t="shared" si="0"/>
        <v>52803291</v>
      </c>
      <c r="J24" s="114"/>
      <c r="K24" s="114"/>
      <c r="L24" s="114"/>
      <c r="M24" s="128"/>
      <c r="N24" s="9">
        <f t="shared" si="1"/>
        <v>0</v>
      </c>
      <c r="O24" s="128"/>
      <c r="P24" s="9">
        <f t="shared" si="2"/>
        <v>0</v>
      </c>
      <c r="Q24" s="9">
        <f t="shared" si="3"/>
        <v>52803291</v>
      </c>
      <c r="R24" s="129">
        <f t="shared" si="4"/>
        <v>2.3198775669536886E-2</v>
      </c>
    </row>
    <row r="25" spans="1:18" s="123" customFormat="1" ht="15" customHeight="1" x14ac:dyDescent="0.35">
      <c r="A25" s="119" t="s">
        <v>274</v>
      </c>
      <c r="B25" s="134" t="s">
        <v>268</v>
      </c>
      <c r="C25" s="132"/>
      <c r="D25" s="128">
        <v>86528537</v>
      </c>
      <c r="E25" s="128">
        <v>7844615</v>
      </c>
      <c r="F25" s="128">
        <v>13757995</v>
      </c>
      <c r="G25" s="114"/>
      <c r="H25" s="128"/>
      <c r="I25" s="9">
        <f t="shared" si="0"/>
        <v>108131147</v>
      </c>
      <c r="J25" s="114"/>
      <c r="K25" s="114"/>
      <c r="L25" s="114"/>
      <c r="M25" s="128"/>
      <c r="N25" s="9">
        <f t="shared" si="1"/>
        <v>0</v>
      </c>
      <c r="O25" s="128"/>
      <c r="P25" s="9">
        <f t="shared" si="2"/>
        <v>0</v>
      </c>
      <c r="Q25" s="9">
        <f t="shared" si="3"/>
        <v>108131147</v>
      </c>
      <c r="R25" s="129">
        <f t="shared" si="4"/>
        <v>4.7506702227001651E-2</v>
      </c>
    </row>
    <row r="26" spans="1:18" s="123" customFormat="1" ht="15" customHeight="1" x14ac:dyDescent="0.35">
      <c r="A26" s="119" t="s">
        <v>274</v>
      </c>
      <c r="B26" s="134" t="s">
        <v>269</v>
      </c>
      <c r="C26" s="133"/>
      <c r="D26" s="128">
        <v>35873993</v>
      </c>
      <c r="E26" s="128">
        <v>765681</v>
      </c>
      <c r="F26" s="128">
        <v>5910724</v>
      </c>
      <c r="G26" s="116"/>
      <c r="H26" s="128"/>
      <c r="I26" s="9">
        <f t="shared" si="0"/>
        <v>42550398</v>
      </c>
      <c r="J26" s="115"/>
      <c r="K26" s="115"/>
      <c r="L26" s="115"/>
      <c r="M26" s="128"/>
      <c r="N26" s="9">
        <f t="shared" si="1"/>
        <v>0</v>
      </c>
      <c r="O26" s="128"/>
      <c r="P26" s="9">
        <f t="shared" si="2"/>
        <v>0</v>
      </c>
      <c r="Q26" s="9">
        <f t="shared" si="3"/>
        <v>42550398</v>
      </c>
      <c r="R26" s="129">
        <f t="shared" si="4"/>
        <v>1.8694235134918219E-2</v>
      </c>
    </row>
    <row r="27" spans="1:18" s="123" customFormat="1" ht="15" customHeight="1" x14ac:dyDescent="0.35">
      <c r="A27" s="119" t="s">
        <v>274</v>
      </c>
      <c r="B27" s="134" t="s">
        <v>270</v>
      </c>
      <c r="C27" s="133"/>
      <c r="D27" s="128">
        <v>29417579</v>
      </c>
      <c r="E27" s="128">
        <v>429422</v>
      </c>
      <c r="F27" s="128">
        <v>5541312</v>
      </c>
      <c r="G27" s="116"/>
      <c r="H27" s="128"/>
      <c r="I27" s="9">
        <f t="shared" si="0"/>
        <v>35388313</v>
      </c>
      <c r="J27" s="115"/>
      <c r="K27" s="115"/>
      <c r="L27" s="115"/>
      <c r="M27" s="128"/>
      <c r="N27" s="9">
        <f t="shared" si="1"/>
        <v>0</v>
      </c>
      <c r="O27" s="128"/>
      <c r="P27" s="9">
        <f t="shared" si="2"/>
        <v>0</v>
      </c>
      <c r="Q27" s="9">
        <f t="shared" si="3"/>
        <v>35388313</v>
      </c>
      <c r="R27" s="129">
        <f t="shared" si="4"/>
        <v>1.5547620594526123E-2</v>
      </c>
    </row>
    <row r="28" spans="1:18" s="123" customFormat="1" ht="15" customHeight="1" x14ac:dyDescent="0.35">
      <c r="A28" s="119" t="s">
        <v>274</v>
      </c>
      <c r="B28" s="134" t="s">
        <v>271</v>
      </c>
      <c r="C28" s="133"/>
      <c r="D28" s="128">
        <v>128247464</v>
      </c>
      <c r="E28" s="128">
        <v>252734</v>
      </c>
      <c r="F28" s="128">
        <v>26586703</v>
      </c>
      <c r="G28" s="116"/>
      <c r="H28" s="128"/>
      <c r="I28" s="9">
        <f t="shared" si="0"/>
        <v>155086901</v>
      </c>
      <c r="J28" s="115"/>
      <c r="K28" s="115"/>
      <c r="L28" s="115"/>
      <c r="M28" s="128">
        <v>79680</v>
      </c>
      <c r="N28" s="9">
        <f t="shared" si="1"/>
        <v>79680</v>
      </c>
      <c r="O28" s="128"/>
      <c r="P28" s="9">
        <f t="shared" si="2"/>
        <v>0</v>
      </c>
      <c r="Q28" s="9">
        <f t="shared" si="3"/>
        <v>155166581</v>
      </c>
      <c r="R28" s="129">
        <f t="shared" si="4"/>
        <v>6.8171408180373164E-2</v>
      </c>
    </row>
    <row r="29" spans="1:18" s="123" customFormat="1" ht="15" customHeight="1" x14ac:dyDescent="0.35">
      <c r="A29" s="119" t="s">
        <v>274</v>
      </c>
      <c r="B29" s="134" t="s">
        <v>272</v>
      </c>
      <c r="C29" s="133"/>
      <c r="D29" s="128">
        <v>9097459</v>
      </c>
      <c r="E29" s="128"/>
      <c r="F29" s="128">
        <v>7203035</v>
      </c>
      <c r="G29" s="116"/>
      <c r="H29" s="128"/>
      <c r="I29" s="9">
        <f t="shared" si="0"/>
        <v>16300494</v>
      </c>
      <c r="J29" s="115"/>
      <c r="K29" s="115"/>
      <c r="L29" s="115"/>
      <c r="M29" s="128"/>
      <c r="N29" s="9">
        <f t="shared" si="1"/>
        <v>0</v>
      </c>
      <c r="O29" s="128"/>
      <c r="P29" s="9">
        <f t="shared" si="2"/>
        <v>0</v>
      </c>
      <c r="Q29" s="9">
        <f t="shared" si="3"/>
        <v>16300494</v>
      </c>
      <c r="R29" s="129">
        <f t="shared" si="4"/>
        <v>7.1615139217105234E-3</v>
      </c>
    </row>
    <row r="30" spans="1:18" s="123" customFormat="1" ht="15" customHeight="1" x14ac:dyDescent="0.35">
      <c r="A30" s="119" t="s">
        <v>274</v>
      </c>
      <c r="B30" s="134" t="s">
        <v>273</v>
      </c>
      <c r="C30" s="132"/>
      <c r="D30" s="128">
        <v>6561412</v>
      </c>
      <c r="E30" s="128"/>
      <c r="F30" s="128">
        <v>6866869</v>
      </c>
      <c r="G30" s="114"/>
      <c r="H30" s="128"/>
      <c r="I30" s="9">
        <f t="shared" si="0"/>
        <v>13428281</v>
      </c>
      <c r="J30" s="114"/>
      <c r="K30" s="114"/>
      <c r="L30" s="114"/>
      <c r="M30" s="128"/>
      <c r="N30" s="9">
        <f t="shared" si="1"/>
        <v>0</v>
      </c>
      <c r="O30" s="128"/>
      <c r="P30" s="9">
        <f t="shared" si="2"/>
        <v>0</v>
      </c>
      <c r="Q30" s="9">
        <f t="shared" si="3"/>
        <v>13428281</v>
      </c>
      <c r="R30" s="129">
        <f t="shared" si="4"/>
        <v>5.899626190846787E-3</v>
      </c>
    </row>
    <row r="31" spans="1:18" s="123" customFormat="1" ht="15" customHeight="1" x14ac:dyDescent="0.35">
      <c r="A31" s="124"/>
      <c r="B31" s="124"/>
      <c r="C31" s="117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</row>
    <row r="32" spans="1:18" ht="22.5" customHeight="1" x14ac:dyDescent="0.35">
      <c r="A32" s="69" t="s">
        <v>29</v>
      </c>
      <c r="B32" s="69"/>
      <c r="C32" s="70"/>
      <c r="D32" s="70">
        <f>SUM(D5:D31)</f>
        <v>1082527661</v>
      </c>
      <c r="E32" s="70">
        <f>SUM(E5:E31)</f>
        <v>163469986</v>
      </c>
      <c r="F32" s="70">
        <f>SUM(F5:F31)</f>
        <v>161125088</v>
      </c>
      <c r="G32" s="70">
        <f t="shared" ref="G32:I32" si="5">SUM(G5:G31)</f>
        <v>0</v>
      </c>
      <c r="H32" s="70">
        <f t="shared" si="5"/>
        <v>17311701</v>
      </c>
      <c r="I32" s="70">
        <f t="shared" si="5"/>
        <v>1424434436</v>
      </c>
      <c r="J32" s="70"/>
      <c r="K32" s="70"/>
      <c r="L32" s="70"/>
      <c r="M32" s="70">
        <f t="shared" ref="M32:Q32" si="6">SUM(M5:M31)</f>
        <v>804852680</v>
      </c>
      <c r="N32" s="70">
        <f t="shared" si="6"/>
        <v>804852680</v>
      </c>
      <c r="O32" s="70">
        <f t="shared" si="6"/>
        <v>46836924</v>
      </c>
      <c r="P32" s="70">
        <f t="shared" si="6"/>
        <v>46836924</v>
      </c>
      <c r="Q32" s="70">
        <f t="shared" si="6"/>
        <v>2276124040</v>
      </c>
      <c r="R32" s="130">
        <f>SUM(R5:R31)</f>
        <v>1</v>
      </c>
    </row>
    <row r="33" spans="1:18" x14ac:dyDescent="0.35">
      <c r="A33" s="10"/>
      <c r="B33" s="10"/>
      <c r="C33" s="11"/>
      <c r="D33" s="120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</sheetData>
  <mergeCells count="8">
    <mergeCell ref="B2:R2"/>
    <mergeCell ref="A1:R1"/>
    <mergeCell ref="A3:A4"/>
    <mergeCell ref="B3:B4"/>
    <mergeCell ref="C3:I3"/>
    <mergeCell ref="J3:N3"/>
    <mergeCell ref="O3:P3"/>
    <mergeCell ref="Q3:R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0"/>
  <sheetViews>
    <sheetView workbookViewId="0">
      <selection activeCell="P19" sqref="P19"/>
    </sheetView>
  </sheetViews>
  <sheetFormatPr baseColWidth="10" defaultColWidth="11.265625" defaultRowHeight="10.5" x14ac:dyDescent="0.35"/>
  <cols>
    <col min="1" max="1" width="33" style="8" customWidth="1"/>
    <col min="2" max="2" width="7" style="8" customWidth="1"/>
    <col min="3" max="3" width="13" style="8" bestFit="1" customWidth="1"/>
    <col min="4" max="5" width="11.73046875" style="8" bestFit="1" customWidth="1"/>
    <col min="6" max="6" width="7" style="8" customWidth="1"/>
    <col min="7" max="7" width="10.86328125" style="8" bestFit="1" customWidth="1"/>
    <col min="8" max="8" width="13" style="8" bestFit="1" customWidth="1"/>
    <col min="9" max="10" width="7" style="8" customWidth="1"/>
    <col min="11" max="11" width="11.73046875" style="8" bestFit="1" customWidth="1"/>
    <col min="12" max="12" width="7" style="8" customWidth="1"/>
    <col min="13" max="14" width="11.73046875" style="8" customWidth="1"/>
    <col min="15" max="15" width="13" style="8" bestFit="1" customWidth="1"/>
    <col min="16" max="16" width="7" style="8" customWidth="1"/>
    <col min="17" max="16384" width="11.265625" style="8"/>
  </cols>
  <sheetData>
    <row r="1" spans="1:21" s="4" customFormat="1" ht="28.5" customHeight="1" x14ac:dyDescent="0.35">
      <c r="A1" s="298" t="s">
        <v>232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21" s="4" customFormat="1" ht="20.25" customHeight="1" x14ac:dyDescent="0.35">
      <c r="A2" s="55" t="s">
        <v>5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5"/>
      <c r="R2" s="5"/>
      <c r="S2" s="5"/>
      <c r="T2" s="5"/>
      <c r="U2" s="5"/>
    </row>
    <row r="3" spans="1:21" ht="30.75" customHeight="1" x14ac:dyDescent="0.45">
      <c r="A3" s="300" t="s">
        <v>40</v>
      </c>
      <c r="B3" s="302" t="s">
        <v>161</v>
      </c>
      <c r="C3" s="302"/>
      <c r="D3" s="302"/>
      <c r="E3" s="302"/>
      <c r="F3" s="302"/>
      <c r="G3" s="302"/>
      <c r="H3" s="302"/>
      <c r="I3" s="302" t="s">
        <v>160</v>
      </c>
      <c r="J3" s="302"/>
      <c r="K3" s="302"/>
      <c r="L3" s="302"/>
      <c r="M3" s="302"/>
      <c r="N3" s="56" t="s">
        <v>162</v>
      </c>
      <c r="O3" s="303" t="s">
        <v>10</v>
      </c>
      <c r="P3" s="303"/>
    </row>
    <row r="4" spans="1:21" s="15" customFormat="1" ht="80.25" customHeight="1" x14ac:dyDescent="0.45">
      <c r="A4" s="301"/>
      <c r="B4" s="81" t="s">
        <v>41</v>
      </c>
      <c r="C4" s="81" t="s">
        <v>42</v>
      </c>
      <c r="D4" s="81" t="s">
        <v>43</v>
      </c>
      <c r="E4" s="81" t="s">
        <v>44</v>
      </c>
      <c r="F4" s="81" t="s">
        <v>45</v>
      </c>
      <c r="G4" s="81" t="s">
        <v>46</v>
      </c>
      <c r="H4" s="82" t="s">
        <v>47</v>
      </c>
      <c r="I4" s="81" t="s">
        <v>48</v>
      </c>
      <c r="J4" s="81" t="s">
        <v>46</v>
      </c>
      <c r="K4" s="81" t="s">
        <v>49</v>
      </c>
      <c r="L4" s="81" t="s">
        <v>50</v>
      </c>
      <c r="M4" s="82" t="s">
        <v>51</v>
      </c>
      <c r="N4" s="82" t="s">
        <v>52</v>
      </c>
      <c r="O4" s="83" t="s">
        <v>53</v>
      </c>
      <c r="P4" s="83" t="s">
        <v>54</v>
      </c>
    </row>
    <row r="5" spans="1:21" x14ac:dyDescent="0.35">
      <c r="A5" s="84"/>
      <c r="B5" s="8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</row>
    <row r="6" spans="1:21" ht="21.75" customHeight="1" x14ac:dyDescent="0.45">
      <c r="A6" s="86" t="s">
        <v>55</v>
      </c>
      <c r="B6" s="85"/>
      <c r="C6" s="137">
        <v>1082282661</v>
      </c>
      <c r="D6" s="137">
        <v>163469986</v>
      </c>
      <c r="E6" s="137">
        <v>133311914</v>
      </c>
      <c r="F6" s="135"/>
      <c r="G6" s="137">
        <v>2826111</v>
      </c>
      <c r="H6" s="135">
        <f>SUM(C6:G6)</f>
        <v>1381890672</v>
      </c>
      <c r="I6" s="135"/>
      <c r="J6" s="135"/>
      <c r="K6" s="137">
        <v>421188468</v>
      </c>
      <c r="L6" s="135"/>
      <c r="M6" s="135">
        <f>+I6+J6+K6+L6</f>
        <v>421188468</v>
      </c>
      <c r="N6" s="135"/>
      <c r="O6" s="135">
        <f>+H6+M6+N6</f>
        <v>1803079140</v>
      </c>
      <c r="P6" s="142">
        <f>+O6/$O$19</f>
        <v>0.79217086077611132</v>
      </c>
    </row>
    <row r="7" spans="1:21" ht="20.25" customHeight="1" x14ac:dyDescent="0.45">
      <c r="A7" s="86" t="s">
        <v>56</v>
      </c>
      <c r="B7" s="85"/>
      <c r="C7" s="136">
        <v>245000</v>
      </c>
      <c r="D7" s="135"/>
      <c r="E7" s="136">
        <v>25924275</v>
      </c>
      <c r="F7" s="135"/>
      <c r="G7" s="136">
        <v>14485590</v>
      </c>
      <c r="H7" s="135">
        <f>SUM(C7:G7)</f>
        <v>40654865</v>
      </c>
      <c r="I7" s="135"/>
      <c r="J7" s="135"/>
      <c r="K7" s="136">
        <v>14615590</v>
      </c>
      <c r="L7" s="135"/>
      <c r="M7" s="135">
        <f>+I7+J7+K7+L7</f>
        <v>14615590</v>
      </c>
      <c r="N7" s="135"/>
      <c r="O7" s="135">
        <f>+H7+M7+N7</f>
        <v>55270455</v>
      </c>
      <c r="P7" s="142">
        <f>+O7/$O$19</f>
        <v>2.428270780884156E-2</v>
      </c>
    </row>
    <row r="8" spans="1:21" ht="18" customHeight="1" x14ac:dyDescent="0.45">
      <c r="A8" s="86" t="s">
        <v>57</v>
      </c>
      <c r="B8" s="85"/>
      <c r="C8" s="135"/>
      <c r="D8" s="135"/>
      <c r="E8" s="135"/>
      <c r="F8" s="135"/>
      <c r="G8" s="135"/>
      <c r="H8" s="135"/>
      <c r="I8" s="135"/>
      <c r="J8" s="135"/>
      <c r="K8" s="137">
        <v>3097916</v>
      </c>
      <c r="L8" s="135"/>
      <c r="M8" s="135">
        <f>+I8+J8+K8+L8</f>
        <v>3097916</v>
      </c>
      <c r="N8" s="135"/>
      <c r="O8" s="135">
        <f>+H8+M8+N8</f>
        <v>3097916</v>
      </c>
      <c r="P8" s="142">
        <f>+O8/$O$19</f>
        <v>1.3610488468809459E-3</v>
      </c>
    </row>
    <row r="9" spans="1:21" ht="18.75" customHeight="1" x14ac:dyDescent="0.45">
      <c r="A9" s="86" t="s">
        <v>58</v>
      </c>
      <c r="B9" s="8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</row>
    <row r="10" spans="1:21" ht="19.5" customHeight="1" x14ac:dyDescent="0.45">
      <c r="A10" s="87" t="s">
        <v>59</v>
      </c>
      <c r="B10" s="8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</row>
    <row r="11" spans="1:21" ht="18" customHeight="1" x14ac:dyDescent="0.45">
      <c r="A11" s="86" t="s">
        <v>60</v>
      </c>
      <c r="B11" s="85"/>
      <c r="C11" s="135"/>
      <c r="D11" s="135"/>
      <c r="E11" s="135">
        <f>+E13</f>
        <v>1888899</v>
      </c>
      <c r="F11" s="135"/>
      <c r="G11" s="135"/>
      <c r="H11" s="135">
        <f>SUM(C11:G11)</f>
        <v>1888899</v>
      </c>
      <c r="I11" s="135"/>
      <c r="J11" s="135"/>
      <c r="K11" s="135">
        <f>+K13+K15</f>
        <v>365950706</v>
      </c>
      <c r="L11" s="135"/>
      <c r="M11" s="135">
        <f>+I11+J11+K11+L11</f>
        <v>365950706</v>
      </c>
      <c r="N11" s="135">
        <f>+N13</f>
        <v>46836924</v>
      </c>
      <c r="O11" s="135">
        <f>+H11+M11+N11</f>
        <v>414676529</v>
      </c>
      <c r="P11" s="142">
        <f>+O11/$O$19</f>
        <v>0.18218538256816619</v>
      </c>
    </row>
    <row r="12" spans="1:21" ht="14.25" x14ac:dyDescent="0.45">
      <c r="A12" s="88" t="s">
        <v>155</v>
      </c>
      <c r="B12" s="8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</row>
    <row r="13" spans="1:21" ht="28.5" x14ac:dyDescent="0.45">
      <c r="A13" s="89" t="s">
        <v>156</v>
      </c>
      <c r="B13" s="85"/>
      <c r="C13" s="135"/>
      <c r="D13" s="135"/>
      <c r="E13" s="136">
        <v>1888899</v>
      </c>
      <c r="F13" s="135"/>
      <c r="G13" s="135"/>
      <c r="H13" s="135">
        <f>SUM(C13:G13)</f>
        <v>1888899</v>
      </c>
      <c r="I13" s="135"/>
      <c r="J13" s="135"/>
      <c r="K13" s="135">
        <v>121118890</v>
      </c>
      <c r="L13" s="135"/>
      <c r="M13" s="135">
        <f>+I13+J13+K13+L13</f>
        <v>121118890</v>
      </c>
      <c r="N13" s="135">
        <v>46836924</v>
      </c>
      <c r="O13" s="135">
        <f>+H13+M13+N13</f>
        <v>169844713</v>
      </c>
      <c r="P13" s="142">
        <f>+O13/$O$19</f>
        <v>7.4620148118113988E-2</v>
      </c>
    </row>
    <row r="14" spans="1:21" ht="14.25" x14ac:dyDescent="0.45">
      <c r="A14" s="89" t="s">
        <v>157</v>
      </c>
      <c r="B14" s="8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</row>
    <row r="15" spans="1:21" ht="14.25" x14ac:dyDescent="0.45">
      <c r="A15" s="90" t="s">
        <v>158</v>
      </c>
      <c r="B15" s="85"/>
      <c r="C15" s="135"/>
      <c r="D15" s="135"/>
      <c r="E15" s="135"/>
      <c r="F15" s="135"/>
      <c r="G15" s="135"/>
      <c r="H15" s="135"/>
      <c r="I15" s="135"/>
      <c r="J15" s="135"/>
      <c r="K15" s="137">
        <v>244831816</v>
      </c>
      <c r="L15" s="135"/>
      <c r="M15" s="135">
        <f>+I15+J15+K15+L15</f>
        <v>244831816</v>
      </c>
      <c r="N15" s="135"/>
      <c r="O15" s="135">
        <f>+H15+M15+N15</f>
        <v>244831816</v>
      </c>
      <c r="P15" s="142">
        <f>+O15/$O$19</f>
        <v>0.1075652344500522</v>
      </c>
    </row>
    <row r="16" spans="1:21" ht="14.25" x14ac:dyDescent="0.45">
      <c r="A16" s="90" t="s">
        <v>159</v>
      </c>
      <c r="B16" s="8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</row>
    <row r="17" spans="1:16" x14ac:dyDescent="0.35">
      <c r="A17" s="84" t="s">
        <v>61</v>
      </c>
      <c r="B17" s="8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</row>
    <row r="18" spans="1:16" x14ac:dyDescent="0.35">
      <c r="A18" s="84"/>
      <c r="B18" s="84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</row>
    <row r="19" spans="1:16" s="141" customFormat="1" ht="19.5" customHeight="1" x14ac:dyDescent="0.3">
      <c r="A19" s="138" t="s">
        <v>10</v>
      </c>
      <c r="B19" s="139"/>
      <c r="C19" s="140">
        <f>+C6+C7+C8+C10+C11</f>
        <v>1082527661</v>
      </c>
      <c r="D19" s="140">
        <f t="shared" ref="D19:P19" si="0">+D6+D7+D8+D10+D11</f>
        <v>163469986</v>
      </c>
      <c r="E19" s="140">
        <f t="shared" si="0"/>
        <v>161125088</v>
      </c>
      <c r="F19" s="140">
        <f t="shared" si="0"/>
        <v>0</v>
      </c>
      <c r="G19" s="140">
        <f t="shared" si="0"/>
        <v>17311701</v>
      </c>
      <c r="H19" s="140">
        <f t="shared" si="0"/>
        <v>1424434436</v>
      </c>
      <c r="I19" s="140">
        <f t="shared" si="0"/>
        <v>0</v>
      </c>
      <c r="J19" s="140">
        <f t="shared" si="0"/>
        <v>0</v>
      </c>
      <c r="K19" s="140">
        <f t="shared" si="0"/>
        <v>804852680</v>
      </c>
      <c r="L19" s="140">
        <f t="shared" si="0"/>
        <v>0</v>
      </c>
      <c r="M19" s="140">
        <f t="shared" si="0"/>
        <v>804852680</v>
      </c>
      <c r="N19" s="140">
        <f t="shared" si="0"/>
        <v>46836924</v>
      </c>
      <c r="O19" s="140">
        <f t="shared" si="0"/>
        <v>2276124040</v>
      </c>
      <c r="P19" s="143">
        <f t="shared" si="0"/>
        <v>1</v>
      </c>
    </row>
    <row r="20" spans="1:16" x14ac:dyDescent="0.35">
      <c r="A20" s="10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</sheetData>
  <mergeCells count="6">
    <mergeCell ref="A1:P1"/>
    <mergeCell ref="B2:P2"/>
    <mergeCell ref="A3:A4"/>
    <mergeCell ref="B3:H3"/>
    <mergeCell ref="I3:M3"/>
    <mergeCell ref="O3:P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8"/>
  <sheetViews>
    <sheetView topLeftCell="A55" workbookViewId="0">
      <selection sqref="A1:R1"/>
    </sheetView>
  </sheetViews>
  <sheetFormatPr baseColWidth="10" defaultColWidth="11.3984375" defaultRowHeight="11.65" x14ac:dyDescent="0.35"/>
  <cols>
    <col min="1" max="1" width="29.73046875" style="19" customWidth="1"/>
    <col min="2" max="2" width="16.265625" style="19" bestFit="1" customWidth="1"/>
    <col min="3" max="17" width="14.86328125" style="19" customWidth="1"/>
    <col min="18" max="18" width="8.73046875" style="19" customWidth="1"/>
    <col min="19" max="19" width="11.3984375" style="19"/>
    <col min="20" max="20" width="26" style="19" customWidth="1"/>
    <col min="21" max="16384" width="11.3984375" style="19"/>
  </cols>
  <sheetData>
    <row r="1" spans="1:22" s="17" customFormat="1" ht="27" customHeight="1" x14ac:dyDescent="0.35">
      <c r="A1" s="304" t="s">
        <v>233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</row>
    <row r="2" spans="1:22" s="17" customFormat="1" ht="20.25" customHeight="1" x14ac:dyDescent="0.35">
      <c r="A2" s="53" t="s">
        <v>5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18"/>
      <c r="T2" s="18"/>
      <c r="U2" s="18"/>
      <c r="V2" s="18"/>
    </row>
    <row r="3" spans="1:22" ht="38.25" customHeight="1" x14ac:dyDescent="0.35">
      <c r="A3" s="308" t="s">
        <v>62</v>
      </c>
      <c r="B3" s="309" t="s">
        <v>63</v>
      </c>
      <c r="C3" s="310" t="s">
        <v>64</v>
      </c>
      <c r="D3" s="310"/>
      <c r="E3" s="310"/>
      <c r="F3" s="310"/>
      <c r="G3" s="310"/>
      <c r="H3" s="310"/>
      <c r="I3" s="310"/>
      <c r="J3" s="307" t="s">
        <v>8</v>
      </c>
      <c r="K3" s="307"/>
      <c r="L3" s="307"/>
      <c r="M3" s="307"/>
      <c r="N3" s="307"/>
      <c r="O3" s="307" t="s">
        <v>9</v>
      </c>
      <c r="P3" s="307"/>
      <c r="Q3" s="307" t="s">
        <v>10</v>
      </c>
      <c r="R3" s="307"/>
    </row>
    <row r="4" spans="1:22" ht="112.5" customHeight="1" x14ac:dyDescent="0.35">
      <c r="A4" s="308"/>
      <c r="B4" s="309"/>
      <c r="C4" s="54" t="s">
        <v>65</v>
      </c>
      <c r="D4" s="54" t="s">
        <v>66</v>
      </c>
      <c r="E4" s="54" t="s">
        <v>67</v>
      </c>
      <c r="F4" s="54" t="s">
        <v>68</v>
      </c>
      <c r="G4" s="54" t="s">
        <v>69</v>
      </c>
      <c r="H4" s="54" t="s">
        <v>70</v>
      </c>
      <c r="I4" s="54" t="s">
        <v>17</v>
      </c>
      <c r="J4" s="54" t="s">
        <v>69</v>
      </c>
      <c r="K4" s="54" t="s">
        <v>70</v>
      </c>
      <c r="L4" s="54" t="s">
        <v>71</v>
      </c>
      <c r="M4" s="54" t="s">
        <v>72</v>
      </c>
      <c r="N4" s="54" t="s">
        <v>22</v>
      </c>
      <c r="O4" s="54" t="s">
        <v>73</v>
      </c>
      <c r="P4" s="54" t="s">
        <v>24</v>
      </c>
      <c r="Q4" s="54" t="s">
        <v>74</v>
      </c>
      <c r="R4" s="54" t="s">
        <v>26</v>
      </c>
    </row>
    <row r="5" spans="1:22" x14ac:dyDescent="0.35">
      <c r="A5" s="29" t="s">
        <v>75</v>
      </c>
      <c r="B5" s="23">
        <v>2021</v>
      </c>
      <c r="C5" s="144"/>
      <c r="D5" s="145"/>
      <c r="E5" s="145"/>
      <c r="F5" s="145"/>
      <c r="G5" s="145"/>
      <c r="H5" s="145"/>
      <c r="I5" s="146"/>
      <c r="J5" s="144"/>
      <c r="K5" s="145"/>
      <c r="L5" s="145"/>
      <c r="M5" s="145"/>
      <c r="N5" s="146"/>
      <c r="O5" s="147"/>
      <c r="P5" s="145"/>
      <c r="Q5" s="145"/>
      <c r="R5" s="30"/>
    </row>
    <row r="6" spans="1:22" x14ac:dyDescent="0.35">
      <c r="A6" s="22"/>
      <c r="B6" s="23">
        <v>2022</v>
      </c>
      <c r="C6" s="148"/>
      <c r="D6" s="149"/>
      <c r="E6" s="149"/>
      <c r="F6" s="149"/>
      <c r="G6" s="149"/>
      <c r="H6" s="149"/>
      <c r="I6" s="150"/>
      <c r="J6" s="148"/>
      <c r="K6" s="149"/>
      <c r="L6" s="149"/>
      <c r="M6" s="149"/>
      <c r="N6" s="150"/>
      <c r="O6" s="151"/>
      <c r="P6" s="149"/>
      <c r="Q6" s="149"/>
      <c r="R6" s="24"/>
    </row>
    <row r="7" spans="1:22" x14ac:dyDescent="0.35">
      <c r="A7" s="22"/>
      <c r="B7" s="23">
        <v>2023</v>
      </c>
      <c r="C7" s="152"/>
      <c r="D7" s="153"/>
      <c r="E7" s="153"/>
      <c r="F7" s="153"/>
      <c r="G7" s="153"/>
      <c r="H7" s="153"/>
      <c r="I7" s="154"/>
      <c r="J7" s="152"/>
      <c r="K7" s="153"/>
      <c r="L7" s="153"/>
      <c r="M7" s="153"/>
      <c r="N7" s="154"/>
      <c r="O7" s="155"/>
      <c r="P7" s="153"/>
      <c r="Q7" s="153"/>
      <c r="R7" s="25"/>
    </row>
    <row r="8" spans="1:22" ht="21.75" customHeight="1" thickBot="1" x14ac:dyDescent="0.4">
      <c r="A8" s="26"/>
      <c r="B8" s="27" t="s">
        <v>163</v>
      </c>
      <c r="C8" s="156"/>
      <c r="D8" s="157"/>
      <c r="E8" s="157"/>
      <c r="F8" s="157"/>
      <c r="G8" s="157"/>
      <c r="H8" s="157"/>
      <c r="I8" s="158"/>
      <c r="J8" s="156"/>
      <c r="K8" s="157"/>
      <c r="L8" s="157"/>
      <c r="M8" s="157"/>
      <c r="N8" s="158"/>
      <c r="O8" s="159"/>
      <c r="P8" s="157"/>
      <c r="Q8" s="157"/>
      <c r="R8" s="28"/>
      <c r="T8" s="33"/>
    </row>
    <row r="9" spans="1:22" x14ac:dyDescent="0.35">
      <c r="A9" s="29" t="s">
        <v>76</v>
      </c>
      <c r="B9" s="21">
        <v>2021</v>
      </c>
      <c r="C9" s="144"/>
      <c r="D9" s="145"/>
      <c r="E9" s="145"/>
      <c r="F9" s="145"/>
      <c r="G9" s="145"/>
      <c r="H9" s="145"/>
      <c r="I9" s="146"/>
      <c r="J9" s="144"/>
      <c r="K9" s="145"/>
      <c r="L9" s="145"/>
      <c r="M9" s="145"/>
      <c r="N9" s="146"/>
      <c r="O9" s="147"/>
      <c r="P9" s="145"/>
      <c r="Q9" s="145"/>
      <c r="R9" s="30"/>
    </row>
    <row r="10" spans="1:22" x14ac:dyDescent="0.35">
      <c r="A10" s="22"/>
      <c r="B10" s="23">
        <v>2022</v>
      </c>
      <c r="C10" s="148"/>
      <c r="D10" s="149"/>
      <c r="E10" s="149"/>
      <c r="F10" s="149"/>
      <c r="G10" s="149"/>
      <c r="H10" s="149"/>
      <c r="I10" s="150"/>
      <c r="J10" s="148"/>
      <c r="K10" s="149"/>
      <c r="L10" s="149"/>
      <c r="M10" s="149"/>
      <c r="N10" s="150"/>
      <c r="O10" s="151"/>
      <c r="P10" s="149"/>
      <c r="Q10" s="149"/>
      <c r="R10" s="24"/>
    </row>
    <row r="11" spans="1:22" x14ac:dyDescent="0.35">
      <c r="A11" s="22"/>
      <c r="B11" s="23">
        <v>2023</v>
      </c>
      <c r="C11" s="148"/>
      <c r="D11" s="149"/>
      <c r="E11" s="149"/>
      <c r="F11" s="149"/>
      <c r="G11" s="149"/>
      <c r="H11" s="149"/>
      <c r="I11" s="150"/>
      <c r="J11" s="148"/>
      <c r="K11" s="149"/>
      <c r="L11" s="149"/>
      <c r="M11" s="149"/>
      <c r="N11" s="150"/>
      <c r="O11" s="151"/>
      <c r="P11" s="149"/>
      <c r="Q11" s="149"/>
      <c r="R11" s="24"/>
    </row>
    <row r="12" spans="1:22" ht="12" thickBot="1" x14ac:dyDescent="0.4">
      <c r="A12" s="31"/>
      <c r="B12" s="27" t="s">
        <v>163</v>
      </c>
      <c r="C12" s="156"/>
      <c r="D12" s="160"/>
      <c r="E12" s="160"/>
      <c r="F12" s="160" t="s">
        <v>77</v>
      </c>
      <c r="G12" s="160"/>
      <c r="H12" s="157"/>
      <c r="I12" s="158"/>
      <c r="J12" s="156"/>
      <c r="K12" s="157"/>
      <c r="L12" s="157"/>
      <c r="M12" s="157"/>
      <c r="N12" s="158"/>
      <c r="O12" s="159"/>
      <c r="P12" s="157"/>
      <c r="Q12" s="157"/>
      <c r="R12" s="28"/>
    </row>
    <row r="13" spans="1:22" x14ac:dyDescent="0.35">
      <c r="A13" s="20" t="s">
        <v>78</v>
      </c>
      <c r="B13" s="21">
        <v>2021</v>
      </c>
      <c r="C13" s="148"/>
      <c r="D13" s="172">
        <v>10166591</v>
      </c>
      <c r="E13" s="172">
        <v>40000</v>
      </c>
      <c r="F13" s="173">
        <v>18847223</v>
      </c>
      <c r="G13" s="162"/>
      <c r="H13" s="173">
        <v>72340</v>
      </c>
      <c r="I13" s="172">
        <f>SUM(C13:H13)</f>
        <v>29126154</v>
      </c>
      <c r="J13" s="172"/>
      <c r="K13" s="172"/>
      <c r="L13" s="173">
        <v>16995908</v>
      </c>
      <c r="M13" s="162"/>
      <c r="N13" s="173">
        <f>SUM(J13:M13)</f>
        <v>16995908</v>
      </c>
      <c r="O13" s="161"/>
      <c r="P13" s="172">
        <f>SUM(O13)</f>
        <v>0</v>
      </c>
      <c r="Q13" s="172">
        <f>+I13+N13+P13</f>
        <v>46122062</v>
      </c>
      <c r="R13" s="180">
        <f>+Q13/$Q$105</f>
        <v>2.2672664223408624E-2</v>
      </c>
    </row>
    <row r="14" spans="1:22" x14ac:dyDescent="0.35">
      <c r="A14" s="22"/>
      <c r="B14" s="23">
        <v>2022</v>
      </c>
      <c r="C14" s="148"/>
      <c r="D14" s="128">
        <v>9175863</v>
      </c>
      <c r="E14" s="128">
        <v>53210</v>
      </c>
      <c r="F14" s="174">
        <v>19627088</v>
      </c>
      <c r="G14" s="149"/>
      <c r="H14" s="174">
        <v>2391432</v>
      </c>
      <c r="I14" s="128">
        <f t="shared" ref="I14:I15" si="0">SUM(C14:H14)</f>
        <v>31247593</v>
      </c>
      <c r="J14" s="128"/>
      <c r="K14" s="128"/>
      <c r="L14" s="174">
        <v>79477759</v>
      </c>
      <c r="M14" s="149"/>
      <c r="N14" s="174">
        <f t="shared" ref="N14:N15" si="1">SUM(J14:M14)</f>
        <v>79477759</v>
      </c>
      <c r="O14" s="148"/>
      <c r="P14" s="149">
        <f t="shared" ref="P14:P15" si="2">SUM(O14)</f>
        <v>0</v>
      </c>
      <c r="Q14" s="149">
        <f t="shared" ref="Q14:Q15" si="3">+I14+N14+P14</f>
        <v>110725352</v>
      </c>
      <c r="R14" s="170">
        <f>+Q14/$Q$106</f>
        <v>5.1728158877348551E-2</v>
      </c>
    </row>
    <row r="15" spans="1:22" x14ac:dyDescent="0.35">
      <c r="A15" s="22"/>
      <c r="B15" s="23">
        <v>2023</v>
      </c>
      <c r="C15" s="148"/>
      <c r="D15" s="128">
        <v>9354738</v>
      </c>
      <c r="E15" s="128">
        <v>53210</v>
      </c>
      <c r="F15" s="174">
        <v>13877245</v>
      </c>
      <c r="G15" s="149"/>
      <c r="H15" s="174">
        <v>7942966</v>
      </c>
      <c r="I15" s="128">
        <f t="shared" si="0"/>
        <v>31228159</v>
      </c>
      <c r="J15" s="128"/>
      <c r="K15" s="128"/>
      <c r="L15" s="174">
        <v>7273251</v>
      </c>
      <c r="M15" s="149"/>
      <c r="N15" s="174">
        <f t="shared" si="1"/>
        <v>7273251</v>
      </c>
      <c r="O15" s="148"/>
      <c r="P15" s="128">
        <f t="shared" si="2"/>
        <v>0</v>
      </c>
      <c r="Q15" s="128">
        <f t="shared" si="3"/>
        <v>38501410</v>
      </c>
      <c r="R15" s="170">
        <f>+Q15/$Q$107</f>
        <v>1.6915339113065208E-2</v>
      </c>
    </row>
    <row r="16" spans="1:22" ht="12" thickBot="1" x14ac:dyDescent="0.4">
      <c r="A16" s="31"/>
      <c r="B16" s="27" t="s">
        <v>163</v>
      </c>
      <c r="C16" s="156"/>
      <c r="D16" s="181">
        <f>+((D15-D14)/D14)*100</f>
        <v>1.9494079194512821</v>
      </c>
      <c r="E16" s="181">
        <f t="shared" ref="E16:I16" si="4">+((E15-E14)/E14)*100</f>
        <v>0</v>
      </c>
      <c r="F16" s="181">
        <f t="shared" si="4"/>
        <v>-29.295446171128393</v>
      </c>
      <c r="G16" s="157"/>
      <c r="H16" s="181">
        <f t="shared" si="4"/>
        <v>232.14266598423038</v>
      </c>
      <c r="I16" s="181">
        <f t="shared" si="4"/>
        <v>-6.2193590399106893E-2</v>
      </c>
      <c r="J16" s="156"/>
      <c r="K16" s="157"/>
      <c r="L16" s="181">
        <f t="shared" ref="L16" si="5">+((L15-L14)/L14)*100</f>
        <v>-90.848696425876824</v>
      </c>
      <c r="M16" s="157"/>
      <c r="N16" s="181">
        <f t="shared" ref="N16" si="6">+((N15-N14)/N14)*100</f>
        <v>-90.848696425876824</v>
      </c>
      <c r="O16" s="159"/>
      <c r="P16" s="157"/>
      <c r="Q16" s="181">
        <f t="shared" ref="Q16" si="7">+((Q15-Q14)/Q14)*100</f>
        <v>-65.228008487162001</v>
      </c>
      <c r="R16" s="28"/>
    </row>
    <row r="17" spans="1:18" x14ac:dyDescent="0.35">
      <c r="A17" s="20" t="s">
        <v>79</v>
      </c>
      <c r="B17" s="21">
        <v>2021</v>
      </c>
      <c r="C17" s="161"/>
      <c r="D17" s="162"/>
      <c r="E17" s="162"/>
      <c r="F17" s="162"/>
      <c r="G17" s="162"/>
      <c r="H17" s="162"/>
      <c r="I17" s="162">
        <f>SUM(C17:H17)</f>
        <v>0</v>
      </c>
      <c r="J17" s="161"/>
      <c r="K17" s="162"/>
      <c r="L17" s="162"/>
      <c r="M17" s="162"/>
      <c r="N17" s="149">
        <f>SUM(J17:M17)</f>
        <v>0</v>
      </c>
      <c r="O17" s="164"/>
      <c r="P17" s="149">
        <f>SUM(O17)</f>
        <v>0</v>
      </c>
      <c r="Q17" s="149">
        <f>+I17+N17+P17</f>
        <v>0</v>
      </c>
      <c r="R17" s="180">
        <f>+Q17/$Q$105</f>
        <v>0</v>
      </c>
    </row>
    <row r="18" spans="1:18" x14ac:dyDescent="0.35">
      <c r="A18" s="22"/>
      <c r="B18" s="23">
        <v>2022</v>
      </c>
      <c r="C18" s="148"/>
      <c r="D18" s="149"/>
      <c r="E18" s="149"/>
      <c r="F18" s="149"/>
      <c r="G18" s="149"/>
      <c r="H18" s="149"/>
      <c r="I18" s="149">
        <f t="shared" ref="I18:I19" si="8">SUM(C18:H18)</f>
        <v>0</v>
      </c>
      <c r="J18" s="148"/>
      <c r="K18" s="149"/>
      <c r="L18" s="149"/>
      <c r="M18" s="149"/>
      <c r="N18" s="149">
        <f t="shared" ref="N18:N19" si="9">SUM(J18:M18)</f>
        <v>0</v>
      </c>
      <c r="O18" s="151"/>
      <c r="P18" s="149">
        <f t="shared" ref="P18:P19" si="10">SUM(O18)</f>
        <v>0</v>
      </c>
      <c r="Q18" s="149">
        <f t="shared" ref="Q18:Q19" si="11">+I18+N18+P18</f>
        <v>0</v>
      </c>
      <c r="R18" s="170">
        <f>+Q18/$Q$106</f>
        <v>0</v>
      </c>
    </row>
    <row r="19" spans="1:18" x14ac:dyDescent="0.35">
      <c r="A19" s="22"/>
      <c r="B19" s="23">
        <v>2023</v>
      </c>
      <c r="C19" s="148"/>
      <c r="D19" s="149"/>
      <c r="E19" s="149"/>
      <c r="F19" s="149"/>
      <c r="G19" s="149"/>
      <c r="H19" s="149"/>
      <c r="I19" s="122">
        <f t="shared" si="8"/>
        <v>0</v>
      </c>
      <c r="J19" s="148"/>
      <c r="K19" s="149"/>
      <c r="L19" s="149"/>
      <c r="M19" s="149"/>
      <c r="N19" s="122">
        <f t="shared" si="9"/>
        <v>0</v>
      </c>
      <c r="O19" s="151"/>
      <c r="P19" s="128">
        <f t="shared" si="10"/>
        <v>0</v>
      </c>
      <c r="Q19" s="128">
        <f t="shared" si="11"/>
        <v>0</v>
      </c>
      <c r="R19" s="24"/>
    </row>
    <row r="20" spans="1:18" ht="12" thickBot="1" x14ac:dyDescent="0.4">
      <c r="A20" s="31"/>
      <c r="B20" s="27" t="s">
        <v>163</v>
      </c>
      <c r="C20" s="156"/>
      <c r="D20" s="157"/>
      <c r="E20" s="157"/>
      <c r="F20" s="157"/>
      <c r="G20" s="157"/>
      <c r="H20" s="157"/>
      <c r="I20" s="158"/>
      <c r="J20" s="156"/>
      <c r="K20" s="157"/>
      <c r="L20" s="157"/>
      <c r="M20" s="157"/>
      <c r="N20" s="158"/>
      <c r="O20" s="159"/>
      <c r="P20" s="157"/>
      <c r="Q20" s="157"/>
      <c r="R20" s="28"/>
    </row>
    <row r="21" spans="1:18" x14ac:dyDescent="0.35">
      <c r="A21" s="20" t="s">
        <v>80</v>
      </c>
      <c r="B21" s="21">
        <v>2021</v>
      </c>
      <c r="C21" s="161"/>
      <c r="D21" s="172"/>
      <c r="E21" s="172">
        <v>1300158</v>
      </c>
      <c r="F21" s="172">
        <v>794655</v>
      </c>
      <c r="G21" s="162"/>
      <c r="H21" s="172"/>
      <c r="I21" s="172">
        <f>SUM(C21:H21)</f>
        <v>2094813</v>
      </c>
      <c r="J21" s="172"/>
      <c r="K21" s="172"/>
      <c r="L21" s="172">
        <v>4000000</v>
      </c>
      <c r="M21" s="162"/>
      <c r="N21" s="163">
        <f>SUM(J21:M21)</f>
        <v>4000000</v>
      </c>
      <c r="O21" s="148"/>
      <c r="P21" s="149">
        <f>SUM(O21)</f>
        <v>0</v>
      </c>
      <c r="Q21" s="149">
        <f>+I21+N21+P21</f>
        <v>6094813</v>
      </c>
      <c r="R21" s="180">
        <f>+Q21/$Q$105</f>
        <v>2.9960856618567008E-3</v>
      </c>
    </row>
    <row r="22" spans="1:18" x14ac:dyDescent="0.35">
      <c r="A22" s="22"/>
      <c r="B22" s="23">
        <v>2022</v>
      </c>
      <c r="C22" s="148"/>
      <c r="D22" s="128"/>
      <c r="E22" s="128">
        <v>1300158</v>
      </c>
      <c r="F22" s="128">
        <v>695002</v>
      </c>
      <c r="G22" s="149"/>
      <c r="H22" s="128"/>
      <c r="I22" s="128">
        <f t="shared" ref="I22:I23" si="12">SUM(C22:H22)</f>
        <v>1995160</v>
      </c>
      <c r="J22" s="128"/>
      <c r="K22" s="128"/>
      <c r="L22" s="128">
        <v>11837934</v>
      </c>
      <c r="M22" s="149"/>
      <c r="N22" s="150">
        <f t="shared" ref="N22:N23" si="13">SUM(J22:M22)</f>
        <v>11837934</v>
      </c>
      <c r="O22" s="148"/>
      <c r="P22" s="149">
        <f t="shared" ref="P22:P23" si="14">SUM(O22)</f>
        <v>0</v>
      </c>
      <c r="Q22" s="149">
        <f t="shared" ref="Q22:Q23" si="15">+I22+N22+P22</f>
        <v>13833094</v>
      </c>
      <c r="R22" s="170">
        <f>+Q22/$Q$106</f>
        <v>6.4624810061321546E-3</v>
      </c>
    </row>
    <row r="23" spans="1:18" x14ac:dyDescent="0.35">
      <c r="A23" s="22"/>
      <c r="B23" s="23">
        <v>2023</v>
      </c>
      <c r="C23" s="148"/>
      <c r="D23" s="128"/>
      <c r="E23" s="128">
        <v>1126609</v>
      </c>
      <c r="F23" s="128">
        <v>423534</v>
      </c>
      <c r="G23" s="149"/>
      <c r="H23" s="128"/>
      <c r="I23" s="128">
        <f t="shared" si="12"/>
        <v>1550143</v>
      </c>
      <c r="J23" s="128"/>
      <c r="K23" s="128"/>
      <c r="L23" s="128">
        <v>6600000</v>
      </c>
      <c r="M23" s="149"/>
      <c r="N23" s="175">
        <f t="shared" si="13"/>
        <v>6600000</v>
      </c>
      <c r="O23" s="148"/>
      <c r="P23" s="128">
        <f t="shared" si="14"/>
        <v>0</v>
      </c>
      <c r="Q23" s="128">
        <f t="shared" si="15"/>
        <v>8150143</v>
      </c>
      <c r="R23" s="170">
        <f>+Q23/$Q$107</f>
        <v>3.5807112691450681E-3</v>
      </c>
    </row>
    <row r="24" spans="1:18" ht="12" thickBot="1" x14ac:dyDescent="0.4">
      <c r="A24" s="31"/>
      <c r="B24" s="27" t="s">
        <v>163</v>
      </c>
      <c r="C24" s="156"/>
      <c r="D24" s="181"/>
      <c r="E24" s="181">
        <f>+((E23-E22)/E22)*100</f>
        <v>-13.348300744986377</v>
      </c>
      <c r="F24" s="181">
        <f>+((F23-F22)/F22)*100</f>
        <v>-39.060031481923794</v>
      </c>
      <c r="G24" s="157"/>
      <c r="H24" s="157"/>
      <c r="I24" s="181">
        <f>+((I23-I22)/I22)*100</f>
        <v>-22.30482768299284</v>
      </c>
      <c r="J24" s="156"/>
      <c r="K24" s="157"/>
      <c r="L24" s="181">
        <f>+((L23-L22)/L22)*100</f>
        <v>-44.247028239893886</v>
      </c>
      <c r="M24" s="157"/>
      <c r="N24" s="181">
        <f>+((N23-N22)/N22)*100</f>
        <v>-44.247028239893886</v>
      </c>
      <c r="O24" s="159"/>
      <c r="P24" s="157"/>
      <c r="Q24" s="181">
        <f>+((Q23-Q22)/Q22)*100</f>
        <v>-41.082284266990449</v>
      </c>
      <c r="R24" s="28"/>
    </row>
    <row r="25" spans="1:18" x14ac:dyDescent="0.35">
      <c r="A25" s="20" t="s">
        <v>81</v>
      </c>
      <c r="B25" s="21">
        <v>2021</v>
      </c>
      <c r="C25" s="161"/>
      <c r="D25" s="162"/>
      <c r="E25" s="162"/>
      <c r="F25" s="162"/>
      <c r="G25" s="162"/>
      <c r="H25" s="162"/>
      <c r="I25" s="162">
        <f>SUM(C25:H25)</f>
        <v>0</v>
      </c>
      <c r="J25" s="161"/>
      <c r="K25" s="162"/>
      <c r="L25" s="162"/>
      <c r="M25" s="162"/>
      <c r="N25" s="149">
        <f>SUM(J25:M25)</f>
        <v>0</v>
      </c>
      <c r="O25" s="164"/>
      <c r="P25" s="149">
        <f>SUM(O25)</f>
        <v>0</v>
      </c>
      <c r="Q25" s="149">
        <f>+I25+N25+P25</f>
        <v>0</v>
      </c>
      <c r="R25" s="180">
        <f>+Q25/$Q$105</f>
        <v>0</v>
      </c>
    </row>
    <row r="26" spans="1:18" x14ac:dyDescent="0.35">
      <c r="A26" s="22"/>
      <c r="B26" s="23">
        <v>2022</v>
      </c>
      <c r="C26" s="148"/>
      <c r="D26" s="149"/>
      <c r="E26" s="149"/>
      <c r="F26" s="149"/>
      <c r="G26" s="149"/>
      <c r="H26" s="149"/>
      <c r="I26" s="149">
        <f t="shared" ref="I26:I27" si="16">SUM(C26:H26)</f>
        <v>0</v>
      </c>
      <c r="J26" s="148"/>
      <c r="K26" s="149"/>
      <c r="L26" s="149"/>
      <c r="M26" s="149"/>
      <c r="N26" s="149">
        <f t="shared" ref="N26:N27" si="17">SUM(J26:M26)</f>
        <v>0</v>
      </c>
      <c r="O26" s="151"/>
      <c r="P26" s="149">
        <f t="shared" ref="P26:P27" si="18">SUM(O26)</f>
        <v>0</v>
      </c>
      <c r="Q26" s="149">
        <f t="shared" ref="Q26:Q27" si="19">+I26+N26+P26</f>
        <v>0</v>
      </c>
      <c r="R26" s="170">
        <f>+Q26/$Q$106</f>
        <v>0</v>
      </c>
    </row>
    <row r="27" spans="1:18" x14ac:dyDescent="0.35">
      <c r="A27" s="22"/>
      <c r="B27" s="23">
        <v>2023</v>
      </c>
      <c r="C27" s="148"/>
      <c r="D27" s="149"/>
      <c r="E27" s="149"/>
      <c r="F27" s="149"/>
      <c r="G27" s="149"/>
      <c r="H27" s="149"/>
      <c r="I27" s="122">
        <f t="shared" si="16"/>
        <v>0</v>
      </c>
      <c r="J27" s="148"/>
      <c r="K27" s="149"/>
      <c r="L27" s="149"/>
      <c r="M27" s="149"/>
      <c r="N27" s="122">
        <f t="shared" si="17"/>
        <v>0</v>
      </c>
      <c r="O27" s="151"/>
      <c r="P27" s="128">
        <f t="shared" si="18"/>
        <v>0</v>
      </c>
      <c r="Q27" s="128">
        <f t="shared" si="19"/>
        <v>0</v>
      </c>
      <c r="R27" s="170">
        <f>+Q27/$Q$107</f>
        <v>0</v>
      </c>
    </row>
    <row r="28" spans="1:18" ht="12" thickBot="1" x14ac:dyDescent="0.4">
      <c r="A28" s="31"/>
      <c r="B28" s="27" t="s">
        <v>163</v>
      </c>
      <c r="C28" s="156"/>
      <c r="D28" s="157"/>
      <c r="E28" s="157"/>
      <c r="F28" s="157"/>
      <c r="G28" s="157"/>
      <c r="H28" s="157"/>
      <c r="I28" s="158"/>
      <c r="J28" s="156"/>
      <c r="K28" s="157"/>
      <c r="L28" s="157"/>
      <c r="M28" s="157"/>
      <c r="N28" s="158"/>
      <c r="O28" s="159"/>
      <c r="P28" s="157"/>
      <c r="Q28" s="157"/>
      <c r="R28" s="28"/>
    </row>
    <row r="29" spans="1:18" x14ac:dyDescent="0.35">
      <c r="A29" s="20" t="s">
        <v>82</v>
      </c>
      <c r="B29" s="21">
        <v>2021</v>
      </c>
      <c r="C29" s="148"/>
      <c r="D29" s="128">
        <v>1322064</v>
      </c>
      <c r="E29" s="128">
        <v>10000</v>
      </c>
      <c r="F29" s="122">
        <v>2733451</v>
      </c>
      <c r="G29" s="149"/>
      <c r="H29" s="122">
        <v>5000</v>
      </c>
      <c r="I29" s="162">
        <f>SUM(C29:H29)</f>
        <v>4070515</v>
      </c>
      <c r="J29" s="149"/>
      <c r="K29" s="149"/>
      <c r="L29" s="149"/>
      <c r="M29" s="149"/>
      <c r="N29" s="149">
        <f>SUM(J29:M29)</f>
        <v>0</v>
      </c>
      <c r="O29" s="148"/>
      <c r="P29" s="149">
        <f>SUM(O29)</f>
        <v>0</v>
      </c>
      <c r="Q29" s="149">
        <f>+I29+N29+P29</f>
        <v>4070515</v>
      </c>
      <c r="R29" s="180">
        <f>+Q29/$Q$105</f>
        <v>2.0009820855656489E-3</v>
      </c>
    </row>
    <row r="30" spans="1:18" x14ac:dyDescent="0.35">
      <c r="A30" s="22"/>
      <c r="B30" s="23">
        <v>2022</v>
      </c>
      <c r="C30" s="148"/>
      <c r="D30" s="128">
        <v>1252497</v>
      </c>
      <c r="E30" s="128">
        <v>8439</v>
      </c>
      <c r="F30" s="122">
        <v>2698808</v>
      </c>
      <c r="G30" s="149"/>
      <c r="H30" s="122"/>
      <c r="I30" s="122">
        <f t="shared" ref="I30:I31" si="20">SUM(C30:H30)</f>
        <v>3959744</v>
      </c>
      <c r="J30" s="128"/>
      <c r="K30" s="128"/>
      <c r="L30" s="122"/>
      <c r="M30" s="149"/>
      <c r="N30" s="122">
        <f t="shared" ref="N30:N31" si="21">SUM(J30:M30)</f>
        <v>0</v>
      </c>
      <c r="O30" s="148"/>
      <c r="P30" s="149">
        <f t="shared" ref="P30:P31" si="22">SUM(O30)</f>
        <v>0</v>
      </c>
      <c r="Q30" s="149">
        <f t="shared" ref="Q30:Q31" si="23">+I30+N30+P30</f>
        <v>3959744</v>
      </c>
      <c r="R30" s="170">
        <f>+Q30/$Q$106</f>
        <v>1.8498949251082775E-3</v>
      </c>
    </row>
    <row r="31" spans="1:18" x14ac:dyDescent="0.35">
      <c r="A31" s="22"/>
      <c r="B31" s="23">
        <v>2023</v>
      </c>
      <c r="C31" s="148"/>
      <c r="D31" s="128">
        <v>1203607</v>
      </c>
      <c r="E31" s="128">
        <v>6000</v>
      </c>
      <c r="F31" s="122">
        <v>2199006</v>
      </c>
      <c r="G31" s="149"/>
      <c r="H31" s="122"/>
      <c r="I31" s="122">
        <f t="shared" si="20"/>
        <v>3408613</v>
      </c>
      <c r="J31" s="128"/>
      <c r="K31" s="128"/>
      <c r="L31" s="122"/>
      <c r="M31" s="149"/>
      <c r="N31" s="122">
        <f t="shared" si="21"/>
        <v>0</v>
      </c>
      <c r="O31" s="148"/>
      <c r="P31" s="128">
        <f t="shared" si="22"/>
        <v>0</v>
      </c>
      <c r="Q31" s="128">
        <f t="shared" si="23"/>
        <v>3408613</v>
      </c>
      <c r="R31" s="170">
        <f>+Q31/$Q$107</f>
        <v>1.4975515130537438E-3</v>
      </c>
    </row>
    <row r="32" spans="1:18" ht="12" thickBot="1" x14ac:dyDescent="0.4">
      <c r="A32" s="31"/>
      <c r="B32" s="27" t="s">
        <v>163</v>
      </c>
      <c r="C32" s="156"/>
      <c r="D32" s="181">
        <f>+((D31-D30)/D30)*100</f>
        <v>-3.9034025630400713</v>
      </c>
      <c r="E32" s="181">
        <f>+((E31-E30)/E30)*100</f>
        <v>-28.90152861713473</v>
      </c>
      <c r="F32" s="181">
        <f>+((F31-F30)/F30)*100</f>
        <v>-18.519361140177441</v>
      </c>
      <c r="G32" s="157"/>
      <c r="H32" s="157"/>
      <c r="I32" s="181">
        <f>+((I31-I30)/I30)*100</f>
        <v>-13.918349267023322</v>
      </c>
      <c r="J32" s="156"/>
      <c r="K32" s="157"/>
      <c r="L32" s="157"/>
      <c r="M32" s="157"/>
      <c r="N32" s="158"/>
      <c r="O32" s="159"/>
      <c r="P32" s="157"/>
      <c r="Q32" s="181">
        <f>+((Q31-Q30)/Q30)*100</f>
        <v>-13.918349267023322</v>
      </c>
      <c r="R32" s="28"/>
    </row>
    <row r="33" spans="1:18" x14ac:dyDescent="0.35">
      <c r="A33" s="20" t="s">
        <v>83</v>
      </c>
      <c r="B33" s="21">
        <v>2021</v>
      </c>
      <c r="C33" s="161"/>
      <c r="D33" s="172">
        <v>126969</v>
      </c>
      <c r="E33" s="172"/>
      <c r="F33" s="173">
        <v>199593</v>
      </c>
      <c r="G33" s="162"/>
      <c r="H33" s="162"/>
      <c r="I33" s="162">
        <f>SUM(C33:H33)</f>
        <v>326562</v>
      </c>
      <c r="J33" s="162"/>
      <c r="K33" s="162"/>
      <c r="L33" s="162"/>
      <c r="M33" s="162"/>
      <c r="N33" s="163">
        <f>SUM(J33:M33)</f>
        <v>0</v>
      </c>
      <c r="O33" s="148"/>
      <c r="P33" s="149">
        <f>SUM(O33)</f>
        <v>0</v>
      </c>
      <c r="Q33" s="149">
        <f>+I33+N33+P33</f>
        <v>326562</v>
      </c>
      <c r="R33" s="180">
        <f>+Q33/$Q$105</f>
        <v>1.6053121332963748E-4</v>
      </c>
    </row>
    <row r="34" spans="1:18" x14ac:dyDescent="0.35">
      <c r="A34" s="22"/>
      <c r="B34" s="23">
        <v>2022</v>
      </c>
      <c r="C34" s="148"/>
      <c r="D34" s="128">
        <v>166564</v>
      </c>
      <c r="E34" s="128"/>
      <c r="F34" s="174">
        <v>161650</v>
      </c>
      <c r="G34" s="149"/>
      <c r="H34" s="174"/>
      <c r="I34" s="174">
        <f t="shared" ref="I34:I35" si="24">SUM(C34:H34)</f>
        <v>328214</v>
      </c>
      <c r="J34" s="128"/>
      <c r="K34" s="128"/>
      <c r="L34" s="174">
        <v>8707207</v>
      </c>
      <c r="M34" s="149"/>
      <c r="N34" s="177">
        <f t="shared" ref="N34:N35" si="25">SUM(J34:M34)</f>
        <v>8707207</v>
      </c>
      <c r="O34" s="148"/>
      <c r="P34" s="149">
        <f t="shared" ref="P34:P35" si="26">SUM(O34)</f>
        <v>0</v>
      </c>
      <c r="Q34" s="149">
        <f t="shared" ref="Q34:Q35" si="27">+I34+N34+P34</f>
        <v>9035421</v>
      </c>
      <c r="R34" s="170">
        <f>+Q34/$Q$106</f>
        <v>4.2211262783949559E-3</v>
      </c>
    </row>
    <row r="35" spans="1:18" x14ac:dyDescent="0.35">
      <c r="A35" s="22"/>
      <c r="B35" s="23">
        <v>2023</v>
      </c>
      <c r="C35" s="148"/>
      <c r="D35" s="128">
        <v>59244</v>
      </c>
      <c r="E35" s="128"/>
      <c r="F35" s="174">
        <v>109743</v>
      </c>
      <c r="G35" s="149"/>
      <c r="H35" s="174"/>
      <c r="I35" s="174">
        <f t="shared" si="24"/>
        <v>168987</v>
      </c>
      <c r="J35" s="128"/>
      <c r="K35" s="128"/>
      <c r="L35" s="174"/>
      <c r="M35" s="149"/>
      <c r="N35" s="177">
        <f t="shared" si="25"/>
        <v>0</v>
      </c>
      <c r="O35" s="148"/>
      <c r="P35" s="128">
        <f t="shared" si="26"/>
        <v>0</v>
      </c>
      <c r="Q35" s="128">
        <f t="shared" si="27"/>
        <v>168987</v>
      </c>
      <c r="R35" s="170">
        <f>+Q35/$Q$107</f>
        <v>7.4243317600564514E-5</v>
      </c>
    </row>
    <row r="36" spans="1:18" ht="12" thickBot="1" x14ac:dyDescent="0.4">
      <c r="A36" s="31"/>
      <c r="B36" s="27" t="s">
        <v>163</v>
      </c>
      <c r="C36" s="156"/>
      <c r="D36" s="181">
        <f>+((D35-D34)/D34)*100</f>
        <v>-64.431689920991332</v>
      </c>
      <c r="E36" s="157"/>
      <c r="F36" s="181">
        <f>+((F35-F34)/F34)*100</f>
        <v>-32.110733065264462</v>
      </c>
      <c r="G36" s="157"/>
      <c r="H36" s="157"/>
      <c r="I36" s="181">
        <f>+((I35-I34)/I34)*100</f>
        <v>-48.513165191003431</v>
      </c>
      <c r="J36" s="156"/>
      <c r="K36" s="157"/>
      <c r="L36" s="181">
        <f>+((L35-L34)/L34)*100</f>
        <v>-100</v>
      </c>
      <c r="M36" s="157"/>
      <c r="N36" s="181">
        <f>+((N35-N34)/N34)*100</f>
        <v>-100</v>
      </c>
      <c r="O36" s="159"/>
      <c r="P36" s="157"/>
      <c r="Q36" s="181">
        <f>+((Q35-Q34)/Q34)*100</f>
        <v>-98.129727436054168</v>
      </c>
      <c r="R36" s="28"/>
    </row>
    <row r="37" spans="1:18" x14ac:dyDescent="0.35">
      <c r="A37" s="20" t="s">
        <v>84</v>
      </c>
      <c r="B37" s="21">
        <v>2021</v>
      </c>
      <c r="C37" s="161"/>
      <c r="D37" s="172">
        <v>142522</v>
      </c>
      <c r="E37" s="172"/>
      <c r="F37" s="173">
        <v>768730</v>
      </c>
      <c r="G37" s="162"/>
      <c r="H37" s="173"/>
      <c r="I37" s="173">
        <f>SUM(C37:H37)</f>
        <v>911252</v>
      </c>
      <c r="J37" s="172"/>
      <c r="K37" s="172"/>
      <c r="L37" s="173">
        <v>40563180</v>
      </c>
      <c r="M37" s="162"/>
      <c r="N37" s="176">
        <f>SUM(J37:M37)</f>
        <v>40563180</v>
      </c>
      <c r="O37" s="148"/>
      <c r="P37" s="149">
        <f>SUM(O37)</f>
        <v>0</v>
      </c>
      <c r="Q37" s="149">
        <f>+I37+N37+P37</f>
        <v>41474432</v>
      </c>
      <c r="R37" s="180">
        <f>+Q37/$Q$105</f>
        <v>2.0387984184067783E-2</v>
      </c>
    </row>
    <row r="38" spans="1:18" x14ac:dyDescent="0.35">
      <c r="A38" s="22"/>
      <c r="B38" s="23">
        <v>2022</v>
      </c>
      <c r="C38" s="148"/>
      <c r="D38" s="128">
        <v>132688</v>
      </c>
      <c r="E38" s="128"/>
      <c r="F38" s="174">
        <v>380975</v>
      </c>
      <c r="G38" s="149"/>
      <c r="H38" s="174"/>
      <c r="I38" s="174">
        <f t="shared" ref="I38:I39" si="28">SUM(C38:H38)</f>
        <v>513663</v>
      </c>
      <c r="J38" s="128"/>
      <c r="K38" s="128"/>
      <c r="L38" s="174">
        <v>25000000</v>
      </c>
      <c r="M38" s="149"/>
      <c r="N38" s="177">
        <f t="shared" ref="N38:N39" si="29">SUM(J38:M38)</f>
        <v>25000000</v>
      </c>
      <c r="O38" s="148"/>
      <c r="P38" s="149">
        <f t="shared" ref="P38:P39" si="30">SUM(O38)</f>
        <v>0</v>
      </c>
      <c r="Q38" s="149">
        <f t="shared" ref="Q38:Q39" si="31">+I38+N38+P38</f>
        <v>25513663</v>
      </c>
      <c r="R38" s="170">
        <f>+Q38/$Q$106</f>
        <v>1.1919355318076832E-2</v>
      </c>
    </row>
    <row r="39" spans="1:18" x14ac:dyDescent="0.35">
      <c r="A39" s="22"/>
      <c r="B39" s="23">
        <v>2023</v>
      </c>
      <c r="C39" s="148"/>
      <c r="D39" s="128">
        <v>111918</v>
      </c>
      <c r="E39" s="128"/>
      <c r="F39" s="174">
        <v>315679</v>
      </c>
      <c r="G39" s="149"/>
      <c r="H39" s="174"/>
      <c r="I39" s="174">
        <f t="shared" si="28"/>
        <v>427597</v>
      </c>
      <c r="J39" s="128"/>
      <c r="K39" s="128"/>
      <c r="L39" s="174">
        <v>12966</v>
      </c>
      <c r="M39" s="149"/>
      <c r="N39" s="177">
        <f t="shared" si="29"/>
        <v>12966</v>
      </c>
      <c r="O39" s="148"/>
      <c r="P39" s="128">
        <f t="shared" si="30"/>
        <v>0</v>
      </c>
      <c r="Q39" s="128">
        <f t="shared" si="31"/>
        <v>440563</v>
      </c>
      <c r="R39" s="170">
        <f>+Q39/$Q$107</f>
        <v>1.9355843190338608E-4</v>
      </c>
    </row>
    <row r="40" spans="1:18" ht="12" thickBot="1" x14ac:dyDescent="0.4">
      <c r="A40" s="31"/>
      <c r="B40" s="27" t="s">
        <v>163</v>
      </c>
      <c r="C40" s="156"/>
      <c r="D40" s="181">
        <f>+((D39-D38)/D38)*100</f>
        <v>-15.653261787049319</v>
      </c>
      <c r="E40" s="157"/>
      <c r="F40" s="181">
        <f>+((F39-F38)/F38)*100</f>
        <v>-17.139182361047311</v>
      </c>
      <c r="G40" s="157"/>
      <c r="H40" s="157"/>
      <c r="I40" s="181">
        <f>+((I39-I38)/I38)*100</f>
        <v>-16.755343483957379</v>
      </c>
      <c r="J40" s="156"/>
      <c r="K40" s="157"/>
      <c r="L40" s="181">
        <f>+((L39-L38)/L38)*100</f>
        <v>-99.948136000000005</v>
      </c>
      <c r="M40" s="157"/>
      <c r="N40" s="181">
        <f>+((N39-N38)/N38)*100</f>
        <v>-99.948136000000005</v>
      </c>
      <c r="O40" s="159"/>
      <c r="P40" s="157"/>
      <c r="Q40" s="181">
        <f>+((Q39-Q38)/Q38)*100</f>
        <v>-98.273227172436989</v>
      </c>
      <c r="R40" s="28"/>
    </row>
    <row r="41" spans="1:18" x14ac:dyDescent="0.35">
      <c r="A41" s="20" t="s">
        <v>85</v>
      </c>
      <c r="B41" s="21">
        <v>2021</v>
      </c>
      <c r="C41" s="148"/>
      <c r="D41" s="128">
        <v>3932862</v>
      </c>
      <c r="E41" s="128"/>
      <c r="F41" s="168">
        <v>2119391</v>
      </c>
      <c r="G41" s="178"/>
      <c r="H41" s="178"/>
      <c r="I41" s="168">
        <f>SUM(C41:H41)</f>
        <v>6052253</v>
      </c>
      <c r="J41" s="178"/>
      <c r="K41" s="178"/>
      <c r="L41" s="168">
        <v>131073704</v>
      </c>
      <c r="M41" s="178"/>
      <c r="N41" s="178">
        <f>SUM(J41:M41)</f>
        <v>131073704</v>
      </c>
      <c r="O41" s="148"/>
      <c r="P41" s="149">
        <f>SUM(O41)</f>
        <v>0</v>
      </c>
      <c r="Q41" s="149">
        <f>+I41+N41+P41</f>
        <v>137125957</v>
      </c>
      <c r="R41" s="180">
        <f>+Q41/$Q$105</f>
        <v>6.740832140970994E-2</v>
      </c>
    </row>
    <row r="42" spans="1:18" x14ac:dyDescent="0.35">
      <c r="A42" s="22"/>
      <c r="B42" s="23">
        <v>2022</v>
      </c>
      <c r="C42" s="148"/>
      <c r="D42" s="128">
        <v>4192798</v>
      </c>
      <c r="E42" s="128"/>
      <c r="F42" s="168">
        <v>2378495</v>
      </c>
      <c r="G42" s="178"/>
      <c r="H42" s="178"/>
      <c r="I42" s="168">
        <f t="shared" ref="I42:I43" si="32">SUM(C42:H42)</f>
        <v>6571293</v>
      </c>
      <c r="J42" s="178"/>
      <c r="K42" s="178"/>
      <c r="L42" s="168">
        <v>266159789</v>
      </c>
      <c r="M42" s="178"/>
      <c r="N42" s="178">
        <f t="shared" ref="N42:N43" si="33">SUM(J42:M42)</f>
        <v>266159789</v>
      </c>
      <c r="O42" s="148"/>
      <c r="P42" s="149">
        <f t="shared" ref="P42:P43" si="34">SUM(O42)</f>
        <v>0</v>
      </c>
      <c r="Q42" s="149">
        <f t="shared" ref="Q42:Q43" si="35">+I42+N42+P42</f>
        <v>272731082</v>
      </c>
      <c r="R42" s="170">
        <f>+Q42/$Q$106</f>
        <v>0.12741324805621007</v>
      </c>
    </row>
    <row r="43" spans="1:18" x14ac:dyDescent="0.35">
      <c r="A43" s="22"/>
      <c r="B43" s="23">
        <v>2023</v>
      </c>
      <c r="C43" s="148"/>
      <c r="D43" s="128">
        <v>4730525</v>
      </c>
      <c r="E43" s="128"/>
      <c r="F43" s="168">
        <v>3471108</v>
      </c>
      <c r="G43" s="178"/>
      <c r="H43" s="178"/>
      <c r="I43" s="168">
        <f t="shared" si="32"/>
        <v>8201633</v>
      </c>
      <c r="J43" s="178"/>
      <c r="K43" s="178"/>
      <c r="L43" s="168">
        <v>303426367</v>
      </c>
      <c r="M43" s="178"/>
      <c r="N43" s="178">
        <f t="shared" si="33"/>
        <v>303426367</v>
      </c>
      <c r="O43" s="148"/>
      <c r="P43" s="128">
        <f t="shared" si="34"/>
        <v>0</v>
      </c>
      <c r="Q43" s="128">
        <f t="shared" si="35"/>
        <v>311628000</v>
      </c>
      <c r="R43" s="170">
        <f>+Q43/$Q$107</f>
        <v>0.13691169484770258</v>
      </c>
    </row>
    <row r="44" spans="1:18" ht="12" thickBot="1" x14ac:dyDescent="0.4">
      <c r="A44" s="31"/>
      <c r="B44" s="27" t="s">
        <v>163</v>
      </c>
      <c r="C44" s="156"/>
      <c r="D44" s="181">
        <f>+((D43-D42)/D42)*100</f>
        <v>12.825015657801783</v>
      </c>
      <c r="E44" s="157"/>
      <c r="F44" s="181">
        <f>+((F43-F42)/F42)*100</f>
        <v>45.937157740503977</v>
      </c>
      <c r="G44" s="157"/>
      <c r="H44" s="157"/>
      <c r="I44" s="181">
        <f>+((I43-I42)/I42)*100</f>
        <v>24.810033580910179</v>
      </c>
      <c r="J44" s="156"/>
      <c r="K44" s="157"/>
      <c r="L44" s="181">
        <f>+((L43-L42)/L42)*100</f>
        <v>14.001580832332264</v>
      </c>
      <c r="M44" s="157"/>
      <c r="N44" s="181">
        <f>+((N43-N42)/N42)*100</f>
        <v>14.001580832332264</v>
      </c>
      <c r="O44" s="159"/>
      <c r="P44" s="157"/>
      <c r="Q44" s="181">
        <f>+((Q43-Q42)/Q42)*100</f>
        <v>14.262004064501896</v>
      </c>
      <c r="R44" s="28"/>
    </row>
    <row r="45" spans="1:18" x14ac:dyDescent="0.35">
      <c r="A45" s="20" t="s">
        <v>86</v>
      </c>
      <c r="B45" s="21">
        <v>2021</v>
      </c>
      <c r="C45" s="161"/>
      <c r="D45" s="128">
        <v>415549</v>
      </c>
      <c r="E45" s="128"/>
      <c r="F45" s="128">
        <v>585511</v>
      </c>
      <c r="G45" s="128"/>
      <c r="H45" s="128"/>
      <c r="I45" s="128">
        <f>SUM(C45:H45)</f>
        <v>1001060</v>
      </c>
      <c r="J45" s="128"/>
      <c r="K45" s="128"/>
      <c r="L45" s="128"/>
      <c r="M45" s="128"/>
      <c r="N45" s="128">
        <f>SUM(J45:M45)</f>
        <v>0</v>
      </c>
      <c r="O45" s="148"/>
      <c r="P45" s="149">
        <f>SUM(O45)</f>
        <v>0</v>
      </c>
      <c r="Q45" s="149">
        <f>+I45+N45+P45</f>
        <v>1001060</v>
      </c>
      <c r="R45" s="180">
        <f>+Q45/$Q$105</f>
        <v>4.9210066209714207E-4</v>
      </c>
    </row>
    <row r="46" spans="1:18" x14ac:dyDescent="0.35">
      <c r="A46" s="22"/>
      <c r="B46" s="23">
        <v>2022</v>
      </c>
      <c r="C46" s="148"/>
      <c r="D46" s="128">
        <v>300617</v>
      </c>
      <c r="E46" s="128"/>
      <c r="F46" s="128">
        <v>481309</v>
      </c>
      <c r="G46" s="128"/>
      <c r="H46" s="128"/>
      <c r="I46" s="128">
        <f t="shared" ref="I46:I47" si="36">SUM(C46:H46)</f>
        <v>781926</v>
      </c>
      <c r="J46" s="128"/>
      <c r="K46" s="128"/>
      <c r="L46" s="128"/>
      <c r="M46" s="128"/>
      <c r="N46" s="128">
        <f t="shared" ref="N46:N47" si="37">SUM(J46:M46)</f>
        <v>0</v>
      </c>
      <c r="O46" s="148"/>
      <c r="P46" s="149">
        <f t="shared" ref="P46:P47" si="38">SUM(O46)</f>
        <v>0</v>
      </c>
      <c r="Q46" s="149">
        <f t="shared" ref="Q46:Q47" si="39">+I46+N46+P46</f>
        <v>781926</v>
      </c>
      <c r="R46" s="170">
        <f>+Q46/$Q$106</f>
        <v>3.6529657957944122E-4</v>
      </c>
    </row>
    <row r="47" spans="1:18" x14ac:dyDescent="0.35">
      <c r="A47" s="22"/>
      <c r="B47" s="23">
        <v>2023</v>
      </c>
      <c r="C47" s="148"/>
      <c r="D47" s="128">
        <v>486453</v>
      </c>
      <c r="E47" s="128"/>
      <c r="F47" s="128">
        <v>285544</v>
      </c>
      <c r="G47" s="128"/>
      <c r="H47" s="128"/>
      <c r="I47" s="128">
        <f t="shared" si="36"/>
        <v>771997</v>
      </c>
      <c r="J47" s="128"/>
      <c r="K47" s="128"/>
      <c r="L47" s="128"/>
      <c r="M47" s="128"/>
      <c r="N47" s="128">
        <f t="shared" si="37"/>
        <v>0</v>
      </c>
      <c r="O47" s="148"/>
      <c r="P47" s="128">
        <f t="shared" si="38"/>
        <v>0</v>
      </c>
      <c r="Q47" s="128">
        <f t="shared" si="39"/>
        <v>771997</v>
      </c>
      <c r="R47" s="170">
        <f>+Q47/$Q$107</f>
        <v>3.3917176148273536E-4</v>
      </c>
    </row>
    <row r="48" spans="1:18" ht="12" thickBot="1" x14ac:dyDescent="0.4">
      <c r="A48" s="31"/>
      <c r="B48" s="27" t="s">
        <v>163</v>
      </c>
      <c r="C48" s="156"/>
      <c r="D48" s="181">
        <f>+((D47-D46)/D46)*100</f>
        <v>61.818193914515817</v>
      </c>
      <c r="E48" s="157"/>
      <c r="F48" s="181">
        <f>+((F47-F46)/F46)*100</f>
        <v>-40.673455098491822</v>
      </c>
      <c r="G48" s="157"/>
      <c r="H48" s="157"/>
      <c r="I48" s="181">
        <f>+((I47-I46)/I46)*100</f>
        <v>-1.2698132559858606</v>
      </c>
      <c r="J48" s="156"/>
      <c r="K48" s="157"/>
      <c r="L48" s="157"/>
      <c r="M48" s="157"/>
      <c r="N48" s="158"/>
      <c r="O48" s="159"/>
      <c r="P48" s="157"/>
      <c r="Q48" s="181">
        <f>+((Q47-Q46)/Q46)*100</f>
        <v>-1.2698132559858606</v>
      </c>
      <c r="R48" s="32"/>
    </row>
    <row r="49" spans="1:18" x14ac:dyDescent="0.35">
      <c r="A49" s="20" t="s">
        <v>87</v>
      </c>
      <c r="B49" s="21">
        <v>2021</v>
      </c>
      <c r="C49" s="161"/>
      <c r="D49" s="128">
        <v>133119</v>
      </c>
      <c r="E49" s="128"/>
      <c r="F49" s="128">
        <v>242617</v>
      </c>
      <c r="G49" s="162"/>
      <c r="H49" s="162"/>
      <c r="I49" s="162">
        <f>SUM(C49:H49)</f>
        <v>375736</v>
      </c>
      <c r="J49" s="149"/>
      <c r="K49" s="149"/>
      <c r="L49" s="149"/>
      <c r="M49" s="149"/>
      <c r="N49" s="149">
        <f>SUM(J49:M49)</f>
        <v>0</v>
      </c>
      <c r="O49" s="148"/>
      <c r="P49" s="149">
        <f>SUM(O49)</f>
        <v>0</v>
      </c>
      <c r="Q49" s="149">
        <f>+I49+N49+P49</f>
        <v>375736</v>
      </c>
      <c r="R49" s="180">
        <f>+Q49/$Q$105</f>
        <v>1.8470414797687628E-4</v>
      </c>
    </row>
    <row r="50" spans="1:18" x14ac:dyDescent="0.35">
      <c r="A50" s="22"/>
      <c r="B50" s="23">
        <v>2022</v>
      </c>
      <c r="C50" s="148"/>
      <c r="D50" s="128">
        <v>105524</v>
      </c>
      <c r="E50" s="128"/>
      <c r="F50" s="128">
        <v>156428</v>
      </c>
      <c r="G50" s="149"/>
      <c r="H50" s="122"/>
      <c r="I50" s="122">
        <f t="shared" ref="I50:I51" si="40">SUM(C50:H50)</f>
        <v>261952</v>
      </c>
      <c r="J50" s="128"/>
      <c r="K50" s="128"/>
      <c r="L50" s="122">
        <v>2062303</v>
      </c>
      <c r="M50" s="149"/>
      <c r="N50" s="122">
        <f t="shared" ref="N50:N51" si="41">SUM(J50:M50)</f>
        <v>2062303</v>
      </c>
      <c r="O50" s="148"/>
      <c r="P50" s="149">
        <f t="shared" ref="P50:P51" si="42">SUM(O50)</f>
        <v>0</v>
      </c>
      <c r="Q50" s="149">
        <f t="shared" ref="Q50:Q51" si="43">+I50+N50+P50</f>
        <v>2324255</v>
      </c>
      <c r="R50" s="170">
        <f>+Q50/$Q$106</f>
        <v>1.0858347229410637E-3</v>
      </c>
    </row>
    <row r="51" spans="1:18" x14ac:dyDescent="0.35">
      <c r="A51" s="22"/>
      <c r="B51" s="23">
        <v>2023</v>
      </c>
      <c r="C51" s="148"/>
      <c r="D51" s="128">
        <v>491546</v>
      </c>
      <c r="E51" s="128"/>
      <c r="F51" s="128">
        <v>104928</v>
      </c>
      <c r="G51" s="149"/>
      <c r="H51" s="122"/>
      <c r="I51" s="122">
        <f t="shared" si="40"/>
        <v>596474</v>
      </c>
      <c r="J51" s="128"/>
      <c r="K51" s="128"/>
      <c r="L51" s="122"/>
      <c r="M51" s="149"/>
      <c r="N51" s="122">
        <f t="shared" si="41"/>
        <v>0</v>
      </c>
      <c r="O51" s="148"/>
      <c r="P51" s="128">
        <f t="shared" si="42"/>
        <v>0</v>
      </c>
      <c r="Q51" s="128">
        <f t="shared" si="43"/>
        <v>596474</v>
      </c>
      <c r="R51" s="170">
        <f>+Q51/$Q$107</f>
        <v>2.6205689563386009E-4</v>
      </c>
    </row>
    <row r="52" spans="1:18" ht="12" thickBot="1" x14ac:dyDescent="0.4">
      <c r="A52" s="31"/>
      <c r="B52" s="27" t="s">
        <v>163</v>
      </c>
      <c r="C52" s="156"/>
      <c r="D52" s="181">
        <f>+((D51-D50)/D50)*100</f>
        <v>365.81441188734317</v>
      </c>
      <c r="E52" s="157"/>
      <c r="F52" s="181">
        <f>+((F51-F50)/F50)*100</f>
        <v>-32.922494694044545</v>
      </c>
      <c r="G52" s="157"/>
      <c r="H52" s="157"/>
      <c r="I52" s="181">
        <f>+((I51-I50)/I50)*100</f>
        <v>127.70354874175422</v>
      </c>
      <c r="J52" s="156"/>
      <c r="K52" s="157"/>
      <c r="L52" s="181">
        <f>+((L51-L50)/L50)*100</f>
        <v>-100</v>
      </c>
      <c r="M52" s="157"/>
      <c r="N52" s="181">
        <f>+((N51-N50)/N50)*100</f>
        <v>-100</v>
      </c>
      <c r="O52" s="159"/>
      <c r="P52" s="157"/>
      <c r="Q52" s="181">
        <f>+((Q51-Q50)/Q50)*100</f>
        <v>-74.336981097168774</v>
      </c>
      <c r="R52" s="28"/>
    </row>
    <row r="53" spans="1:18" x14ac:dyDescent="0.35">
      <c r="A53" s="20" t="s">
        <v>88</v>
      </c>
      <c r="B53" s="21">
        <v>2021</v>
      </c>
      <c r="C53" s="161"/>
      <c r="D53" s="162"/>
      <c r="E53" s="162"/>
      <c r="F53" s="162"/>
      <c r="G53" s="162"/>
      <c r="H53" s="162"/>
      <c r="I53" s="162">
        <f>SUM(C53:H53)</f>
        <v>0</v>
      </c>
      <c r="J53" s="149"/>
      <c r="K53" s="149"/>
      <c r="L53" s="149"/>
      <c r="M53" s="149"/>
      <c r="N53" s="149">
        <f>SUM(J53:M53)</f>
        <v>0</v>
      </c>
      <c r="O53" s="148"/>
      <c r="P53" s="149">
        <f>SUM(O53)</f>
        <v>0</v>
      </c>
      <c r="Q53" s="149">
        <f>+I53+N53+P53</f>
        <v>0</v>
      </c>
      <c r="R53" s="180">
        <f>+Q53/$Q$105</f>
        <v>0</v>
      </c>
    </row>
    <row r="54" spans="1:18" x14ac:dyDescent="0.35">
      <c r="A54" s="22"/>
      <c r="B54" s="23">
        <v>2022</v>
      </c>
      <c r="C54" s="148"/>
      <c r="D54" s="149"/>
      <c r="E54" s="149"/>
      <c r="F54" s="149"/>
      <c r="G54" s="149"/>
      <c r="H54" s="149"/>
      <c r="I54" s="149">
        <f t="shared" ref="I54:I55" si="44">SUM(C54:H54)</f>
        <v>0</v>
      </c>
      <c r="J54" s="149"/>
      <c r="K54" s="149"/>
      <c r="L54" s="149"/>
      <c r="M54" s="149"/>
      <c r="N54" s="149">
        <f t="shared" ref="N54:N55" si="45">SUM(J54:M54)</f>
        <v>0</v>
      </c>
      <c r="O54" s="148"/>
      <c r="P54" s="149">
        <f t="shared" ref="P54:P55" si="46">SUM(O54)</f>
        <v>0</v>
      </c>
      <c r="Q54" s="149">
        <f t="shared" ref="Q54:Q55" si="47">+I54+N54+P54</f>
        <v>0</v>
      </c>
      <c r="R54" s="170">
        <f>+Q54/$Q$106</f>
        <v>0</v>
      </c>
    </row>
    <row r="55" spans="1:18" x14ac:dyDescent="0.35">
      <c r="A55" s="22"/>
      <c r="B55" s="23">
        <v>2023</v>
      </c>
      <c r="C55" s="148"/>
      <c r="D55" s="128"/>
      <c r="E55" s="128"/>
      <c r="F55" s="122"/>
      <c r="G55" s="149"/>
      <c r="H55" s="122"/>
      <c r="I55" s="122">
        <f t="shared" si="44"/>
        <v>0</v>
      </c>
      <c r="J55" s="128"/>
      <c r="K55" s="128"/>
      <c r="L55" s="122"/>
      <c r="M55" s="149"/>
      <c r="N55" s="122">
        <f t="shared" si="45"/>
        <v>0</v>
      </c>
      <c r="O55" s="148"/>
      <c r="P55" s="128">
        <f t="shared" si="46"/>
        <v>0</v>
      </c>
      <c r="Q55" s="128">
        <f t="shared" si="47"/>
        <v>0</v>
      </c>
      <c r="R55" s="170">
        <f>+Q55/$Q$107</f>
        <v>0</v>
      </c>
    </row>
    <row r="56" spans="1:18" ht="12" thickBot="1" x14ac:dyDescent="0.4">
      <c r="A56" s="31"/>
      <c r="B56" s="27" t="s">
        <v>163</v>
      </c>
      <c r="C56" s="156"/>
      <c r="D56" s="157"/>
      <c r="E56" s="157"/>
      <c r="F56" s="157"/>
      <c r="G56" s="157"/>
      <c r="H56" s="157"/>
      <c r="I56" s="158"/>
      <c r="J56" s="156"/>
      <c r="K56" s="157"/>
      <c r="L56" s="157"/>
      <c r="M56" s="157"/>
      <c r="N56" s="158"/>
      <c r="O56" s="159"/>
      <c r="P56" s="157"/>
      <c r="Q56" s="157"/>
      <c r="R56" s="28"/>
    </row>
    <row r="57" spans="1:18" x14ac:dyDescent="0.35">
      <c r="A57" s="20" t="s">
        <v>89</v>
      </c>
      <c r="B57" s="21">
        <v>2021</v>
      </c>
      <c r="C57" s="161"/>
      <c r="D57" s="128">
        <v>95718</v>
      </c>
      <c r="E57" s="128"/>
      <c r="F57" s="128">
        <v>265140</v>
      </c>
      <c r="G57" s="162"/>
      <c r="H57" s="162"/>
      <c r="I57" s="162">
        <f>SUM(C57:H57)</f>
        <v>360858</v>
      </c>
      <c r="J57" s="149"/>
      <c r="K57" s="149"/>
      <c r="L57" s="149"/>
      <c r="M57" s="149"/>
      <c r="N57" s="149">
        <f>SUM(J57:M57)</f>
        <v>0</v>
      </c>
      <c r="O57" s="148"/>
      <c r="P57" s="149">
        <f>SUM(O57)</f>
        <v>0</v>
      </c>
      <c r="Q57" s="149">
        <f>+I57+N57+P57</f>
        <v>360858</v>
      </c>
      <c r="R57" s="180">
        <f>+Q57/$Q$105</f>
        <v>1.7739042687056768E-4</v>
      </c>
    </row>
    <row r="58" spans="1:18" x14ac:dyDescent="0.35">
      <c r="A58" s="22"/>
      <c r="B58" s="23">
        <v>2022</v>
      </c>
      <c r="C58" s="148"/>
      <c r="D58" s="128">
        <v>86170</v>
      </c>
      <c r="E58" s="128"/>
      <c r="F58" s="128">
        <v>276183</v>
      </c>
      <c r="G58" s="149"/>
      <c r="H58" s="122"/>
      <c r="I58" s="122">
        <f t="shared" ref="I58:I59" si="48">SUM(C58:H58)</f>
        <v>362353</v>
      </c>
      <c r="J58" s="128"/>
      <c r="K58" s="128"/>
      <c r="L58" s="122"/>
      <c r="M58" s="149"/>
      <c r="N58" s="122">
        <f t="shared" ref="N58:N59" si="49">SUM(J58:M58)</f>
        <v>0</v>
      </c>
      <c r="O58" s="148"/>
      <c r="P58" s="149">
        <f t="shared" ref="P58:P59" si="50">SUM(O58)</f>
        <v>0</v>
      </c>
      <c r="Q58" s="149">
        <f t="shared" ref="Q58:Q59" si="51">+I58+N58+P58</f>
        <v>362353</v>
      </c>
      <c r="R58" s="170">
        <f>+Q58/$Q$106</f>
        <v>1.6928240204360678E-4</v>
      </c>
    </row>
    <row r="59" spans="1:18" x14ac:dyDescent="0.35">
      <c r="A59" s="22"/>
      <c r="B59" s="23">
        <v>2023</v>
      </c>
      <c r="C59" s="148"/>
      <c r="D59" s="128">
        <v>93221</v>
      </c>
      <c r="E59" s="128"/>
      <c r="F59" s="128">
        <v>193129</v>
      </c>
      <c r="G59" s="149"/>
      <c r="H59" s="122"/>
      <c r="I59" s="122">
        <f t="shared" si="48"/>
        <v>286350</v>
      </c>
      <c r="J59" s="128"/>
      <c r="K59" s="128"/>
      <c r="L59" s="122"/>
      <c r="M59" s="149"/>
      <c r="N59" s="122">
        <f t="shared" si="49"/>
        <v>0</v>
      </c>
      <c r="O59" s="148"/>
      <c r="P59" s="128">
        <f t="shared" si="50"/>
        <v>0</v>
      </c>
      <c r="Q59" s="128">
        <f t="shared" si="51"/>
        <v>286350</v>
      </c>
      <c r="R59" s="170">
        <f>+Q59/$Q$107</f>
        <v>1.2580597321049339E-4</v>
      </c>
    </row>
    <row r="60" spans="1:18" ht="12" thickBot="1" x14ac:dyDescent="0.4">
      <c r="A60" s="31"/>
      <c r="B60" s="27" t="s">
        <v>163</v>
      </c>
      <c r="C60" s="156"/>
      <c r="D60" s="181">
        <f>+((D59-D58)/D58)*100</f>
        <v>8.1826621794127892</v>
      </c>
      <c r="E60" s="157"/>
      <c r="F60" s="181">
        <f>+((F59-F58)/F58)*100</f>
        <v>-30.072089882433023</v>
      </c>
      <c r="G60" s="157"/>
      <c r="H60" s="157"/>
      <c r="I60" s="181">
        <f>+((I59-I58)/I58)*100</f>
        <v>-20.974850491095701</v>
      </c>
      <c r="J60" s="156"/>
      <c r="K60" s="157"/>
      <c r="L60" s="157"/>
      <c r="M60" s="157"/>
      <c r="N60" s="158"/>
      <c r="O60" s="159"/>
      <c r="P60" s="157"/>
      <c r="Q60" s="181">
        <f>+((Q59-Q58)/Q58)*100</f>
        <v>-20.974850491095701</v>
      </c>
      <c r="R60" s="28"/>
    </row>
    <row r="61" spans="1:18" x14ac:dyDescent="0.35">
      <c r="A61" s="20" t="s">
        <v>90</v>
      </c>
      <c r="B61" s="21">
        <v>2021</v>
      </c>
      <c r="C61" s="161"/>
      <c r="D61" s="128">
        <v>4650662</v>
      </c>
      <c r="E61" s="162"/>
      <c r="F61" s="128">
        <v>6705441</v>
      </c>
      <c r="G61" s="162"/>
      <c r="H61" s="128">
        <v>192354895</v>
      </c>
      <c r="I61" s="162">
        <f>SUM(C61:H61)</f>
        <v>203710998</v>
      </c>
      <c r="J61" s="149"/>
      <c r="K61" s="149"/>
      <c r="L61" s="149"/>
      <c r="M61" s="149"/>
      <c r="N61" s="149">
        <f>SUM(J61:M61)</f>
        <v>0</v>
      </c>
      <c r="O61" s="148"/>
      <c r="P61" s="149">
        <f>SUM(O61)</f>
        <v>0</v>
      </c>
      <c r="Q61" s="149">
        <f>+I61+N61+P61</f>
        <v>203710998</v>
      </c>
      <c r="R61" s="180">
        <f>+Q61/$Q$105</f>
        <v>0.10014016841375101</v>
      </c>
    </row>
    <row r="62" spans="1:18" x14ac:dyDescent="0.35">
      <c r="A62" s="22"/>
      <c r="B62" s="23">
        <v>2022</v>
      </c>
      <c r="C62" s="148"/>
      <c r="D62" s="128">
        <v>5248183</v>
      </c>
      <c r="E62" s="128"/>
      <c r="F62" s="128">
        <v>14606877</v>
      </c>
      <c r="G62" s="149"/>
      <c r="H62" s="128">
        <v>2276130</v>
      </c>
      <c r="I62" s="122">
        <f t="shared" ref="I62:I63" si="52">SUM(C62:H62)</f>
        <v>22131190</v>
      </c>
      <c r="J62" s="128"/>
      <c r="K62" s="128"/>
      <c r="L62" s="122">
        <v>77912691</v>
      </c>
      <c r="M62" s="149"/>
      <c r="N62" s="122">
        <f t="shared" ref="N62:N63" si="53">SUM(J62:M62)</f>
        <v>77912691</v>
      </c>
      <c r="O62" s="148"/>
      <c r="P62" s="149">
        <f t="shared" ref="P62:P63" si="54">SUM(O62)</f>
        <v>0</v>
      </c>
      <c r="Q62" s="149">
        <f t="shared" ref="Q62:Q63" si="55">+I62+N62+P62</f>
        <v>100043881</v>
      </c>
      <c r="R62" s="170">
        <f>+Q62/$Q$106</f>
        <v>4.6738038557552312E-2</v>
      </c>
    </row>
    <row r="63" spans="1:18" x14ac:dyDescent="0.35">
      <c r="A63" s="22"/>
      <c r="B63" s="23">
        <v>2023</v>
      </c>
      <c r="C63" s="148"/>
      <c r="D63" s="128">
        <v>5113594</v>
      </c>
      <c r="E63" s="128"/>
      <c r="F63" s="128">
        <v>13513427</v>
      </c>
      <c r="G63" s="149"/>
      <c r="H63" s="128">
        <v>7392000</v>
      </c>
      <c r="I63" s="122">
        <f t="shared" si="52"/>
        <v>26019021</v>
      </c>
      <c r="J63" s="128"/>
      <c r="K63" s="128"/>
      <c r="L63" s="122">
        <v>300267203</v>
      </c>
      <c r="M63" s="149"/>
      <c r="N63" s="122">
        <f t="shared" si="53"/>
        <v>300267203</v>
      </c>
      <c r="O63" s="148"/>
      <c r="P63" s="128">
        <f t="shared" si="54"/>
        <v>0</v>
      </c>
      <c r="Q63" s="128">
        <f t="shared" si="55"/>
        <v>326286224</v>
      </c>
      <c r="R63" s="170">
        <f>+Q63/$Q$107</f>
        <v>0.1433516883376883</v>
      </c>
    </row>
    <row r="64" spans="1:18" ht="12" thickBot="1" x14ac:dyDescent="0.4">
      <c r="A64" s="31"/>
      <c r="B64" s="27" t="s">
        <v>163</v>
      </c>
      <c r="C64" s="156"/>
      <c r="D64" s="181">
        <f>+((D63-D62)/D62)*100</f>
        <v>-2.5644875569316086</v>
      </c>
      <c r="E64" s="157"/>
      <c r="F64" s="181">
        <f>+((F63-F62)/F62)*100</f>
        <v>-7.4858575176610307</v>
      </c>
      <c r="G64" s="157"/>
      <c r="H64" s="181">
        <f>+((H63-H62)/H62)*100</f>
        <v>224.76176668292234</v>
      </c>
      <c r="I64" s="181">
        <f>+((I63-I62)/I62)*100</f>
        <v>17.567202667366736</v>
      </c>
      <c r="J64" s="156"/>
      <c r="K64" s="157"/>
      <c r="L64" s="181">
        <f>+((L63-L62)/L62)*100</f>
        <v>285.38933663579917</v>
      </c>
      <c r="M64" s="157"/>
      <c r="N64" s="181">
        <f>+((N63-N62)/N62)*100</f>
        <v>285.38933663579917</v>
      </c>
      <c r="O64" s="159"/>
      <c r="P64" s="157"/>
      <c r="Q64" s="181">
        <f>+((Q63-Q62)/Q62)*100</f>
        <v>226.1431091422773</v>
      </c>
      <c r="R64" s="28"/>
    </row>
    <row r="65" spans="1:18" x14ac:dyDescent="0.35">
      <c r="A65" s="20" t="s">
        <v>91</v>
      </c>
      <c r="B65" s="21">
        <v>2021</v>
      </c>
      <c r="C65" s="161"/>
      <c r="D65" s="162"/>
      <c r="E65" s="162"/>
      <c r="F65" s="162"/>
      <c r="G65" s="162"/>
      <c r="H65" s="162"/>
      <c r="I65" s="162">
        <f>SUM(C65:H65)</f>
        <v>0</v>
      </c>
      <c r="J65" s="149"/>
      <c r="K65" s="149"/>
      <c r="L65" s="149"/>
      <c r="M65" s="149"/>
      <c r="N65" s="149">
        <f>SUM(J65:M65)</f>
        <v>0</v>
      </c>
      <c r="O65" s="148"/>
      <c r="P65" s="149">
        <f>SUM(O65)</f>
        <v>0</v>
      </c>
      <c r="Q65" s="149">
        <f>+I65+N65+P65</f>
        <v>0</v>
      </c>
      <c r="R65" s="180">
        <f>+Q65/$Q$105</f>
        <v>0</v>
      </c>
    </row>
    <row r="66" spans="1:18" x14ac:dyDescent="0.35">
      <c r="A66" s="22"/>
      <c r="B66" s="23">
        <v>2022</v>
      </c>
      <c r="C66" s="148"/>
      <c r="D66" s="149"/>
      <c r="E66" s="149"/>
      <c r="F66" s="149"/>
      <c r="G66" s="149"/>
      <c r="H66" s="149"/>
      <c r="I66" s="149">
        <f t="shared" ref="I66:I67" si="56">SUM(C66:H66)</f>
        <v>0</v>
      </c>
      <c r="J66" s="149"/>
      <c r="K66" s="149"/>
      <c r="L66" s="149"/>
      <c r="M66" s="149"/>
      <c r="N66" s="149">
        <f t="shared" ref="N66:N67" si="57">SUM(J66:M66)</f>
        <v>0</v>
      </c>
      <c r="O66" s="148"/>
      <c r="P66" s="149">
        <f t="shared" ref="P66:P67" si="58">SUM(O66)</f>
        <v>0</v>
      </c>
      <c r="Q66" s="149">
        <f t="shared" ref="Q66:Q67" si="59">+I66+N66+P66</f>
        <v>0</v>
      </c>
      <c r="R66" s="170">
        <f>+Q66/$Q$106</f>
        <v>0</v>
      </c>
    </row>
    <row r="67" spans="1:18" x14ac:dyDescent="0.35">
      <c r="A67" s="22"/>
      <c r="B67" s="23">
        <v>2023</v>
      </c>
      <c r="C67" s="148"/>
      <c r="D67" s="128"/>
      <c r="E67" s="128"/>
      <c r="F67" s="122"/>
      <c r="G67" s="149"/>
      <c r="H67" s="122"/>
      <c r="I67" s="122">
        <f t="shared" si="56"/>
        <v>0</v>
      </c>
      <c r="J67" s="128"/>
      <c r="K67" s="128"/>
      <c r="L67" s="122"/>
      <c r="M67" s="149"/>
      <c r="N67" s="122">
        <f t="shared" si="57"/>
        <v>0</v>
      </c>
      <c r="O67" s="148"/>
      <c r="P67" s="128">
        <f t="shared" si="58"/>
        <v>0</v>
      </c>
      <c r="Q67" s="128">
        <f t="shared" si="59"/>
        <v>0</v>
      </c>
      <c r="R67" s="170">
        <f>+Q67/$Q$107</f>
        <v>0</v>
      </c>
    </row>
    <row r="68" spans="1:18" ht="12" thickBot="1" x14ac:dyDescent="0.4">
      <c r="A68" s="31"/>
      <c r="B68" s="27" t="s">
        <v>163</v>
      </c>
      <c r="C68" s="156"/>
      <c r="D68" s="157"/>
      <c r="E68" s="157"/>
      <c r="F68" s="157"/>
      <c r="G68" s="157"/>
      <c r="H68" s="157"/>
      <c r="I68" s="158"/>
      <c r="J68" s="156"/>
      <c r="K68" s="157"/>
      <c r="L68" s="157"/>
      <c r="M68" s="157"/>
      <c r="N68" s="158"/>
      <c r="O68" s="159"/>
      <c r="P68" s="157"/>
      <c r="Q68" s="157"/>
      <c r="R68" s="28"/>
    </row>
    <row r="69" spans="1:18" x14ac:dyDescent="0.35">
      <c r="A69" s="20" t="s">
        <v>92</v>
      </c>
      <c r="B69" s="21">
        <v>2021</v>
      </c>
      <c r="C69" s="161"/>
      <c r="D69" s="162"/>
      <c r="E69" s="162"/>
      <c r="F69" s="128">
        <v>487837</v>
      </c>
      <c r="G69" s="162"/>
      <c r="H69" s="162"/>
      <c r="I69" s="128">
        <f>SUM(C69:H69)</f>
        <v>487837</v>
      </c>
      <c r="J69" s="149"/>
      <c r="K69" s="149"/>
      <c r="L69" s="122">
        <v>1000000</v>
      </c>
      <c r="M69" s="149"/>
      <c r="N69" s="149">
        <f>SUM(J69:M69)</f>
        <v>1000000</v>
      </c>
      <c r="O69" s="148"/>
      <c r="P69" s="149">
        <f>SUM(O69)</f>
        <v>0</v>
      </c>
      <c r="Q69" s="149">
        <f>+I69+N69+P69</f>
        <v>1487837</v>
      </c>
      <c r="R69" s="180">
        <f>+Q69/$Q$105</f>
        <v>7.3139029907560538E-4</v>
      </c>
    </row>
    <row r="70" spans="1:18" x14ac:dyDescent="0.35">
      <c r="A70" s="22"/>
      <c r="B70" s="23">
        <v>2022</v>
      </c>
      <c r="C70" s="148"/>
      <c r="D70" s="149"/>
      <c r="E70" s="149"/>
      <c r="F70" s="128">
        <v>421964</v>
      </c>
      <c r="G70" s="149"/>
      <c r="H70" s="149"/>
      <c r="I70" s="128">
        <f t="shared" ref="I70:I71" si="60">SUM(C70:H70)</f>
        <v>421964</v>
      </c>
      <c r="J70" s="149"/>
      <c r="K70" s="149"/>
      <c r="L70" s="122">
        <v>4393960</v>
      </c>
      <c r="M70" s="149"/>
      <c r="N70" s="149">
        <f t="shared" ref="N70:N71" si="61">SUM(J70:M70)</f>
        <v>4393960</v>
      </c>
      <c r="O70" s="148"/>
      <c r="P70" s="149">
        <f t="shared" ref="P70:P71" si="62">SUM(O70)</f>
        <v>0</v>
      </c>
      <c r="Q70" s="149">
        <f t="shared" ref="Q70:Q71" si="63">+I70+N70+P70</f>
        <v>4815924</v>
      </c>
      <c r="R70" s="170">
        <f>+Q70/$Q$106</f>
        <v>2.2498811456768812E-3</v>
      </c>
    </row>
    <row r="71" spans="1:18" x14ac:dyDescent="0.35">
      <c r="A71" s="22"/>
      <c r="B71" s="23">
        <v>2023</v>
      </c>
      <c r="C71" s="148"/>
      <c r="D71" s="128"/>
      <c r="E71" s="128"/>
      <c r="F71" s="128">
        <v>386981</v>
      </c>
      <c r="G71" s="149"/>
      <c r="H71" s="122"/>
      <c r="I71" s="128">
        <f t="shared" si="60"/>
        <v>386981</v>
      </c>
      <c r="J71" s="128"/>
      <c r="K71" s="128"/>
      <c r="L71" s="122">
        <v>928020</v>
      </c>
      <c r="M71" s="149"/>
      <c r="N71" s="122">
        <f t="shared" si="61"/>
        <v>928020</v>
      </c>
      <c r="O71" s="148"/>
      <c r="P71" s="128">
        <f t="shared" si="62"/>
        <v>0</v>
      </c>
      <c r="Q71" s="128">
        <f t="shared" si="63"/>
        <v>1315001</v>
      </c>
      <c r="R71" s="170">
        <f>+Q71/$Q$107</f>
        <v>5.7773696727002625E-4</v>
      </c>
    </row>
    <row r="72" spans="1:18" ht="12" thickBot="1" x14ac:dyDescent="0.4">
      <c r="A72" s="31"/>
      <c r="B72" s="27" t="s">
        <v>163</v>
      </c>
      <c r="C72" s="156"/>
      <c r="D72" s="157"/>
      <c r="E72" s="157"/>
      <c r="F72" s="181">
        <f>+((F71-F70)/F70)*100</f>
        <v>-8.2905176744935574</v>
      </c>
      <c r="G72" s="157"/>
      <c r="H72" s="157"/>
      <c r="I72" s="181">
        <f>+((I71-I70)/I70)*100</f>
        <v>-8.2905176744935574</v>
      </c>
      <c r="J72" s="156"/>
      <c r="K72" s="157"/>
      <c r="L72" s="181">
        <f>+((L71-L70)/L70)*100</f>
        <v>-78.879643874773549</v>
      </c>
      <c r="M72" s="157"/>
      <c r="N72" s="181">
        <f>+((N71-N70)/N70)*100</f>
        <v>-78.879643874773549</v>
      </c>
      <c r="O72" s="159"/>
      <c r="P72" s="157"/>
      <c r="Q72" s="181">
        <f>+((Q71-Q70)/Q70)*100</f>
        <v>-72.694731063031725</v>
      </c>
      <c r="R72" s="28"/>
    </row>
    <row r="73" spans="1:18" x14ac:dyDescent="0.35">
      <c r="A73" s="20" t="s">
        <v>275</v>
      </c>
      <c r="B73" s="21">
        <v>2021</v>
      </c>
      <c r="C73" s="161"/>
      <c r="D73" s="128">
        <v>51401</v>
      </c>
      <c r="E73" s="162"/>
      <c r="F73" s="128">
        <v>268633</v>
      </c>
      <c r="G73" s="162"/>
      <c r="H73" s="162"/>
      <c r="I73" s="128">
        <f>SUM(C73:H73)</f>
        <v>320034</v>
      </c>
      <c r="J73" s="149"/>
      <c r="K73" s="149"/>
      <c r="L73" s="128">
        <v>24829452</v>
      </c>
      <c r="M73" s="149"/>
      <c r="N73" s="128">
        <f>SUM(J73:M73)</f>
        <v>24829452</v>
      </c>
      <c r="O73" s="148"/>
      <c r="P73" s="149">
        <f>SUM(O73)</f>
        <v>0</v>
      </c>
      <c r="Q73" s="149">
        <f>+I73+N73+P73</f>
        <v>25149486</v>
      </c>
      <c r="R73" s="180">
        <f>+Q73/$Q$105</f>
        <v>1.2362973959605623E-2</v>
      </c>
    </row>
    <row r="74" spans="1:18" x14ac:dyDescent="0.35">
      <c r="A74" s="22"/>
      <c r="B74" s="23">
        <v>2022</v>
      </c>
      <c r="C74" s="148"/>
      <c r="D74" s="128">
        <v>44134</v>
      </c>
      <c r="E74" s="149"/>
      <c r="F74" s="128">
        <v>216953</v>
      </c>
      <c r="G74" s="149"/>
      <c r="H74" s="149"/>
      <c r="I74" s="128">
        <f t="shared" ref="I74:I75" si="64">SUM(C74:H74)</f>
        <v>261087</v>
      </c>
      <c r="J74" s="149"/>
      <c r="K74" s="149"/>
      <c r="L74" s="128">
        <v>62527753</v>
      </c>
      <c r="M74" s="149"/>
      <c r="N74" s="128">
        <f t="shared" ref="N74:N75" si="65">SUM(J74:M74)</f>
        <v>62527753</v>
      </c>
      <c r="O74" s="148"/>
      <c r="P74" s="149">
        <f t="shared" ref="P74:P75" si="66">SUM(O74)</f>
        <v>0</v>
      </c>
      <c r="Q74" s="149">
        <f t="shared" ref="Q74:Q75" si="67">+I74+N74+P74</f>
        <v>62788840</v>
      </c>
      <c r="R74" s="170">
        <f>+Q74/$Q$106</f>
        <v>2.9333400459584158E-2</v>
      </c>
    </row>
    <row r="75" spans="1:18" x14ac:dyDescent="0.35">
      <c r="A75" s="22"/>
      <c r="B75" s="23">
        <v>2023</v>
      </c>
      <c r="C75" s="148"/>
      <c r="D75" s="128">
        <v>55623</v>
      </c>
      <c r="E75" s="128"/>
      <c r="F75" s="128">
        <v>166833</v>
      </c>
      <c r="G75" s="149"/>
      <c r="H75" s="122"/>
      <c r="I75" s="128">
        <f t="shared" si="64"/>
        <v>222456</v>
      </c>
      <c r="J75" s="128"/>
      <c r="K75" s="128"/>
      <c r="L75" s="128">
        <v>8542164</v>
      </c>
      <c r="M75" s="149"/>
      <c r="N75" s="128">
        <f t="shared" si="65"/>
        <v>8542164</v>
      </c>
      <c r="O75" s="148"/>
      <c r="P75" s="128">
        <f t="shared" si="66"/>
        <v>0</v>
      </c>
      <c r="Q75" s="128">
        <f t="shared" si="67"/>
        <v>8764620</v>
      </c>
      <c r="R75" s="170">
        <f>+Q75/$Q$107</f>
        <v>3.8506776634194329E-3</v>
      </c>
    </row>
    <row r="76" spans="1:18" ht="12" thickBot="1" x14ac:dyDescent="0.4">
      <c r="A76" s="31"/>
      <c r="B76" s="27" t="s">
        <v>163</v>
      </c>
      <c r="C76" s="156"/>
      <c r="D76" s="181">
        <f>+((D75-D74)/D74)*100</f>
        <v>26.032084107490821</v>
      </c>
      <c r="E76" s="157"/>
      <c r="F76" s="181">
        <f>+((F75-F74)/F74)*100</f>
        <v>-23.101777804409249</v>
      </c>
      <c r="G76" s="157"/>
      <c r="H76" s="157"/>
      <c r="I76" s="181">
        <f>+((I75-I74)/I74)*100</f>
        <v>-14.796217352836411</v>
      </c>
      <c r="J76" s="156"/>
      <c r="K76" s="157"/>
      <c r="L76" s="181">
        <f>+((L75-L74)/L74)*100</f>
        <v>-86.338603915608473</v>
      </c>
      <c r="M76" s="157"/>
      <c r="N76" s="181">
        <f>+((N75-N74)/N74)*100</f>
        <v>-86.338603915608473</v>
      </c>
      <c r="O76" s="159"/>
      <c r="P76" s="157"/>
      <c r="Q76" s="181">
        <f>+((Q75-Q74)/Q74)*100</f>
        <v>-86.041118135006158</v>
      </c>
      <c r="R76" s="28"/>
    </row>
    <row r="77" spans="1:18" x14ac:dyDescent="0.35">
      <c r="A77" s="20" t="s">
        <v>93</v>
      </c>
      <c r="B77" s="21">
        <v>2021</v>
      </c>
      <c r="C77" s="161"/>
      <c r="D77" s="128">
        <v>196929</v>
      </c>
      <c r="E77" s="162"/>
      <c r="F77" s="128">
        <v>357407</v>
      </c>
      <c r="G77" s="162"/>
      <c r="H77" s="162"/>
      <c r="I77" s="128">
        <f>SUM(C77:H77)</f>
        <v>554336</v>
      </c>
      <c r="J77" s="149"/>
      <c r="K77" s="149"/>
      <c r="L77" s="128"/>
      <c r="M77" s="149"/>
      <c r="N77" s="128">
        <f>SUM(J77:M77)</f>
        <v>0</v>
      </c>
      <c r="O77" s="148"/>
      <c r="P77" s="149">
        <f>SUM(O77)</f>
        <v>0</v>
      </c>
      <c r="Q77" s="149">
        <f>+I77+N77+P77</f>
        <v>554336</v>
      </c>
      <c r="R77" s="180">
        <f>+Q77/$Q$105</f>
        <v>2.7250026234619437E-4</v>
      </c>
    </row>
    <row r="78" spans="1:18" x14ac:dyDescent="0.35">
      <c r="A78" s="22"/>
      <c r="B78" s="23">
        <v>2022</v>
      </c>
      <c r="C78" s="148"/>
      <c r="D78" s="128">
        <v>241926</v>
      </c>
      <c r="E78" s="149"/>
      <c r="F78" s="128">
        <v>341797</v>
      </c>
      <c r="G78" s="149"/>
      <c r="H78" s="149"/>
      <c r="I78" s="128">
        <f t="shared" ref="I78:I79" si="68">SUM(C78:H78)</f>
        <v>583723</v>
      </c>
      <c r="J78" s="149"/>
      <c r="K78" s="149"/>
      <c r="L78" s="128">
        <v>122401</v>
      </c>
      <c r="M78" s="149"/>
      <c r="N78" s="128">
        <f t="shared" ref="N78:N79" si="69">SUM(J78:M78)</f>
        <v>122401</v>
      </c>
      <c r="O78" s="148"/>
      <c r="P78" s="149">
        <f t="shared" ref="P78:P79" si="70">SUM(O78)</f>
        <v>0</v>
      </c>
      <c r="Q78" s="149">
        <f t="shared" ref="Q78:Q79" si="71">+I78+N78+P78</f>
        <v>706124</v>
      </c>
      <c r="R78" s="170">
        <f>+Q78/$Q$106</f>
        <v>3.2988375109531252E-4</v>
      </c>
    </row>
    <row r="79" spans="1:18" x14ac:dyDescent="0.35">
      <c r="A79" s="22"/>
      <c r="B79" s="23">
        <v>2023</v>
      </c>
      <c r="C79" s="148"/>
      <c r="D79" s="128">
        <v>204397</v>
      </c>
      <c r="E79" s="128"/>
      <c r="F79" s="128">
        <v>240097</v>
      </c>
      <c r="G79" s="149"/>
      <c r="H79" s="122"/>
      <c r="I79" s="128">
        <f t="shared" si="68"/>
        <v>444494</v>
      </c>
      <c r="J79" s="128"/>
      <c r="K79" s="128"/>
      <c r="L79" s="128"/>
      <c r="M79" s="149"/>
      <c r="N79" s="128">
        <f t="shared" si="69"/>
        <v>0</v>
      </c>
      <c r="O79" s="148"/>
      <c r="P79" s="128">
        <f t="shared" si="70"/>
        <v>0</v>
      </c>
      <c r="Q79" s="128">
        <f t="shared" si="71"/>
        <v>444494</v>
      </c>
      <c r="R79" s="170">
        <f>+Q79/$Q$107</f>
        <v>1.9528549068002462E-4</v>
      </c>
    </row>
    <row r="80" spans="1:18" ht="12" thickBot="1" x14ac:dyDescent="0.4">
      <c r="A80" s="31"/>
      <c r="B80" s="27" t="s">
        <v>163</v>
      </c>
      <c r="C80" s="156"/>
      <c r="D80" s="181">
        <f>+((D79-D78)/D78)*100</f>
        <v>-15.512594760381274</v>
      </c>
      <c r="E80" s="157"/>
      <c r="F80" s="181">
        <f>+((F79-F78)/F78)*100</f>
        <v>-29.754503404067329</v>
      </c>
      <c r="G80" s="157"/>
      <c r="H80" s="157"/>
      <c r="I80" s="181">
        <f>+((I79-I78)/I78)*100</f>
        <v>-23.851895505231077</v>
      </c>
      <c r="J80" s="156"/>
      <c r="K80" s="157"/>
      <c r="L80" s="181">
        <f>+((L79-L78)/L78)*100</f>
        <v>-100</v>
      </c>
      <c r="M80" s="157"/>
      <c r="N80" s="181">
        <f>+((N79-N78)/N78)*100</f>
        <v>-100</v>
      </c>
      <c r="O80" s="159"/>
      <c r="P80" s="157"/>
      <c r="Q80" s="181">
        <f>+((Q79-Q78)/Q78)*100</f>
        <v>-37.051566013901244</v>
      </c>
      <c r="R80" s="28"/>
    </row>
    <row r="81" spans="1:18" x14ac:dyDescent="0.35">
      <c r="A81" s="20" t="s">
        <v>94</v>
      </c>
      <c r="B81" s="21">
        <v>2021</v>
      </c>
      <c r="C81" s="161"/>
      <c r="D81" s="128">
        <v>336367880</v>
      </c>
      <c r="E81" s="128">
        <v>212000</v>
      </c>
      <c r="F81" s="128">
        <v>79123540</v>
      </c>
      <c r="G81" s="128"/>
      <c r="H81" s="128">
        <v>1613765</v>
      </c>
      <c r="I81" s="128">
        <f>SUM(C81:H81)</f>
        <v>417317185</v>
      </c>
      <c r="J81" s="149"/>
      <c r="K81" s="149"/>
      <c r="L81" s="128">
        <v>91036973</v>
      </c>
      <c r="M81" s="149"/>
      <c r="N81" s="128">
        <f>SUM(J81:M81)</f>
        <v>91036973</v>
      </c>
      <c r="O81" s="148"/>
      <c r="P81" s="149">
        <f>SUM(O81)</f>
        <v>0</v>
      </c>
      <c r="Q81" s="149">
        <f>+I81+N81+P81</f>
        <v>508354158</v>
      </c>
      <c r="R81" s="180">
        <f>+Q81/$Q$105</f>
        <v>0.24989652741257784</v>
      </c>
    </row>
    <row r="82" spans="1:18" x14ac:dyDescent="0.35">
      <c r="A82" s="22"/>
      <c r="B82" s="23">
        <v>2022</v>
      </c>
      <c r="C82" s="148"/>
      <c r="D82" s="128">
        <v>338177151</v>
      </c>
      <c r="E82" s="128">
        <v>200000</v>
      </c>
      <c r="F82" s="128">
        <v>101145370</v>
      </c>
      <c r="G82" s="128"/>
      <c r="H82" s="128">
        <v>1564025</v>
      </c>
      <c r="I82" s="128">
        <f t="shared" ref="I82:I83" si="72">SUM(C82:H82)</f>
        <v>441086546</v>
      </c>
      <c r="J82" s="149"/>
      <c r="K82" s="149"/>
      <c r="L82" s="128">
        <v>74251413</v>
      </c>
      <c r="M82" s="149"/>
      <c r="N82" s="128">
        <f t="shared" ref="N82:N83" si="73">SUM(J82:M82)</f>
        <v>74251413</v>
      </c>
      <c r="O82" s="148"/>
      <c r="P82" s="149">
        <f t="shared" ref="P82:P83" si="74">SUM(O82)</f>
        <v>0</v>
      </c>
      <c r="Q82" s="149">
        <f t="shared" ref="Q82:Q83" si="75">+I82+N82+P82</f>
        <v>515337959</v>
      </c>
      <c r="R82" s="170">
        <f>+Q82/$Q$106</f>
        <v>0.24075320906345399</v>
      </c>
    </row>
    <row r="83" spans="1:18" x14ac:dyDescent="0.35">
      <c r="A83" s="22"/>
      <c r="B83" s="23">
        <v>2023</v>
      </c>
      <c r="C83" s="148"/>
      <c r="D83" s="128">
        <v>361536405</v>
      </c>
      <c r="E83" s="128">
        <v>200000</v>
      </c>
      <c r="F83" s="128">
        <v>83712505</v>
      </c>
      <c r="G83" s="128"/>
      <c r="H83" s="128"/>
      <c r="I83" s="128">
        <f t="shared" si="72"/>
        <v>445448910</v>
      </c>
      <c r="J83" s="149"/>
      <c r="K83" s="149"/>
      <c r="L83" s="128">
        <v>93521895</v>
      </c>
      <c r="M83" s="149"/>
      <c r="N83" s="128">
        <f t="shared" si="73"/>
        <v>93521895</v>
      </c>
      <c r="O83" s="148"/>
      <c r="P83" s="128">
        <f t="shared" si="74"/>
        <v>0</v>
      </c>
      <c r="Q83" s="128">
        <f t="shared" si="75"/>
        <v>538970805</v>
      </c>
      <c r="R83" s="170">
        <f>+Q83/$Q$107</f>
        <v>0.23679324831523682</v>
      </c>
    </row>
    <row r="84" spans="1:18" ht="12" thickBot="1" x14ac:dyDescent="0.4">
      <c r="A84" s="31"/>
      <c r="B84" s="27" t="s">
        <v>163</v>
      </c>
      <c r="C84" s="156"/>
      <c r="D84" s="181">
        <f>+((D83-D82)/D82)*100</f>
        <v>6.9074016180353945</v>
      </c>
      <c r="E84" s="181">
        <f>+((E83-E82)/E82)*100</f>
        <v>0</v>
      </c>
      <c r="F84" s="181">
        <f>+((F83-F82)/F82)*100</f>
        <v>-17.235455266019592</v>
      </c>
      <c r="G84" s="157"/>
      <c r="H84" s="181">
        <f>+((H83-H82)/H82)*100</f>
        <v>-100</v>
      </c>
      <c r="I84" s="181">
        <f>+((I83-I82)/I82)*100</f>
        <v>0.98900409444816761</v>
      </c>
      <c r="J84" s="156"/>
      <c r="K84" s="157"/>
      <c r="L84" s="181">
        <f>+((L83-L82)/L82)*100</f>
        <v>25.953017217328917</v>
      </c>
      <c r="M84" s="157"/>
      <c r="N84" s="181">
        <f>+((N83-N82)/N82)*100</f>
        <v>25.953017217328917</v>
      </c>
      <c r="O84" s="159"/>
      <c r="P84" s="157"/>
      <c r="Q84" s="181">
        <f>+((Q83-Q82)/Q82)*100</f>
        <v>4.5858927306381485</v>
      </c>
      <c r="R84" s="28"/>
    </row>
    <row r="85" spans="1:18" x14ac:dyDescent="0.35">
      <c r="A85" s="20" t="s">
        <v>95</v>
      </c>
      <c r="B85" s="21">
        <v>2021</v>
      </c>
      <c r="C85" s="161"/>
      <c r="D85" s="128"/>
      <c r="E85" s="162"/>
      <c r="F85" s="128">
        <v>329614</v>
      </c>
      <c r="G85" s="162"/>
      <c r="H85" s="162"/>
      <c r="I85" s="128">
        <f>SUM(C85:H85)</f>
        <v>329614</v>
      </c>
      <c r="J85" s="149"/>
      <c r="K85" s="149"/>
      <c r="L85" s="128"/>
      <c r="M85" s="149"/>
      <c r="N85" s="128">
        <f>SUM(J85:M85)</f>
        <v>0</v>
      </c>
      <c r="O85" s="148"/>
      <c r="P85" s="149">
        <f>SUM(O85)</f>
        <v>0</v>
      </c>
      <c r="Q85" s="149">
        <f>+I85+N85+P85</f>
        <v>329614</v>
      </c>
      <c r="R85" s="180">
        <f>+Q85/$Q$105</f>
        <v>1.620315142314021E-4</v>
      </c>
    </row>
    <row r="86" spans="1:18" x14ac:dyDescent="0.35">
      <c r="A86" s="22"/>
      <c r="B86" s="23">
        <v>2022</v>
      </c>
      <c r="C86" s="148"/>
      <c r="D86" s="128"/>
      <c r="E86" s="149"/>
      <c r="F86" s="128">
        <v>263224</v>
      </c>
      <c r="G86" s="149"/>
      <c r="H86" s="149"/>
      <c r="I86" s="128">
        <f t="shared" ref="I86:I87" si="76">SUM(C86:H86)</f>
        <v>263224</v>
      </c>
      <c r="J86" s="149"/>
      <c r="K86" s="149"/>
      <c r="L86" s="128">
        <v>7854668</v>
      </c>
      <c r="M86" s="149"/>
      <c r="N86" s="128">
        <f t="shared" ref="N86:N87" si="77">SUM(J86:M86)</f>
        <v>7854668</v>
      </c>
      <c r="O86" s="148"/>
      <c r="P86" s="149">
        <f t="shared" ref="P86:P87" si="78">SUM(O86)</f>
        <v>0</v>
      </c>
      <c r="Q86" s="149">
        <f t="shared" ref="Q86:Q87" si="79">+I86+N86+P86</f>
        <v>8117892</v>
      </c>
      <c r="R86" s="170">
        <f>+Q86/$Q$106</f>
        <v>3.7924793151721636E-3</v>
      </c>
    </row>
    <row r="87" spans="1:18" x14ac:dyDescent="0.35">
      <c r="A87" s="22"/>
      <c r="B87" s="23">
        <v>2023</v>
      </c>
      <c r="C87" s="148"/>
      <c r="D87" s="128"/>
      <c r="E87" s="128"/>
      <c r="F87" s="128">
        <v>263224</v>
      </c>
      <c r="G87" s="149"/>
      <c r="H87" s="122"/>
      <c r="I87" s="128">
        <f t="shared" si="76"/>
        <v>263224</v>
      </c>
      <c r="J87" s="128"/>
      <c r="K87" s="128"/>
      <c r="L87" s="128">
        <v>4351791</v>
      </c>
      <c r="M87" s="149"/>
      <c r="N87" s="128">
        <f t="shared" si="77"/>
        <v>4351791</v>
      </c>
      <c r="O87" s="148"/>
      <c r="P87" s="128">
        <f t="shared" si="78"/>
        <v>0</v>
      </c>
      <c r="Q87" s="128">
        <f t="shared" si="79"/>
        <v>4615015</v>
      </c>
      <c r="R87" s="170">
        <f>+Q87/$Q$107</f>
        <v>2.0275762299843728E-3</v>
      </c>
    </row>
    <row r="88" spans="1:18" ht="12" thickBot="1" x14ac:dyDescent="0.4">
      <c r="A88" s="31"/>
      <c r="B88" s="27" t="s">
        <v>163</v>
      </c>
      <c r="C88" s="156"/>
      <c r="D88" s="157"/>
      <c r="E88" s="157"/>
      <c r="F88" s="181">
        <f>+((F87-F86)/F86)*100</f>
        <v>0</v>
      </c>
      <c r="G88" s="157"/>
      <c r="H88" s="157"/>
      <c r="I88" s="181">
        <f>+((I87-I86)/I86)*100</f>
        <v>0</v>
      </c>
      <c r="J88" s="156"/>
      <c r="K88" s="157"/>
      <c r="L88" s="181">
        <f>+((L87-L86)/L86)*100</f>
        <v>-44.596117875383143</v>
      </c>
      <c r="M88" s="157"/>
      <c r="N88" s="181">
        <f>+((N87-N86)/N86)*100</f>
        <v>-44.596117875383143</v>
      </c>
      <c r="O88" s="159"/>
      <c r="P88" s="157"/>
      <c r="Q88" s="181">
        <f>+((Q87-Q86)/Q86)*100</f>
        <v>-43.15008132653157</v>
      </c>
      <c r="R88" s="28"/>
    </row>
    <row r="89" spans="1:18" x14ac:dyDescent="0.35">
      <c r="A89" s="20" t="s">
        <v>96</v>
      </c>
      <c r="B89" s="21">
        <v>2021</v>
      </c>
      <c r="C89" s="161"/>
      <c r="D89" s="128">
        <v>634034821</v>
      </c>
      <c r="E89" s="162">
        <v>1681499</v>
      </c>
      <c r="F89" s="128">
        <v>37236973</v>
      </c>
      <c r="G89" s="162"/>
      <c r="H89" s="162"/>
      <c r="I89" s="128">
        <f>SUM(C89:H89)</f>
        <v>672953293</v>
      </c>
      <c r="J89" s="149"/>
      <c r="K89" s="149"/>
      <c r="L89" s="128">
        <v>159253002</v>
      </c>
      <c r="M89" s="149"/>
      <c r="N89" s="128">
        <f>SUM(J89:M89)</f>
        <v>159253002</v>
      </c>
      <c r="O89" s="148"/>
      <c r="P89" s="149">
        <f>SUM(O89)</f>
        <v>0</v>
      </c>
      <c r="Q89" s="149">
        <f>+I89+N89+P89</f>
        <v>832206295</v>
      </c>
      <c r="R89" s="180">
        <f>+Q89/$Q$105</f>
        <v>0.40909562740585931</v>
      </c>
    </row>
    <row r="90" spans="1:18" x14ac:dyDescent="0.35">
      <c r="A90" s="22"/>
      <c r="B90" s="23">
        <v>2022</v>
      </c>
      <c r="C90" s="148"/>
      <c r="D90" s="128">
        <v>621843740</v>
      </c>
      <c r="E90" s="149">
        <v>1709157</v>
      </c>
      <c r="F90" s="128">
        <v>37153770</v>
      </c>
      <c r="G90" s="149"/>
      <c r="H90" s="149"/>
      <c r="I90" s="128">
        <f t="shared" ref="I90:I91" si="80">SUM(C90:H90)</f>
        <v>660706667</v>
      </c>
      <c r="J90" s="149"/>
      <c r="K90" s="149"/>
      <c r="L90" s="128">
        <v>155230863</v>
      </c>
      <c r="M90" s="149"/>
      <c r="N90" s="128">
        <f t="shared" ref="N90:N91" si="81">SUM(J90:M90)</f>
        <v>155230863</v>
      </c>
      <c r="O90" s="148"/>
      <c r="P90" s="149">
        <f t="shared" ref="P90:P91" si="82">SUM(O90)</f>
        <v>0</v>
      </c>
      <c r="Q90" s="149">
        <f t="shared" ref="Q90:Q91" si="83">+I90+N90+P90</f>
        <v>815937530</v>
      </c>
      <c r="R90" s="170">
        <f>+Q90/$Q$106</f>
        <v>0.38118592917935673</v>
      </c>
    </row>
    <row r="91" spans="1:18" x14ac:dyDescent="0.35">
      <c r="A91" s="22"/>
      <c r="B91" s="23">
        <v>2023</v>
      </c>
      <c r="C91" s="148"/>
      <c r="D91" s="128">
        <v>699015384</v>
      </c>
      <c r="E91" s="128">
        <v>2488757</v>
      </c>
      <c r="F91" s="128">
        <v>41478882</v>
      </c>
      <c r="G91" s="149"/>
      <c r="H91" s="122"/>
      <c r="I91" s="128">
        <f t="shared" si="80"/>
        <v>742983023</v>
      </c>
      <c r="J91" s="128"/>
      <c r="K91" s="128"/>
      <c r="L91" s="128">
        <v>79229023</v>
      </c>
      <c r="M91" s="149"/>
      <c r="N91" s="128">
        <f t="shared" si="81"/>
        <v>79229023</v>
      </c>
      <c r="O91" s="148"/>
      <c r="P91" s="128">
        <f t="shared" si="82"/>
        <v>0</v>
      </c>
      <c r="Q91" s="128">
        <f t="shared" si="83"/>
        <v>822212046</v>
      </c>
      <c r="R91" s="170">
        <f>+Q91/$Q$107</f>
        <v>0.36123340887871824</v>
      </c>
    </row>
    <row r="92" spans="1:18" ht="12" thickBot="1" x14ac:dyDescent="0.4">
      <c r="A92" s="31"/>
      <c r="B92" s="27" t="s">
        <v>163</v>
      </c>
      <c r="C92" s="156"/>
      <c r="D92" s="181">
        <f>+((D91-D90)/D90)*100</f>
        <v>12.410134417369868</v>
      </c>
      <c r="E92" s="181">
        <f>+((E91-E90)/E90)*100</f>
        <v>45.613129747589014</v>
      </c>
      <c r="F92" s="181">
        <f>+((F91-F90)/F90)*100</f>
        <v>11.641112059422234</v>
      </c>
      <c r="G92" s="157"/>
      <c r="H92" s="157"/>
      <c r="I92" s="181">
        <f>+((I91-I90)/I90)*100</f>
        <v>12.452781258222116</v>
      </c>
      <c r="J92" s="156"/>
      <c r="K92" s="157"/>
      <c r="L92" s="181">
        <f>+((L91-L90)/L90)*100</f>
        <v>-48.960521465373802</v>
      </c>
      <c r="M92" s="157"/>
      <c r="N92" s="181">
        <f>+((N91-N90)/N90)*100</f>
        <v>-48.960521465373802</v>
      </c>
      <c r="O92" s="159"/>
      <c r="P92" s="157"/>
      <c r="Q92" s="181">
        <f>+((Q91-Q90)/Q90)*100</f>
        <v>0.76899465575507964</v>
      </c>
      <c r="R92" s="28"/>
    </row>
    <row r="93" spans="1:18" x14ac:dyDescent="0.35">
      <c r="A93" s="20" t="s">
        <v>97</v>
      </c>
      <c r="B93" s="21">
        <v>2021</v>
      </c>
      <c r="C93" s="161"/>
      <c r="D93" s="128">
        <v>65762</v>
      </c>
      <c r="E93" s="162"/>
      <c r="F93" s="128">
        <v>1654138</v>
      </c>
      <c r="G93" s="162"/>
      <c r="H93" s="162">
        <v>270000</v>
      </c>
      <c r="I93" s="128">
        <f>SUM(C93:H93)</f>
        <v>1989900</v>
      </c>
      <c r="J93" s="149"/>
      <c r="K93" s="149"/>
      <c r="L93" s="128">
        <v>129683</v>
      </c>
      <c r="M93" s="149"/>
      <c r="N93" s="128">
        <f>SUM(J93:M93)</f>
        <v>129683</v>
      </c>
      <c r="O93" s="148"/>
      <c r="P93" s="149">
        <f>SUM(O93)</f>
        <v>0</v>
      </c>
      <c r="Q93" s="149">
        <f>+I93+N93+P93</f>
        <v>2119583</v>
      </c>
      <c r="R93" s="180">
        <f>+Q93/$Q$105</f>
        <v>1.0419437373083E-3</v>
      </c>
    </row>
    <row r="94" spans="1:18" x14ac:dyDescent="0.35">
      <c r="A94" s="22"/>
      <c r="B94" s="23">
        <v>2022</v>
      </c>
      <c r="C94" s="148"/>
      <c r="D94" s="128">
        <v>107841</v>
      </c>
      <c r="E94" s="149"/>
      <c r="F94" s="128">
        <v>1454541</v>
      </c>
      <c r="G94" s="149"/>
      <c r="H94" s="149">
        <v>300000</v>
      </c>
      <c r="I94" s="128">
        <f t="shared" ref="I94:I95" si="84">SUM(C94:H94)</f>
        <v>1862382</v>
      </c>
      <c r="J94" s="149"/>
      <c r="K94" s="149"/>
      <c r="L94" s="128">
        <v>7528292</v>
      </c>
      <c r="M94" s="149"/>
      <c r="N94" s="128">
        <f t="shared" ref="N94:N95" si="85">SUM(J94:M94)</f>
        <v>7528292</v>
      </c>
      <c r="O94" s="148"/>
      <c r="P94" s="149">
        <f t="shared" ref="P94:P95" si="86">SUM(O94)</f>
        <v>0</v>
      </c>
      <c r="Q94" s="149">
        <f t="shared" ref="Q94:Q95" si="87">+I94+N94+P94</f>
        <v>9390674</v>
      </c>
      <c r="R94" s="170">
        <f>+Q94/$Q$106</f>
        <v>4.3870917352097126E-3</v>
      </c>
    </row>
    <row r="95" spans="1:18" x14ac:dyDescent="0.35">
      <c r="A95" s="22"/>
      <c r="B95" s="23">
        <v>2023</v>
      </c>
      <c r="C95" s="148"/>
      <c r="D95" s="128">
        <v>71006</v>
      </c>
      <c r="E95" s="128">
        <v>434350</v>
      </c>
      <c r="F95" s="128">
        <v>383223</v>
      </c>
      <c r="G95" s="149"/>
      <c r="H95" s="122">
        <v>1976735</v>
      </c>
      <c r="I95" s="128">
        <f t="shared" si="84"/>
        <v>2865314</v>
      </c>
      <c r="J95" s="128"/>
      <c r="K95" s="128"/>
      <c r="L95" s="128">
        <v>700000</v>
      </c>
      <c r="M95" s="149"/>
      <c r="N95" s="128">
        <f t="shared" si="85"/>
        <v>700000</v>
      </c>
      <c r="O95" s="148"/>
      <c r="P95" s="128">
        <f t="shared" si="86"/>
        <v>0</v>
      </c>
      <c r="Q95" s="128">
        <f t="shared" si="87"/>
        <v>3565314</v>
      </c>
      <c r="R95" s="170">
        <f>+Q95/$Q$107</f>
        <v>1.566397058044341E-3</v>
      </c>
    </row>
    <row r="96" spans="1:18" ht="12" thickBot="1" x14ac:dyDescent="0.4">
      <c r="A96" s="31"/>
      <c r="B96" s="27" t="s">
        <v>163</v>
      </c>
      <c r="C96" s="156"/>
      <c r="D96" s="181">
        <f>+((D95-D94)/D94)*100</f>
        <v>-34.156767834126164</v>
      </c>
      <c r="E96" s="181">
        <v>100</v>
      </c>
      <c r="F96" s="181">
        <f>+((F95-F94)/F94)*100</f>
        <v>-73.653338063347817</v>
      </c>
      <c r="G96" s="157"/>
      <c r="H96" s="181">
        <f>+((H95-H94)/H94)*100</f>
        <v>558.91166666666663</v>
      </c>
      <c r="I96" s="181">
        <f>+((I95-I94)/I94)*100</f>
        <v>53.85210982494462</v>
      </c>
      <c r="J96" s="156"/>
      <c r="K96" s="157"/>
      <c r="L96" s="181">
        <f>+((L95-L94)/L94)*100</f>
        <v>-90.701742174719044</v>
      </c>
      <c r="M96" s="157"/>
      <c r="N96" s="181">
        <f>+((N95-N94)/N94)*100</f>
        <v>-90.701742174719044</v>
      </c>
      <c r="O96" s="159"/>
      <c r="P96" s="157"/>
      <c r="Q96" s="181">
        <f>+((Q95-Q94)/Q94)*100</f>
        <v>-62.033460005107202</v>
      </c>
      <c r="R96" s="32"/>
    </row>
    <row r="97" spans="1:18" x14ac:dyDescent="0.35">
      <c r="A97" s="20" t="s">
        <v>98</v>
      </c>
      <c r="B97" s="21">
        <v>2021</v>
      </c>
      <c r="C97" s="161"/>
      <c r="D97" s="162"/>
      <c r="E97" s="128">
        <v>179056848</v>
      </c>
      <c r="F97" s="162"/>
      <c r="G97" s="162"/>
      <c r="H97" s="162"/>
      <c r="I97" s="162">
        <f>SUM(C97:H97)</f>
        <v>179056848</v>
      </c>
      <c r="J97" s="149"/>
      <c r="K97" s="149"/>
      <c r="L97" s="149"/>
      <c r="M97" s="149"/>
      <c r="N97" s="149">
        <f>SUM(J97:M97)</f>
        <v>0</v>
      </c>
      <c r="O97" s="148"/>
      <c r="P97" s="149">
        <f>SUM(O97)</f>
        <v>0</v>
      </c>
      <c r="Q97" s="149">
        <f>+I97+N97+P97</f>
        <v>179056848</v>
      </c>
      <c r="R97" s="180">
        <f>+Q97/$Q$105</f>
        <v>8.8020691520815264E-2</v>
      </c>
    </row>
    <row r="98" spans="1:18" x14ac:dyDescent="0.35">
      <c r="A98" s="22"/>
      <c r="B98" s="23">
        <v>2022</v>
      </c>
      <c r="C98" s="148"/>
      <c r="D98" s="149"/>
      <c r="E98" s="128">
        <v>149577653</v>
      </c>
      <c r="F98" s="149"/>
      <c r="G98" s="149"/>
      <c r="H98" s="149"/>
      <c r="I98" s="149">
        <f t="shared" ref="I98:I99" si="88">SUM(C98:H98)</f>
        <v>149577653</v>
      </c>
      <c r="J98" s="149"/>
      <c r="K98" s="149"/>
      <c r="L98" s="149"/>
      <c r="M98" s="149"/>
      <c r="N98" s="149">
        <f t="shared" ref="N98:N99" si="89">SUM(J98:M98)</f>
        <v>0</v>
      </c>
      <c r="O98" s="148"/>
      <c r="P98" s="149">
        <f t="shared" ref="P98:P99" si="90">SUM(O98)</f>
        <v>0</v>
      </c>
      <c r="Q98" s="149">
        <f t="shared" ref="Q98:Q99" si="91">+I98+N98+P98</f>
        <v>149577653</v>
      </c>
      <c r="R98" s="170">
        <f>+Q98/$Q$106</f>
        <v>6.9878997529715783E-2</v>
      </c>
    </row>
    <row r="99" spans="1:18" x14ac:dyDescent="0.35">
      <c r="A99" s="22"/>
      <c r="B99" s="23">
        <v>2023</v>
      </c>
      <c r="C99" s="148"/>
      <c r="D99" s="128"/>
      <c r="E99" s="128">
        <v>159161060</v>
      </c>
      <c r="F99" s="122"/>
      <c r="G99" s="149"/>
      <c r="H99" s="122"/>
      <c r="I99" s="122">
        <f t="shared" si="88"/>
        <v>159161060</v>
      </c>
      <c r="J99" s="128"/>
      <c r="K99" s="128"/>
      <c r="L99" s="122"/>
      <c r="M99" s="149"/>
      <c r="N99" s="122">
        <f t="shared" si="89"/>
        <v>0</v>
      </c>
      <c r="O99" s="148"/>
      <c r="P99" s="128">
        <f t="shared" si="90"/>
        <v>0</v>
      </c>
      <c r="Q99" s="128">
        <f t="shared" si="91"/>
        <v>159161060</v>
      </c>
      <c r="R99" s="170">
        <f>+Q99/$Q$107</f>
        <v>6.9926356034621037E-2</v>
      </c>
    </row>
    <row r="100" spans="1:18" ht="12" thickBot="1" x14ac:dyDescent="0.4">
      <c r="A100" s="31"/>
      <c r="B100" s="27" t="s">
        <v>163</v>
      </c>
      <c r="C100" s="156"/>
      <c r="D100" s="157"/>
      <c r="E100" s="181">
        <f>+((E99-E98)/E98)*100</f>
        <v>6.4069777856455605</v>
      </c>
      <c r="F100" s="157"/>
      <c r="G100" s="157"/>
      <c r="H100" s="157"/>
      <c r="I100" s="181">
        <f>+((I99-I98)/I98)*100</f>
        <v>6.4069777856455605</v>
      </c>
      <c r="J100" s="156"/>
      <c r="K100" s="157"/>
      <c r="L100" s="157"/>
      <c r="M100" s="157"/>
      <c r="N100" s="158"/>
      <c r="O100" s="159"/>
      <c r="P100" s="157"/>
      <c r="Q100" s="181">
        <f>+((Q99-Q98)/Q98)*100</f>
        <v>6.4069777856455605</v>
      </c>
      <c r="R100" s="28"/>
    </row>
    <row r="101" spans="1:18" x14ac:dyDescent="0.35">
      <c r="A101" s="20" t="s">
        <v>99</v>
      </c>
      <c r="B101" s="21">
        <v>2021</v>
      </c>
      <c r="C101" s="161"/>
      <c r="D101" s="162"/>
      <c r="E101" s="162"/>
      <c r="F101" s="162"/>
      <c r="G101" s="162"/>
      <c r="H101" s="162"/>
      <c r="I101" s="162">
        <f>SUM(C101:H101)</f>
        <v>0</v>
      </c>
      <c r="J101" s="149"/>
      <c r="K101" s="149"/>
      <c r="L101" s="149"/>
      <c r="M101" s="149"/>
      <c r="N101" s="149">
        <f>SUM(J101:M101)</f>
        <v>0</v>
      </c>
      <c r="O101" s="128">
        <v>44337442</v>
      </c>
      <c r="P101" s="128">
        <f>SUM(O101)</f>
        <v>44337442</v>
      </c>
      <c r="Q101" s="128">
        <f>+I101+N101+P101</f>
        <v>44337442</v>
      </c>
      <c r="R101" s="180">
        <f>+Q101/$Q$105</f>
        <v>2.1795381459546515E-2</v>
      </c>
    </row>
    <row r="102" spans="1:18" x14ac:dyDescent="0.35">
      <c r="A102" s="22"/>
      <c r="B102" s="23">
        <v>2022</v>
      </c>
      <c r="C102" s="148"/>
      <c r="D102" s="149"/>
      <c r="E102" s="149"/>
      <c r="F102" s="149"/>
      <c r="G102" s="149"/>
      <c r="H102" s="149"/>
      <c r="I102" s="149">
        <f t="shared" ref="I102:I103" si="92">SUM(C102:H102)</f>
        <v>0</v>
      </c>
      <c r="J102" s="149"/>
      <c r="K102" s="149"/>
      <c r="L102" s="149"/>
      <c r="M102" s="149"/>
      <c r="N102" s="149">
        <f t="shared" ref="N102:N103" si="93">SUM(J102:M102)</f>
        <v>0</v>
      </c>
      <c r="O102" s="128">
        <v>34540371</v>
      </c>
      <c r="P102" s="128">
        <f t="shared" ref="P102:P103" si="94">SUM(O102)</f>
        <v>34540371</v>
      </c>
      <c r="Q102" s="128">
        <f t="shared" ref="Q102:Q103" si="95">+I102+N102+P102</f>
        <v>34540371</v>
      </c>
      <c r="R102" s="170">
        <f>+Q102/$Q$106</f>
        <v>1.6136411097347991E-2</v>
      </c>
    </row>
    <row r="103" spans="1:18" x14ac:dyDescent="0.35">
      <c r="A103" s="22"/>
      <c r="B103" s="23">
        <v>2023</v>
      </c>
      <c r="C103" s="148"/>
      <c r="D103" s="128"/>
      <c r="E103" s="128"/>
      <c r="F103" s="122"/>
      <c r="G103" s="149"/>
      <c r="H103" s="122"/>
      <c r="I103" s="122">
        <f t="shared" si="92"/>
        <v>0</v>
      </c>
      <c r="J103" s="128"/>
      <c r="K103" s="128"/>
      <c r="L103" s="122"/>
      <c r="M103" s="149"/>
      <c r="N103" s="122">
        <f t="shared" si="93"/>
        <v>0</v>
      </c>
      <c r="O103" s="128">
        <v>46836924</v>
      </c>
      <c r="P103" s="128">
        <f t="shared" si="94"/>
        <v>46836924</v>
      </c>
      <c r="Q103" s="128">
        <f t="shared" si="95"/>
        <v>46836924</v>
      </c>
      <c r="R103" s="170">
        <f>+Q103/$Q$107</f>
        <v>2.0577491901539777E-2</v>
      </c>
    </row>
    <row r="104" spans="1:18" ht="12" thickBot="1" x14ac:dyDescent="0.4">
      <c r="A104" s="62"/>
      <c r="B104" s="63" t="s">
        <v>163</v>
      </c>
      <c r="C104" s="165"/>
      <c r="D104" s="166"/>
      <c r="E104" s="166"/>
      <c r="F104" s="166"/>
      <c r="G104" s="166"/>
      <c r="H104" s="166"/>
      <c r="I104" s="167"/>
      <c r="J104" s="165"/>
      <c r="K104" s="166"/>
      <c r="L104" s="166"/>
      <c r="M104" s="166"/>
      <c r="N104" s="167"/>
      <c r="O104" s="181">
        <f>+((O103-O102)/O102)*100</f>
        <v>35.600523804449004</v>
      </c>
      <c r="P104" s="181">
        <f>+((P103-P102)/P102)*100</f>
        <v>35.600523804449004</v>
      </c>
      <c r="Q104" s="181">
        <f>+((Q103-Q102)/Q102)*100</f>
        <v>35.600523804449004</v>
      </c>
      <c r="R104" s="64"/>
    </row>
    <row r="105" spans="1:18" ht="24.75" customHeight="1" x14ac:dyDescent="0.4">
      <c r="A105" s="306" t="s">
        <v>29</v>
      </c>
      <c r="B105" s="179">
        <v>2021</v>
      </c>
      <c r="C105" s="65"/>
      <c r="D105" s="169">
        <f>+D5+D9+D17+D21+D25+D29+D33+D37+D41+D45+D49+D53+D57+D61+D65+D69+D73+D77+D81+D85+D89+D93+D97+D101</f>
        <v>981536258</v>
      </c>
      <c r="E105" s="169">
        <f t="shared" ref="E105:P105" si="96">+E5+E9+E17+E21+E25+E29+E33+E37+E41+E45+E49+E53+E57+E61+E65+E69+E73+E77+E81+E85+E89+E93+E97+E101</f>
        <v>182260505</v>
      </c>
      <c r="F105" s="169">
        <f t="shared" si="96"/>
        <v>133872671</v>
      </c>
      <c r="G105" s="169">
        <f t="shared" si="96"/>
        <v>0</v>
      </c>
      <c r="H105" s="169">
        <f t="shared" si="96"/>
        <v>194243660</v>
      </c>
      <c r="I105" s="169">
        <f t="shared" si="96"/>
        <v>1491913094</v>
      </c>
      <c r="J105" s="169">
        <f t="shared" si="96"/>
        <v>0</v>
      </c>
      <c r="K105" s="169">
        <f t="shared" si="96"/>
        <v>0</v>
      </c>
      <c r="L105" s="169">
        <f t="shared" si="96"/>
        <v>451885994</v>
      </c>
      <c r="M105" s="169">
        <f t="shared" si="96"/>
        <v>0</v>
      </c>
      <c r="N105" s="169">
        <f t="shared" si="96"/>
        <v>451885994</v>
      </c>
      <c r="O105" s="169">
        <f t="shared" si="96"/>
        <v>44337442</v>
      </c>
      <c r="P105" s="169">
        <f t="shared" si="96"/>
        <v>44337442</v>
      </c>
      <c r="Q105" s="169">
        <f>+Q5+Q9+Q17+Q21+Q25+Q29+Q33+Q37+Q41+Q45+Q49+Q53+Q57+Q61+Q65+Q69+Q73+Q77+Q81+Q85+Q89+Q93+Q97+Q101+Q13</f>
        <v>2034258592</v>
      </c>
      <c r="R105" s="171">
        <f>+Q105/$Q$105</f>
        <v>1</v>
      </c>
    </row>
    <row r="106" spans="1:18" ht="21" customHeight="1" x14ac:dyDescent="0.4">
      <c r="A106" s="306"/>
      <c r="B106" s="179">
        <v>2022</v>
      </c>
      <c r="C106" s="65"/>
      <c r="D106" s="169">
        <f>+D6+D10+D14+D18+D22+D26+D30+D34+D38+D42+D46+D50+D58+D62+D74+D78+D82+D86+D90+D94+D98+D102</f>
        <v>981075696</v>
      </c>
      <c r="E106" s="169">
        <f t="shared" ref="E106:P106" si="97">+E6+E10+E14+E18+E22+E26+E30+E34+E38+E42+E46+E50+E58+E62+E74+E78+E82+E86+E90+E94+E98+E102</f>
        <v>152848617</v>
      </c>
      <c r="F106" s="169">
        <f t="shared" si="97"/>
        <v>182038470</v>
      </c>
      <c r="G106" s="169">
        <f t="shared" si="97"/>
        <v>0</v>
      </c>
      <c r="H106" s="169">
        <f t="shared" si="97"/>
        <v>6531587</v>
      </c>
      <c r="I106" s="169">
        <f t="shared" si="97"/>
        <v>1322494370</v>
      </c>
      <c r="J106" s="169">
        <f t="shared" si="97"/>
        <v>0</v>
      </c>
      <c r="K106" s="169">
        <f t="shared" si="97"/>
        <v>0</v>
      </c>
      <c r="L106" s="169">
        <f t="shared" si="97"/>
        <v>778673073</v>
      </c>
      <c r="M106" s="169">
        <f t="shared" si="97"/>
        <v>0</v>
      </c>
      <c r="N106" s="169">
        <f t="shared" si="97"/>
        <v>778673073</v>
      </c>
      <c r="O106" s="169">
        <f t="shared" si="97"/>
        <v>34540371</v>
      </c>
      <c r="P106" s="169">
        <f t="shared" si="97"/>
        <v>34540371</v>
      </c>
      <c r="Q106" s="169">
        <f>+Q6+Q10+Q14+Q18+Q22+Q26+Q30+Q34+Q38+Q42+Q46+Q50+Q54+Q58+Q62+Q66+Q70+Q74+Q78+Q82+Q86+Q90+Q94+Q98+Q102</f>
        <v>2140523738</v>
      </c>
      <c r="R106" s="171">
        <f>+Q106/$Q$106</f>
        <v>1</v>
      </c>
    </row>
    <row r="107" spans="1:18" ht="21" customHeight="1" x14ac:dyDescent="0.4">
      <c r="A107" s="306"/>
      <c r="B107" s="179">
        <v>2023</v>
      </c>
      <c r="C107" s="65"/>
      <c r="D107" s="169">
        <f>+D7+D11+D15+D19+D23+D27+D31+D35+D39+D43+D47+D51+D55+D59+D63+D67+D71+D75+D79+D83+D87+D91+D95+D99+D103</f>
        <v>1082527661</v>
      </c>
      <c r="E107" s="169">
        <f t="shared" ref="E107:Q107" si="98">+E7+E11+E15+E19+E23+E27+E31+E35+E39+E43+E47+E51+E55+E59+E63+E67+E71+E75+E79+E83+E87+E91+E95+E99+E103</f>
        <v>163469986</v>
      </c>
      <c r="F107" s="169">
        <f t="shared" si="98"/>
        <v>161125088</v>
      </c>
      <c r="G107" s="169">
        <f t="shared" si="98"/>
        <v>0</v>
      </c>
      <c r="H107" s="169">
        <f t="shared" si="98"/>
        <v>17311701</v>
      </c>
      <c r="I107" s="169">
        <f t="shared" si="98"/>
        <v>1424434436</v>
      </c>
      <c r="J107" s="169">
        <f t="shared" si="98"/>
        <v>0</v>
      </c>
      <c r="K107" s="169">
        <f t="shared" si="98"/>
        <v>0</v>
      </c>
      <c r="L107" s="169">
        <f t="shared" si="98"/>
        <v>804852680</v>
      </c>
      <c r="M107" s="169">
        <f t="shared" si="98"/>
        <v>0</v>
      </c>
      <c r="N107" s="169">
        <f t="shared" si="98"/>
        <v>804852680</v>
      </c>
      <c r="O107" s="169">
        <f t="shared" si="98"/>
        <v>46836924</v>
      </c>
      <c r="P107" s="169">
        <f t="shared" si="98"/>
        <v>46836924</v>
      </c>
      <c r="Q107" s="169">
        <f t="shared" si="98"/>
        <v>2276124040</v>
      </c>
      <c r="R107" s="171">
        <f>+R7+R11+R15+R19+R23+R27+R31+R35+R39+R43+R47+R51+R55+R59+R63+R67+R71+R75+R79+R83+R87+R91+R95+R99+R103</f>
        <v>1</v>
      </c>
    </row>
    <row r="108" spans="1:18" ht="34.5" customHeight="1" x14ac:dyDescent="0.35">
      <c r="A108" s="306"/>
      <c r="B108" s="66" t="s">
        <v>164</v>
      </c>
      <c r="C108" s="65"/>
      <c r="D108" s="182">
        <f>+((D106-D105)/D105)*100</f>
        <v>-4.6922566155472578E-2</v>
      </c>
      <c r="E108" s="182">
        <f t="shared" ref="E108:Q108" si="99">+((E106-E105)/E105)*100</f>
        <v>-16.137279988333184</v>
      </c>
      <c r="F108" s="182">
        <f t="shared" si="99"/>
        <v>35.978813778952691</v>
      </c>
      <c r="G108" s="182">
        <v>0</v>
      </c>
      <c r="H108" s="182">
        <f t="shared" si="99"/>
        <v>-96.637425901056446</v>
      </c>
      <c r="I108" s="182">
        <f t="shared" si="99"/>
        <v>-11.355803811987993</v>
      </c>
      <c r="J108" s="182">
        <v>0</v>
      </c>
      <c r="K108" s="182">
        <v>0</v>
      </c>
      <c r="L108" s="182">
        <f t="shared" si="99"/>
        <v>72.316266345710204</v>
      </c>
      <c r="M108" s="182">
        <v>0</v>
      </c>
      <c r="N108" s="182">
        <f t="shared" si="99"/>
        <v>72.316266345710204</v>
      </c>
      <c r="O108" s="182">
        <f t="shared" si="99"/>
        <v>-22.096608550398557</v>
      </c>
      <c r="P108" s="182">
        <f t="shared" si="99"/>
        <v>-22.096608550398557</v>
      </c>
      <c r="Q108" s="182">
        <f t="shared" si="99"/>
        <v>5.2237776661188606</v>
      </c>
      <c r="R108" s="65"/>
    </row>
  </sheetData>
  <mergeCells count="9">
    <mergeCell ref="A1:R1"/>
    <mergeCell ref="B2:R2"/>
    <mergeCell ref="A105:A108"/>
    <mergeCell ref="Q3:R3"/>
    <mergeCell ref="A3:A4"/>
    <mergeCell ref="B3:B4"/>
    <mergeCell ref="C3:I3"/>
    <mergeCell ref="J3:N3"/>
    <mergeCell ref="O3:P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1"/>
  <sheetViews>
    <sheetView topLeftCell="A16" workbookViewId="0">
      <selection activeCell="G57" sqref="G57"/>
    </sheetView>
  </sheetViews>
  <sheetFormatPr baseColWidth="10" defaultColWidth="11.265625" defaultRowHeight="11.65" x14ac:dyDescent="0.35"/>
  <cols>
    <col min="1" max="1" width="8.1328125" style="186" customWidth="1"/>
    <col min="2" max="2" width="64" style="186" customWidth="1"/>
    <col min="3" max="5" width="16.1328125" style="186" bestFit="1" customWidth="1"/>
    <col min="6" max="6" width="10.1328125" style="186" customWidth="1"/>
    <col min="7" max="7" width="12.73046875" style="186" customWidth="1"/>
    <col min="8" max="8" width="12.3984375" style="186" bestFit="1" customWidth="1"/>
    <col min="9" max="9" width="12.73046875" style="186" bestFit="1" customWidth="1"/>
    <col min="10" max="10" width="15.265625" style="186" bestFit="1" customWidth="1"/>
    <col min="11" max="11" width="11.59765625" style="186" bestFit="1" customWidth="1"/>
    <col min="12" max="12" width="12.73046875" style="186" customWidth="1"/>
    <col min="13" max="13" width="13.73046875" style="186" bestFit="1" customWidth="1"/>
    <col min="14" max="14" width="12.73046875" style="186" customWidth="1"/>
    <col min="15" max="16384" width="11.265625" style="186"/>
  </cols>
  <sheetData>
    <row r="1" spans="1:14" ht="29.25" customHeight="1" x14ac:dyDescent="0.35">
      <c r="A1" s="185"/>
      <c r="B1" s="311" t="s">
        <v>167</v>
      </c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</row>
    <row r="2" spans="1:14" ht="22.5" customHeight="1" x14ac:dyDescent="0.35">
      <c r="A2" s="318" t="s">
        <v>360</v>
      </c>
      <c r="B2" s="319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</row>
    <row r="3" spans="1:14" s="188" customFormat="1" ht="28.35" customHeight="1" x14ac:dyDescent="0.45">
      <c r="A3" s="316" t="s">
        <v>30</v>
      </c>
      <c r="B3" s="317"/>
      <c r="C3" s="313">
        <v>2021</v>
      </c>
      <c r="D3" s="314"/>
      <c r="E3" s="314"/>
      <c r="F3" s="314"/>
      <c r="G3" s="315"/>
      <c r="H3" s="313" t="s">
        <v>31</v>
      </c>
      <c r="I3" s="314"/>
      <c r="J3" s="314"/>
      <c r="K3" s="314"/>
      <c r="L3" s="315"/>
      <c r="M3" s="311" t="s">
        <v>32</v>
      </c>
      <c r="N3" s="311"/>
    </row>
    <row r="4" spans="1:14" s="188" customFormat="1" ht="48.75" customHeight="1" x14ac:dyDescent="0.45">
      <c r="A4" s="185"/>
      <c r="B4" s="101" t="s">
        <v>33</v>
      </c>
      <c r="C4" s="197" t="s">
        <v>34</v>
      </c>
      <c r="D4" s="197" t="s">
        <v>35</v>
      </c>
      <c r="E4" s="197" t="s">
        <v>36</v>
      </c>
      <c r="F4" s="197" t="s">
        <v>28</v>
      </c>
      <c r="G4" s="102" t="s">
        <v>154</v>
      </c>
      <c r="H4" s="197" t="s">
        <v>34</v>
      </c>
      <c r="I4" s="197" t="s">
        <v>35</v>
      </c>
      <c r="J4" s="197" t="s">
        <v>36</v>
      </c>
      <c r="K4" s="197" t="s">
        <v>28</v>
      </c>
      <c r="L4" s="102" t="s">
        <v>154</v>
      </c>
      <c r="M4" s="197" t="s">
        <v>34</v>
      </c>
      <c r="N4" s="101" t="s">
        <v>154</v>
      </c>
    </row>
    <row r="5" spans="1:14" s="17" customFormat="1" x14ac:dyDescent="0.35">
      <c r="A5" s="189" t="s">
        <v>276</v>
      </c>
      <c r="B5" s="190" t="s">
        <v>277</v>
      </c>
      <c r="C5" s="200">
        <v>44396696</v>
      </c>
      <c r="D5" s="200">
        <v>56335696</v>
      </c>
      <c r="E5" s="201">
        <v>55710454.280000001</v>
      </c>
      <c r="F5" s="202">
        <f t="shared" ref="F5:F12" si="0">IF(D5=0,0,E5/D5*100)</f>
        <v>98.890150003649552</v>
      </c>
      <c r="G5" s="200"/>
      <c r="H5" s="200">
        <v>10931349</v>
      </c>
      <c r="I5" s="200">
        <v>14257680</v>
      </c>
      <c r="J5" s="201">
        <v>14015251.74</v>
      </c>
      <c r="K5" s="202">
        <f t="shared" ref="K5:K30" si="1">IF(I5=0,0,J5/I5*100)</f>
        <v>98.299665443466253</v>
      </c>
      <c r="L5" s="203"/>
      <c r="M5" s="201"/>
      <c r="N5" s="191"/>
    </row>
    <row r="6" spans="1:14" s="17" customFormat="1" x14ac:dyDescent="0.35">
      <c r="A6" s="189" t="s">
        <v>278</v>
      </c>
      <c r="B6" s="190" t="s">
        <v>279</v>
      </c>
      <c r="C6" s="200">
        <v>44892867</v>
      </c>
      <c r="D6" s="200">
        <v>55929694</v>
      </c>
      <c r="E6" s="201">
        <v>55219871.93</v>
      </c>
      <c r="F6" s="202">
        <f t="shared" si="0"/>
        <v>98.730867238429738</v>
      </c>
      <c r="G6" s="200"/>
      <c r="H6" s="200">
        <v>42762573</v>
      </c>
      <c r="I6" s="200">
        <v>55725160</v>
      </c>
      <c r="J6" s="201">
        <v>54408781.5</v>
      </c>
      <c r="K6" s="202">
        <f t="shared" si="1"/>
        <v>97.637730425538479</v>
      </c>
      <c r="L6" s="203"/>
      <c r="M6" s="201">
        <v>45049947</v>
      </c>
      <c r="N6" s="191"/>
    </row>
    <row r="7" spans="1:14" s="17" customFormat="1" x14ac:dyDescent="0.35">
      <c r="A7" s="189" t="s">
        <v>280</v>
      </c>
      <c r="B7" s="190" t="s">
        <v>281</v>
      </c>
      <c r="C7" s="200">
        <v>18240966</v>
      </c>
      <c r="D7" s="200">
        <v>20342558</v>
      </c>
      <c r="E7" s="201">
        <v>20270494.510000002</v>
      </c>
      <c r="F7" s="202">
        <f t="shared" si="0"/>
        <v>99.645750106746661</v>
      </c>
      <c r="G7" s="200"/>
      <c r="H7" s="200">
        <v>17168422</v>
      </c>
      <c r="I7" s="200">
        <v>20277759</v>
      </c>
      <c r="J7" s="201">
        <v>19458754.620000001</v>
      </c>
      <c r="K7" s="202">
        <f t="shared" si="1"/>
        <v>95.961070550251634</v>
      </c>
      <c r="L7" s="203"/>
      <c r="M7" s="201">
        <v>18556449</v>
      </c>
      <c r="N7" s="191"/>
    </row>
    <row r="8" spans="1:14" s="17" customFormat="1" x14ac:dyDescent="0.35">
      <c r="A8" s="189" t="s">
        <v>282</v>
      </c>
      <c r="B8" s="190" t="s">
        <v>283</v>
      </c>
      <c r="C8" s="200">
        <v>37642196</v>
      </c>
      <c r="D8" s="200">
        <v>60404716</v>
      </c>
      <c r="E8" s="201">
        <v>56330036.030000001</v>
      </c>
      <c r="F8" s="202">
        <f t="shared" si="0"/>
        <v>93.254367804659495</v>
      </c>
      <c r="G8" s="200"/>
      <c r="H8" s="200">
        <v>12362627</v>
      </c>
      <c r="I8" s="200">
        <v>31948858</v>
      </c>
      <c r="J8" s="201">
        <v>31375175.43</v>
      </c>
      <c r="K8" s="202">
        <f t="shared" si="1"/>
        <v>98.204372218875562</v>
      </c>
      <c r="L8" s="203"/>
      <c r="M8" s="201">
        <v>14290810</v>
      </c>
      <c r="N8" s="191"/>
    </row>
    <row r="9" spans="1:14" s="17" customFormat="1" x14ac:dyDescent="0.35">
      <c r="A9" s="189" t="s">
        <v>284</v>
      </c>
      <c r="B9" s="190" t="s">
        <v>285</v>
      </c>
      <c r="C9" s="200">
        <v>26600763</v>
      </c>
      <c r="D9" s="200">
        <v>33554641</v>
      </c>
      <c r="E9" s="201">
        <v>33047053.649999999</v>
      </c>
      <c r="F9" s="202">
        <f t="shared" si="0"/>
        <v>98.487281237787641</v>
      </c>
      <c r="G9" s="200"/>
      <c r="H9" s="200">
        <v>25476022</v>
      </c>
      <c r="I9" s="200">
        <v>31446498</v>
      </c>
      <c r="J9" s="201">
        <v>30615106.68</v>
      </c>
      <c r="K9" s="202">
        <f t="shared" si="1"/>
        <v>97.356171997276135</v>
      </c>
      <c r="L9" s="203"/>
      <c r="M9" s="201">
        <v>27227562</v>
      </c>
      <c r="N9" s="191"/>
    </row>
    <row r="10" spans="1:14" s="17" customFormat="1" x14ac:dyDescent="0.35">
      <c r="A10" s="189" t="s">
        <v>286</v>
      </c>
      <c r="B10" s="190" t="s">
        <v>287</v>
      </c>
      <c r="C10" s="200">
        <v>13681263</v>
      </c>
      <c r="D10" s="200">
        <v>21337298</v>
      </c>
      <c r="E10" s="201">
        <v>19910787.530000001</v>
      </c>
      <c r="F10" s="202">
        <f t="shared" si="0"/>
        <v>93.314474634979561</v>
      </c>
      <c r="G10" s="200"/>
      <c r="H10" s="200">
        <v>12663373</v>
      </c>
      <c r="I10" s="200">
        <v>22238528</v>
      </c>
      <c r="J10" s="201">
        <v>21793021.670000002</v>
      </c>
      <c r="K10" s="202">
        <f t="shared" si="1"/>
        <v>97.996691462672359</v>
      </c>
      <c r="L10" s="203"/>
      <c r="M10" s="201">
        <v>13161019</v>
      </c>
      <c r="N10" s="191"/>
    </row>
    <row r="11" spans="1:14" s="17" customFormat="1" x14ac:dyDescent="0.35">
      <c r="A11" s="189" t="s">
        <v>288</v>
      </c>
      <c r="B11" s="190" t="s">
        <v>289</v>
      </c>
      <c r="C11" s="200">
        <v>0</v>
      </c>
      <c r="D11" s="200">
        <v>2460931</v>
      </c>
      <c r="E11" s="201">
        <v>1880680.67</v>
      </c>
      <c r="F11" s="202">
        <f t="shared" si="0"/>
        <v>76.421511614913214</v>
      </c>
      <c r="G11" s="200"/>
      <c r="H11" s="200">
        <v>46200</v>
      </c>
      <c r="I11" s="200">
        <v>5039730</v>
      </c>
      <c r="J11" s="201">
        <v>5001930.68</v>
      </c>
      <c r="K11" s="202">
        <f t="shared" si="1"/>
        <v>99.249973312062352</v>
      </c>
      <c r="L11" s="203"/>
      <c r="M11" s="201">
        <v>90500</v>
      </c>
      <c r="N11" s="191"/>
    </row>
    <row r="12" spans="1:14" s="17" customFormat="1" x14ac:dyDescent="0.35">
      <c r="A12" s="189" t="s">
        <v>290</v>
      </c>
      <c r="B12" s="190" t="s">
        <v>291</v>
      </c>
      <c r="C12" s="200">
        <v>0</v>
      </c>
      <c r="D12" s="200">
        <v>40100</v>
      </c>
      <c r="E12" s="201">
        <v>39445.74</v>
      </c>
      <c r="F12" s="202">
        <f t="shared" si="0"/>
        <v>98.368428927680796</v>
      </c>
      <c r="G12" s="200"/>
      <c r="H12" s="200">
        <v>40100</v>
      </c>
      <c r="I12" s="200">
        <v>40100</v>
      </c>
      <c r="J12" s="201">
        <v>39721.75</v>
      </c>
      <c r="K12" s="202">
        <f t="shared" si="1"/>
        <v>99.056733167082285</v>
      </c>
      <c r="L12" s="203"/>
      <c r="M12" s="201">
        <v>117300</v>
      </c>
      <c r="N12" s="191"/>
    </row>
    <row r="13" spans="1:14" s="17" customFormat="1" x14ac:dyDescent="0.35">
      <c r="A13" s="189" t="s">
        <v>358</v>
      </c>
      <c r="B13" s="190" t="s">
        <v>359</v>
      </c>
      <c r="C13" s="200"/>
      <c r="D13" s="200"/>
      <c r="E13" s="201"/>
      <c r="F13" s="202"/>
      <c r="G13" s="200"/>
      <c r="H13" s="200">
        <v>0</v>
      </c>
      <c r="I13" s="200">
        <v>1839138</v>
      </c>
      <c r="J13" s="201">
        <v>1824277.9</v>
      </c>
      <c r="K13" s="202">
        <f t="shared" si="1"/>
        <v>99.192007342570264</v>
      </c>
      <c r="L13" s="203"/>
      <c r="M13" s="201">
        <v>64100</v>
      </c>
      <c r="N13" s="191"/>
    </row>
    <row r="14" spans="1:14" s="17" customFormat="1" x14ac:dyDescent="0.35">
      <c r="A14" s="189" t="s">
        <v>292</v>
      </c>
      <c r="B14" s="190" t="s">
        <v>293</v>
      </c>
      <c r="C14" s="200">
        <v>107042202</v>
      </c>
      <c r="D14" s="200">
        <v>75008543</v>
      </c>
      <c r="E14" s="201">
        <v>56539659.909999996</v>
      </c>
      <c r="F14" s="202">
        <f t="shared" ref="F14:F30" si="2">IF(D14=0,0,E14/D14*100)</f>
        <v>75.377627199077835</v>
      </c>
      <c r="G14" s="203"/>
      <c r="H14" s="200">
        <v>225570170</v>
      </c>
      <c r="I14" s="200">
        <v>291475197</v>
      </c>
      <c r="J14" s="201">
        <v>290184580.39999998</v>
      </c>
      <c r="K14" s="202">
        <f t="shared" si="1"/>
        <v>99.557212204234304</v>
      </c>
      <c r="L14" s="203"/>
      <c r="M14" s="201">
        <v>274608086</v>
      </c>
      <c r="N14" s="191"/>
    </row>
    <row r="15" spans="1:14" s="17" customFormat="1" x14ac:dyDescent="0.35">
      <c r="A15" s="189" t="s">
        <v>294</v>
      </c>
      <c r="B15" s="190" t="s">
        <v>295</v>
      </c>
      <c r="C15" s="200">
        <v>0</v>
      </c>
      <c r="D15" s="200">
        <v>1803</v>
      </c>
      <c r="E15" s="201">
        <v>1802.24</v>
      </c>
      <c r="F15" s="202">
        <f t="shared" si="2"/>
        <v>99.957848031059342</v>
      </c>
      <c r="G15" s="203"/>
      <c r="H15" s="200">
        <v>2062303</v>
      </c>
      <c r="I15" s="200">
        <v>812303</v>
      </c>
      <c r="J15" s="201">
        <v>0</v>
      </c>
      <c r="K15" s="202">
        <f t="shared" si="1"/>
        <v>0</v>
      </c>
      <c r="L15" s="203"/>
      <c r="M15" s="201"/>
      <c r="N15" s="191"/>
    </row>
    <row r="16" spans="1:14" s="17" customFormat="1" x14ac:dyDescent="0.35">
      <c r="A16" s="189" t="s">
        <v>296</v>
      </c>
      <c r="B16" s="190" t="s">
        <v>297</v>
      </c>
      <c r="C16" s="200">
        <v>1089956</v>
      </c>
      <c r="D16" s="200">
        <v>1089255</v>
      </c>
      <c r="E16" s="201">
        <v>1006373.39</v>
      </c>
      <c r="F16" s="202">
        <f t="shared" si="2"/>
        <v>92.390981909653846</v>
      </c>
      <c r="G16" s="203"/>
      <c r="H16" s="200">
        <v>1043338</v>
      </c>
      <c r="I16" s="200">
        <v>1043338</v>
      </c>
      <c r="J16" s="201">
        <v>987489.45</v>
      </c>
      <c r="K16" s="202">
        <f t="shared" si="1"/>
        <v>94.647127776425279</v>
      </c>
      <c r="L16" s="203"/>
      <c r="M16" s="201">
        <v>1032908</v>
      </c>
      <c r="N16" s="191"/>
    </row>
    <row r="17" spans="1:14" s="17" customFormat="1" x14ac:dyDescent="0.35">
      <c r="A17" s="189" t="s">
        <v>298</v>
      </c>
      <c r="B17" s="190" t="s">
        <v>299</v>
      </c>
      <c r="C17" s="200">
        <v>22440</v>
      </c>
      <c r="D17" s="200">
        <v>22440</v>
      </c>
      <c r="E17" s="201">
        <v>21469.1</v>
      </c>
      <c r="F17" s="202">
        <f t="shared" si="2"/>
        <v>95.673351158645275</v>
      </c>
      <c r="G17" s="203"/>
      <c r="H17" s="200">
        <v>23920</v>
      </c>
      <c r="I17" s="200">
        <v>23920</v>
      </c>
      <c r="J17" s="201">
        <v>22526.6</v>
      </c>
      <c r="K17" s="202">
        <f t="shared" si="1"/>
        <v>94.174749163879596</v>
      </c>
      <c r="L17" s="203"/>
      <c r="M17" s="201">
        <v>3920</v>
      </c>
      <c r="N17" s="191"/>
    </row>
    <row r="18" spans="1:14" s="17" customFormat="1" x14ac:dyDescent="0.35">
      <c r="A18" s="189" t="s">
        <v>300</v>
      </c>
      <c r="B18" s="190" t="s">
        <v>301</v>
      </c>
      <c r="C18" s="200">
        <v>4493252</v>
      </c>
      <c r="D18" s="200">
        <v>10635860</v>
      </c>
      <c r="E18" s="201">
        <v>8424309.8100000005</v>
      </c>
      <c r="F18" s="202">
        <f t="shared" si="2"/>
        <v>79.206663212941891</v>
      </c>
      <c r="G18" s="203"/>
      <c r="H18" s="200">
        <v>7012537</v>
      </c>
      <c r="I18" s="200">
        <v>7465758</v>
      </c>
      <c r="J18" s="201">
        <v>6995525.5599999996</v>
      </c>
      <c r="K18" s="202">
        <f t="shared" si="1"/>
        <v>93.701477599461427</v>
      </c>
      <c r="L18" s="203"/>
      <c r="M18" s="201">
        <v>3480167</v>
      </c>
      <c r="N18" s="191"/>
    </row>
    <row r="19" spans="1:14" s="17" customFormat="1" x14ac:dyDescent="0.35">
      <c r="A19" s="189" t="s">
        <v>302</v>
      </c>
      <c r="B19" s="190" t="s">
        <v>303</v>
      </c>
      <c r="C19" s="200">
        <v>15273219</v>
      </c>
      <c r="D19" s="200">
        <v>8575407</v>
      </c>
      <c r="E19" s="201">
        <v>7687285.6799999997</v>
      </c>
      <c r="F19" s="202">
        <f t="shared" si="2"/>
        <v>89.643391619779678</v>
      </c>
      <c r="G19" s="203"/>
      <c r="H19" s="200">
        <v>35740123</v>
      </c>
      <c r="I19" s="200">
        <v>7312777</v>
      </c>
      <c r="J19" s="201">
        <v>7075698.29</v>
      </c>
      <c r="K19" s="202">
        <f t="shared" si="1"/>
        <v>96.758020790186819</v>
      </c>
      <c r="L19" s="203"/>
      <c r="M19" s="201">
        <v>4696773</v>
      </c>
      <c r="N19" s="191"/>
    </row>
    <row r="20" spans="1:14" s="17" customFormat="1" x14ac:dyDescent="0.35">
      <c r="A20" s="189" t="s">
        <v>304</v>
      </c>
      <c r="B20" s="190" t="s">
        <v>305</v>
      </c>
      <c r="C20" s="200">
        <v>9863267</v>
      </c>
      <c r="D20" s="200">
        <v>17858473</v>
      </c>
      <c r="E20" s="201">
        <v>15796869.83</v>
      </c>
      <c r="F20" s="202">
        <f t="shared" si="2"/>
        <v>88.455882146250687</v>
      </c>
      <c r="G20" s="203"/>
      <c r="H20" s="200">
        <v>27048717</v>
      </c>
      <c r="I20" s="200">
        <v>15095053</v>
      </c>
      <c r="J20" s="201">
        <v>14825583.34</v>
      </c>
      <c r="K20" s="202">
        <f t="shared" si="1"/>
        <v>98.21484787102105</v>
      </c>
      <c r="L20" s="203"/>
      <c r="M20" s="201">
        <v>4067847</v>
      </c>
      <c r="N20" s="191"/>
    </row>
    <row r="21" spans="1:14" s="17" customFormat="1" x14ac:dyDescent="0.35">
      <c r="A21" s="189" t="s">
        <v>306</v>
      </c>
      <c r="B21" s="190" t="s">
        <v>307</v>
      </c>
      <c r="C21" s="200">
        <v>686213733</v>
      </c>
      <c r="D21" s="200">
        <v>680340991</v>
      </c>
      <c r="E21" s="201">
        <v>651795444.15999997</v>
      </c>
      <c r="F21" s="202">
        <f t="shared" si="2"/>
        <v>95.804229464692057</v>
      </c>
      <c r="G21" s="203"/>
      <c r="H21" s="200">
        <v>695176013</v>
      </c>
      <c r="I21" s="200">
        <v>693971542</v>
      </c>
      <c r="J21" s="201">
        <v>684862869.89999998</v>
      </c>
      <c r="K21" s="202">
        <f t="shared" si="1"/>
        <v>98.687457402972285</v>
      </c>
      <c r="L21" s="203"/>
      <c r="M21" s="201">
        <v>655500906</v>
      </c>
      <c r="N21" s="191"/>
    </row>
    <row r="22" spans="1:14" s="17" customFormat="1" x14ac:dyDescent="0.35">
      <c r="A22" s="189" t="s">
        <v>308</v>
      </c>
      <c r="B22" s="190" t="s">
        <v>309</v>
      </c>
      <c r="C22" s="200">
        <v>133124</v>
      </c>
      <c r="D22" s="200">
        <v>133124</v>
      </c>
      <c r="E22" s="201">
        <v>116856.1</v>
      </c>
      <c r="F22" s="202">
        <f t="shared" si="2"/>
        <v>87.77988942639945</v>
      </c>
      <c r="G22" s="203"/>
      <c r="H22" s="200">
        <v>103994</v>
      </c>
      <c r="I22" s="200">
        <v>103994</v>
      </c>
      <c r="J22" s="201">
        <v>102687</v>
      </c>
      <c r="K22" s="202">
        <f t="shared" si="1"/>
        <v>98.743196722887859</v>
      </c>
      <c r="L22" s="203"/>
      <c r="M22" s="201">
        <v>88240</v>
      </c>
      <c r="N22" s="191"/>
    </row>
    <row r="23" spans="1:14" s="17" customFormat="1" x14ac:dyDescent="0.35">
      <c r="A23" s="189" t="s">
        <v>310</v>
      </c>
      <c r="B23" s="190" t="s">
        <v>311</v>
      </c>
      <c r="C23" s="200">
        <v>81198</v>
      </c>
      <c r="D23" s="200">
        <v>81198</v>
      </c>
      <c r="E23" s="201">
        <v>73855.7</v>
      </c>
      <c r="F23" s="202">
        <f t="shared" si="2"/>
        <v>90.957535899899014</v>
      </c>
      <c r="G23" s="203"/>
      <c r="H23" s="200">
        <v>92850</v>
      </c>
      <c r="I23" s="200">
        <v>92850</v>
      </c>
      <c r="J23" s="201">
        <v>88075.1</v>
      </c>
      <c r="K23" s="202">
        <f t="shared" si="1"/>
        <v>94.857404415724289</v>
      </c>
      <c r="L23" s="203"/>
      <c r="M23" s="201">
        <v>40650</v>
      </c>
      <c r="N23" s="191"/>
    </row>
    <row r="24" spans="1:14" s="17" customFormat="1" x14ac:dyDescent="0.35">
      <c r="A24" s="189" t="s">
        <v>312</v>
      </c>
      <c r="B24" s="190" t="s">
        <v>313</v>
      </c>
      <c r="C24" s="200">
        <v>61784</v>
      </c>
      <c r="D24" s="200">
        <v>61784</v>
      </c>
      <c r="E24" s="201">
        <v>58255.7</v>
      </c>
      <c r="F24" s="202">
        <f t="shared" si="2"/>
        <v>94.289298200181264</v>
      </c>
      <c r="G24" s="203"/>
      <c r="H24" s="200">
        <v>58714</v>
      </c>
      <c r="I24" s="200">
        <v>58714</v>
      </c>
      <c r="J24" s="201">
        <v>53940</v>
      </c>
      <c r="K24" s="202">
        <f t="shared" si="1"/>
        <v>91.86906019007391</v>
      </c>
      <c r="L24" s="203"/>
      <c r="M24" s="201">
        <v>56714</v>
      </c>
      <c r="N24" s="191"/>
    </row>
    <row r="25" spans="1:14" s="17" customFormat="1" x14ac:dyDescent="0.35">
      <c r="A25" s="189" t="s">
        <v>314</v>
      </c>
      <c r="B25" s="190" t="s">
        <v>315</v>
      </c>
      <c r="C25" s="200">
        <v>0</v>
      </c>
      <c r="D25" s="200">
        <v>25800</v>
      </c>
      <c r="E25" s="201">
        <v>25800</v>
      </c>
      <c r="F25" s="202">
        <f t="shared" si="2"/>
        <v>100</v>
      </c>
      <c r="G25" s="203"/>
      <c r="H25" s="200">
        <v>6471278</v>
      </c>
      <c r="I25" s="200">
        <v>583722</v>
      </c>
      <c r="J25" s="201">
        <v>555478.19999999995</v>
      </c>
      <c r="K25" s="202">
        <f t="shared" si="1"/>
        <v>95.161429584631037</v>
      </c>
      <c r="L25" s="203"/>
      <c r="M25" s="201">
        <v>4351791</v>
      </c>
      <c r="N25" s="191"/>
    </row>
    <row r="26" spans="1:14" s="17" customFormat="1" x14ac:dyDescent="0.35">
      <c r="A26" s="189" t="s">
        <v>316</v>
      </c>
      <c r="B26" s="190" t="s">
        <v>317</v>
      </c>
      <c r="C26" s="200">
        <v>1880769</v>
      </c>
      <c r="D26" s="200">
        <v>2232038</v>
      </c>
      <c r="E26" s="201">
        <v>1447062.39</v>
      </c>
      <c r="F26" s="202">
        <f t="shared" si="2"/>
        <v>64.831440593753328</v>
      </c>
      <c r="G26" s="203"/>
      <c r="H26" s="200">
        <v>1269095</v>
      </c>
      <c r="I26" s="200">
        <v>1766623</v>
      </c>
      <c r="J26" s="201">
        <v>1729063.99</v>
      </c>
      <c r="K26" s="202">
        <f t="shared" si="1"/>
        <v>97.873965752738414</v>
      </c>
      <c r="L26" s="203"/>
      <c r="M26" s="201">
        <v>1116065</v>
      </c>
      <c r="N26" s="191"/>
    </row>
    <row r="27" spans="1:14" s="17" customFormat="1" x14ac:dyDescent="0.35">
      <c r="A27" s="189" t="s">
        <v>318</v>
      </c>
      <c r="B27" s="190" t="s">
        <v>319</v>
      </c>
      <c r="C27" s="200">
        <v>25508848</v>
      </c>
      <c r="D27" s="200">
        <v>33165335</v>
      </c>
      <c r="E27" s="201">
        <v>32740430.739999998</v>
      </c>
      <c r="F27" s="202">
        <f t="shared" si="2"/>
        <v>98.71883018820705</v>
      </c>
      <c r="G27" s="203"/>
      <c r="H27" s="200">
        <v>25106870</v>
      </c>
      <c r="I27" s="200">
        <v>27747669</v>
      </c>
      <c r="J27" s="201">
        <v>26816220.390000001</v>
      </c>
      <c r="K27" s="202">
        <f t="shared" si="1"/>
        <v>96.643146456734797</v>
      </c>
      <c r="L27" s="203"/>
      <c r="M27" s="201">
        <v>24555681</v>
      </c>
      <c r="N27" s="191"/>
    </row>
    <row r="28" spans="1:14" s="17" customFormat="1" x14ac:dyDescent="0.35">
      <c r="A28" s="189" t="s">
        <v>320</v>
      </c>
      <c r="B28" s="190" t="s">
        <v>321</v>
      </c>
      <c r="C28" s="200">
        <v>11548910</v>
      </c>
      <c r="D28" s="200">
        <v>12464186</v>
      </c>
      <c r="E28" s="201">
        <v>11905106.42</v>
      </c>
      <c r="F28" s="202">
        <f t="shared" si="2"/>
        <v>95.514511898330142</v>
      </c>
      <c r="G28" s="203"/>
      <c r="H28" s="200">
        <v>11300196</v>
      </c>
      <c r="I28" s="200">
        <v>12511283</v>
      </c>
      <c r="J28" s="201">
        <v>11906030.43</v>
      </c>
      <c r="K28" s="202">
        <f t="shared" si="1"/>
        <v>95.162346099916377</v>
      </c>
      <c r="L28" s="203"/>
      <c r="M28" s="201">
        <v>12478832</v>
      </c>
      <c r="N28" s="191"/>
    </row>
    <row r="29" spans="1:14" s="17" customFormat="1" x14ac:dyDescent="0.35">
      <c r="A29" s="189" t="s">
        <v>322</v>
      </c>
      <c r="B29" s="190" t="s">
        <v>323</v>
      </c>
      <c r="C29" s="200">
        <v>7293300</v>
      </c>
      <c r="D29" s="200">
        <v>8250702</v>
      </c>
      <c r="E29" s="201">
        <v>6735893.8399999999</v>
      </c>
      <c r="F29" s="202">
        <f t="shared" si="2"/>
        <v>81.64025121741156</v>
      </c>
      <c r="G29" s="203"/>
      <c r="H29" s="200">
        <v>6707713</v>
      </c>
      <c r="I29" s="200">
        <v>7578994</v>
      </c>
      <c r="J29" s="201">
        <v>6926887.8300000001</v>
      </c>
      <c r="K29" s="202">
        <f t="shared" si="1"/>
        <v>91.39587430732891</v>
      </c>
      <c r="L29" s="203"/>
      <c r="M29" s="201">
        <v>6550068</v>
      </c>
      <c r="N29" s="191"/>
    </row>
    <row r="30" spans="1:14" s="17" customFormat="1" x14ac:dyDescent="0.35">
      <c r="A30" s="189" t="s">
        <v>324</v>
      </c>
      <c r="B30" s="190" t="s">
        <v>325</v>
      </c>
      <c r="C30" s="200">
        <v>37000</v>
      </c>
      <c r="D30" s="200">
        <v>77000</v>
      </c>
      <c r="E30" s="201">
        <v>63948.56</v>
      </c>
      <c r="F30" s="202">
        <f t="shared" si="2"/>
        <v>83.050077922077918</v>
      </c>
      <c r="G30" s="203"/>
      <c r="H30" s="200">
        <v>0</v>
      </c>
      <c r="I30" s="200">
        <v>73100</v>
      </c>
      <c r="J30" s="201">
        <v>69945.33</v>
      </c>
      <c r="K30" s="202">
        <f t="shared" si="1"/>
        <v>95.684445964432285</v>
      </c>
      <c r="L30" s="203"/>
      <c r="M30" s="201"/>
      <c r="N30" s="191"/>
    </row>
    <row r="31" spans="1:14" s="17" customFormat="1" x14ac:dyDescent="0.35">
      <c r="A31" s="196">
        <v>116</v>
      </c>
      <c r="B31" s="190" t="s">
        <v>363</v>
      </c>
      <c r="C31" s="200"/>
      <c r="D31" s="200"/>
      <c r="E31" s="201"/>
      <c r="F31" s="202"/>
      <c r="G31" s="203"/>
      <c r="H31" s="200"/>
      <c r="I31" s="200"/>
      <c r="J31" s="201"/>
      <c r="K31" s="202"/>
      <c r="L31" s="203"/>
      <c r="M31" s="201">
        <v>80618</v>
      </c>
      <c r="N31" s="191"/>
    </row>
    <row r="32" spans="1:14" s="17" customFormat="1" x14ac:dyDescent="0.35">
      <c r="A32" s="189" t="s">
        <v>326</v>
      </c>
      <c r="B32" s="190" t="s">
        <v>327</v>
      </c>
      <c r="C32" s="200">
        <v>1207250</v>
      </c>
      <c r="D32" s="200">
        <v>1145140</v>
      </c>
      <c r="E32" s="201">
        <v>1083615.31</v>
      </c>
      <c r="F32" s="202">
        <f t="shared" ref="F32:F44" si="3">IF(D32=0,0,E32/D32*100)</f>
        <v>94.627321550203476</v>
      </c>
      <c r="G32" s="203"/>
      <c r="H32" s="200">
        <v>1066833</v>
      </c>
      <c r="I32" s="200">
        <v>1220479</v>
      </c>
      <c r="J32" s="201">
        <v>1150558.27</v>
      </c>
      <c r="K32" s="202">
        <f t="shared" ref="K32:K48" si="4">IF(I32=0,0,J32/I32*100)</f>
        <v>94.271041943368132</v>
      </c>
      <c r="L32" s="203"/>
      <c r="M32" s="201">
        <v>804319</v>
      </c>
      <c r="N32" s="191"/>
    </row>
    <row r="33" spans="1:14" s="17" customFormat="1" x14ac:dyDescent="0.35">
      <c r="A33" s="189" t="s">
        <v>328</v>
      </c>
      <c r="B33" s="190" t="s">
        <v>329</v>
      </c>
      <c r="C33" s="200">
        <v>0</v>
      </c>
      <c r="D33" s="200">
        <v>40021</v>
      </c>
      <c r="E33" s="201">
        <v>37668.71</v>
      </c>
      <c r="F33" s="202">
        <f t="shared" si="3"/>
        <v>94.122360760600685</v>
      </c>
      <c r="G33" s="203"/>
      <c r="H33" s="200">
        <v>38700</v>
      </c>
      <c r="I33" s="200">
        <v>38723</v>
      </c>
      <c r="J33" s="201">
        <v>38490.769999999997</v>
      </c>
      <c r="K33" s="202">
        <f t="shared" si="4"/>
        <v>99.400278904010534</v>
      </c>
      <c r="L33" s="203"/>
      <c r="M33" s="201">
        <v>110380</v>
      </c>
      <c r="N33" s="191"/>
    </row>
    <row r="34" spans="1:14" s="17" customFormat="1" x14ac:dyDescent="0.35">
      <c r="A34" s="189" t="s">
        <v>330</v>
      </c>
      <c r="B34" s="190" t="s">
        <v>331</v>
      </c>
      <c r="C34" s="200">
        <v>0</v>
      </c>
      <c r="D34" s="200">
        <v>1264877</v>
      </c>
      <c r="E34" s="201">
        <v>869613.43</v>
      </c>
      <c r="F34" s="202">
        <f t="shared" si="3"/>
        <v>68.750829527297924</v>
      </c>
      <c r="G34" s="203"/>
      <c r="H34" s="200">
        <v>0</v>
      </c>
      <c r="I34" s="200">
        <v>928325</v>
      </c>
      <c r="J34" s="201">
        <v>927328.75</v>
      </c>
      <c r="K34" s="202">
        <f t="shared" si="4"/>
        <v>99.892683058196212</v>
      </c>
      <c r="L34" s="203"/>
      <c r="M34" s="201"/>
      <c r="N34" s="191"/>
    </row>
    <row r="35" spans="1:14" s="17" customFormat="1" x14ac:dyDescent="0.35">
      <c r="A35" s="189" t="s">
        <v>332</v>
      </c>
      <c r="B35" s="190" t="s">
        <v>333</v>
      </c>
      <c r="C35" s="200">
        <v>41474432</v>
      </c>
      <c r="D35" s="200">
        <v>857001</v>
      </c>
      <c r="E35" s="201">
        <v>719813.94</v>
      </c>
      <c r="F35" s="202">
        <f t="shared" si="3"/>
        <v>83.992193708058679</v>
      </c>
      <c r="G35" s="203"/>
      <c r="H35" s="200">
        <v>25513663</v>
      </c>
      <c r="I35" s="200">
        <v>779296</v>
      </c>
      <c r="J35" s="201">
        <v>767672.14</v>
      </c>
      <c r="K35" s="202">
        <f t="shared" si="4"/>
        <v>98.50841528764424</v>
      </c>
      <c r="L35" s="203"/>
      <c r="M35" s="201">
        <v>440563</v>
      </c>
      <c r="N35" s="191"/>
    </row>
    <row r="36" spans="1:14" s="17" customFormat="1" x14ac:dyDescent="0.35">
      <c r="A36" s="189" t="s">
        <v>334</v>
      </c>
      <c r="B36" s="190" t="s">
        <v>335</v>
      </c>
      <c r="C36" s="200">
        <v>5298924</v>
      </c>
      <c r="D36" s="200">
        <v>6162735</v>
      </c>
      <c r="E36" s="201">
        <v>6136451.04</v>
      </c>
      <c r="F36" s="202">
        <f t="shared" si="3"/>
        <v>99.57350170013801</v>
      </c>
      <c r="G36" s="203"/>
      <c r="H36" s="200">
        <v>4776786</v>
      </c>
      <c r="I36" s="200">
        <v>5774651</v>
      </c>
      <c r="J36" s="201">
        <v>5701449.4400000004</v>
      </c>
      <c r="K36" s="202">
        <f t="shared" si="4"/>
        <v>98.732363912555059</v>
      </c>
      <c r="L36" s="203"/>
      <c r="M36" s="201">
        <v>5057391</v>
      </c>
      <c r="N36" s="191"/>
    </row>
    <row r="37" spans="1:14" s="17" customFormat="1" x14ac:dyDescent="0.35">
      <c r="A37" s="189" t="s">
        <v>336</v>
      </c>
      <c r="B37" s="190" t="s">
        <v>337</v>
      </c>
      <c r="C37" s="200">
        <v>16898935</v>
      </c>
      <c r="D37" s="200">
        <v>19416828</v>
      </c>
      <c r="E37" s="201">
        <v>19041721.649999999</v>
      </c>
      <c r="F37" s="202">
        <f t="shared" si="3"/>
        <v>98.06813785444254</v>
      </c>
      <c r="G37" s="203"/>
      <c r="H37" s="200">
        <v>15197857</v>
      </c>
      <c r="I37" s="200">
        <v>26355990</v>
      </c>
      <c r="J37" s="201">
        <v>25821996.66</v>
      </c>
      <c r="K37" s="202">
        <f t="shared" si="4"/>
        <v>97.973920387737294</v>
      </c>
      <c r="L37" s="203"/>
      <c r="M37" s="201">
        <v>23950949</v>
      </c>
      <c r="N37" s="191"/>
    </row>
    <row r="38" spans="1:14" s="17" customFormat="1" x14ac:dyDescent="0.35">
      <c r="A38" s="189" t="s">
        <v>338</v>
      </c>
      <c r="B38" s="190" t="s">
        <v>339</v>
      </c>
      <c r="C38" s="200">
        <v>121491707</v>
      </c>
      <c r="D38" s="200">
        <v>154561394</v>
      </c>
      <c r="E38" s="201">
        <v>97111691.810000002</v>
      </c>
      <c r="F38" s="202">
        <f t="shared" si="3"/>
        <v>62.830496863919329</v>
      </c>
      <c r="G38" s="203"/>
      <c r="H38" s="200">
        <v>78450624</v>
      </c>
      <c r="I38" s="200">
        <v>168989628</v>
      </c>
      <c r="J38" s="201">
        <v>165483956.62</v>
      </c>
      <c r="K38" s="202">
        <f t="shared" si="4"/>
        <v>97.925510919522239</v>
      </c>
      <c r="L38" s="203"/>
      <c r="M38" s="201">
        <v>271091421</v>
      </c>
      <c r="N38" s="191"/>
    </row>
    <row r="39" spans="1:14" s="17" customFormat="1" x14ac:dyDescent="0.35">
      <c r="A39" s="189" t="s">
        <v>340</v>
      </c>
      <c r="B39" s="190" t="s">
        <v>341</v>
      </c>
      <c r="C39" s="200">
        <v>0</v>
      </c>
      <c r="D39" s="200">
        <v>41500</v>
      </c>
      <c r="E39" s="201">
        <v>8500</v>
      </c>
      <c r="F39" s="202">
        <f t="shared" si="3"/>
        <v>20.481927710843372</v>
      </c>
      <c r="G39" s="203"/>
      <c r="H39" s="200">
        <v>1383390</v>
      </c>
      <c r="I39" s="200">
        <v>133390</v>
      </c>
      <c r="J39" s="201">
        <v>130000</v>
      </c>
      <c r="K39" s="202">
        <f t="shared" si="4"/>
        <v>97.458580103456029</v>
      </c>
      <c r="L39" s="203"/>
      <c r="M39" s="201"/>
      <c r="N39" s="191"/>
    </row>
    <row r="40" spans="1:14" s="17" customFormat="1" x14ac:dyDescent="0.35">
      <c r="A40" s="189" t="s">
        <v>342</v>
      </c>
      <c r="B40" s="190" t="s">
        <v>343</v>
      </c>
      <c r="C40" s="200">
        <v>356787</v>
      </c>
      <c r="D40" s="200">
        <v>569900</v>
      </c>
      <c r="E40" s="201">
        <v>501700.42</v>
      </c>
      <c r="F40" s="202">
        <f t="shared" si="3"/>
        <v>88.033061940691354</v>
      </c>
      <c r="G40" s="203"/>
      <c r="H40" s="200">
        <v>1298707</v>
      </c>
      <c r="I40" s="200">
        <v>1333707</v>
      </c>
      <c r="J40" s="201">
        <v>1272014.1499999999</v>
      </c>
      <c r="K40" s="202">
        <f t="shared" si="4"/>
        <v>95.374332593290717</v>
      </c>
      <c r="L40" s="203"/>
      <c r="M40" s="201">
        <v>256080</v>
      </c>
      <c r="N40" s="191"/>
    </row>
    <row r="41" spans="1:14" s="17" customFormat="1" x14ac:dyDescent="0.35">
      <c r="A41" s="189" t="s">
        <v>344</v>
      </c>
      <c r="B41" s="190" t="s">
        <v>345</v>
      </c>
      <c r="C41" s="200">
        <v>210960</v>
      </c>
      <c r="D41" s="200">
        <v>242405</v>
      </c>
      <c r="E41" s="201">
        <v>213967.2</v>
      </c>
      <c r="F41" s="202">
        <f t="shared" si="3"/>
        <v>88.268476310307136</v>
      </c>
      <c r="G41" s="203"/>
      <c r="H41" s="200">
        <v>0</v>
      </c>
      <c r="I41" s="200">
        <v>225057</v>
      </c>
      <c r="J41" s="201">
        <v>224787.48</v>
      </c>
      <c r="K41" s="202">
        <f t="shared" si="4"/>
        <v>99.880243671603196</v>
      </c>
      <c r="L41" s="203"/>
      <c r="M41" s="201"/>
      <c r="N41" s="191"/>
    </row>
    <row r="42" spans="1:14" s="17" customFormat="1" x14ac:dyDescent="0.35">
      <c r="A42" s="189" t="s">
        <v>346</v>
      </c>
      <c r="B42" s="190" t="s">
        <v>347</v>
      </c>
      <c r="C42" s="200">
        <v>482961</v>
      </c>
      <c r="D42" s="200">
        <v>13638655</v>
      </c>
      <c r="E42" s="201">
        <v>12896691.34</v>
      </c>
      <c r="F42" s="202">
        <f t="shared" si="3"/>
        <v>94.559847286994199</v>
      </c>
      <c r="G42" s="203"/>
      <c r="H42" s="200">
        <v>2357951</v>
      </c>
      <c r="I42" s="200">
        <v>16222108</v>
      </c>
      <c r="J42" s="201">
        <v>15902652.34</v>
      </c>
      <c r="K42" s="202">
        <f t="shared" si="4"/>
        <v>98.030738915065783</v>
      </c>
      <c r="L42" s="203"/>
      <c r="M42" s="201">
        <v>8624469</v>
      </c>
      <c r="N42" s="191"/>
    </row>
    <row r="43" spans="1:14" s="17" customFormat="1" x14ac:dyDescent="0.35">
      <c r="A43" s="189" t="s">
        <v>348</v>
      </c>
      <c r="B43" s="190" t="s">
        <v>349</v>
      </c>
      <c r="C43" s="200">
        <v>74678198</v>
      </c>
      <c r="D43" s="200">
        <v>85038768</v>
      </c>
      <c r="E43" s="201">
        <v>74909511.25</v>
      </c>
      <c r="F43" s="202">
        <f t="shared" si="3"/>
        <v>88.088660045027936</v>
      </c>
      <c r="G43" s="203"/>
      <c r="H43" s="200">
        <v>9490673</v>
      </c>
      <c r="I43" s="200">
        <v>82605100</v>
      </c>
      <c r="J43" s="201">
        <v>82408499.299999997</v>
      </c>
      <c r="K43" s="202">
        <f t="shared" si="4"/>
        <v>99.761999319654592</v>
      </c>
      <c r="L43" s="203"/>
      <c r="M43" s="201">
        <v>38102568</v>
      </c>
      <c r="N43" s="191"/>
    </row>
    <row r="44" spans="1:14" s="17" customFormat="1" x14ac:dyDescent="0.35">
      <c r="A44" s="189" t="s">
        <v>350</v>
      </c>
      <c r="B44" s="190" t="s">
        <v>351</v>
      </c>
      <c r="C44" s="200">
        <v>390414</v>
      </c>
      <c r="D44" s="200">
        <v>3194800</v>
      </c>
      <c r="E44" s="201">
        <v>2755141.73</v>
      </c>
      <c r="F44" s="202">
        <f t="shared" si="3"/>
        <v>86.238316326530608</v>
      </c>
      <c r="G44" s="203"/>
      <c r="H44" s="200">
        <v>123474</v>
      </c>
      <c r="I44" s="200">
        <v>2711090</v>
      </c>
      <c r="J44" s="201">
        <v>2604930.56</v>
      </c>
      <c r="K44" s="202">
        <f t="shared" si="4"/>
        <v>96.08425245934292</v>
      </c>
      <c r="L44" s="203"/>
      <c r="M44" s="201">
        <v>400187</v>
      </c>
      <c r="N44" s="191"/>
    </row>
    <row r="45" spans="1:14" s="17" customFormat="1" ht="12.75" x14ac:dyDescent="0.35">
      <c r="A45" s="183" t="s">
        <v>361</v>
      </c>
      <c r="B45" s="184" t="s">
        <v>362</v>
      </c>
      <c r="C45" s="200"/>
      <c r="D45" s="200"/>
      <c r="E45" s="201"/>
      <c r="F45" s="202"/>
      <c r="G45" s="203"/>
      <c r="H45" s="200">
        <v>32432464</v>
      </c>
      <c r="I45" s="200">
        <v>40736532</v>
      </c>
      <c r="J45" s="201">
        <v>39315142.899999999</v>
      </c>
      <c r="K45" s="202">
        <f t="shared" si="4"/>
        <v>96.510775389520148</v>
      </c>
      <c r="L45" s="203"/>
      <c r="M45" s="201">
        <v>41553924</v>
      </c>
      <c r="N45" s="191"/>
    </row>
    <row r="46" spans="1:14" s="17" customFormat="1" x14ac:dyDescent="0.35">
      <c r="A46" s="189" t="s">
        <v>352</v>
      </c>
      <c r="B46" s="190" t="s">
        <v>353</v>
      </c>
      <c r="C46" s="200">
        <v>1268961</v>
      </c>
      <c r="D46" s="200">
        <v>2009526</v>
      </c>
      <c r="E46" s="201">
        <v>1826028.61</v>
      </c>
      <c r="F46" s="202">
        <f>IF(D46=0,0,E46/D46*100)</f>
        <v>90.868623247472286</v>
      </c>
      <c r="G46" s="203"/>
      <c r="H46" s="200">
        <v>466289</v>
      </c>
      <c r="I46" s="200">
        <v>466289</v>
      </c>
      <c r="J46" s="201">
        <v>464865.09</v>
      </c>
      <c r="K46" s="202">
        <f t="shared" si="4"/>
        <v>99.694629296423471</v>
      </c>
      <c r="L46" s="203"/>
      <c r="M46" s="201">
        <v>2743961</v>
      </c>
      <c r="N46" s="191"/>
    </row>
    <row r="47" spans="1:14" s="17" customFormat="1" x14ac:dyDescent="0.35">
      <c r="A47" s="189" t="s">
        <v>354</v>
      </c>
      <c r="B47" s="190" t="s">
        <v>355</v>
      </c>
      <c r="C47" s="200">
        <v>117874054</v>
      </c>
      <c r="D47" s="200">
        <v>161507585</v>
      </c>
      <c r="E47" s="201">
        <v>149307765.56</v>
      </c>
      <c r="F47" s="202">
        <f>IF(D47=0,0,E47/D47*100)</f>
        <v>92.44628700255781</v>
      </c>
      <c r="G47" s="203"/>
      <c r="H47" s="200">
        <v>124336211</v>
      </c>
      <c r="I47" s="200">
        <v>206655797</v>
      </c>
      <c r="J47" s="201">
        <v>205260308.16999999</v>
      </c>
      <c r="K47" s="202">
        <f t="shared" si="4"/>
        <v>99.324727953312618</v>
      </c>
      <c r="L47" s="203"/>
      <c r="M47" s="201">
        <v>174524718</v>
      </c>
      <c r="N47" s="191"/>
    </row>
    <row r="48" spans="1:14" s="17" customFormat="1" x14ac:dyDescent="0.35">
      <c r="A48" s="189" t="s">
        <v>356</v>
      </c>
      <c r="B48" s="190" t="s">
        <v>357</v>
      </c>
      <c r="C48" s="200">
        <v>596627256</v>
      </c>
      <c r="D48" s="200">
        <v>1196888289</v>
      </c>
      <c r="E48" s="201">
        <v>1078548141.49</v>
      </c>
      <c r="F48" s="202">
        <f>IF(D48=0,0,E48/D48*100)</f>
        <v>90.112682311490147</v>
      </c>
      <c r="G48" s="203"/>
      <c r="H48" s="200">
        <v>677351619</v>
      </c>
      <c r="I48" s="200">
        <v>1065379594</v>
      </c>
      <c r="J48" s="201">
        <v>1063732658.4299999</v>
      </c>
      <c r="K48" s="202">
        <f t="shared" si="4"/>
        <v>99.845413261219264</v>
      </c>
      <c r="L48" s="203"/>
      <c r="M48" s="201">
        <v>597196157</v>
      </c>
      <c r="N48" s="191"/>
    </row>
    <row r="49" spans="2:14" s="192" customFormat="1" ht="22.5" customHeight="1" x14ac:dyDescent="0.45">
      <c r="B49" s="193" t="s">
        <v>39</v>
      </c>
      <c r="C49" s="198">
        <f>SUM(C5:C48)</f>
        <v>2034258592</v>
      </c>
      <c r="D49" s="198">
        <f>SUM(D5:D48)</f>
        <v>2747008997</v>
      </c>
      <c r="E49" s="198">
        <f>SUM(E5:E48)</f>
        <v>2482817271.3999996</v>
      </c>
      <c r="F49" s="199"/>
      <c r="G49" s="199"/>
      <c r="H49" s="198">
        <f>SUM(H5:H48)</f>
        <v>2140523738</v>
      </c>
      <c r="I49" s="198">
        <f>SUM(I5:I48)</f>
        <v>2871086044</v>
      </c>
      <c r="J49" s="198">
        <f>SUM(J5:J48)</f>
        <v>2842941934.8500004</v>
      </c>
      <c r="K49" s="199"/>
      <c r="L49" s="199"/>
      <c r="M49" s="198">
        <f>SUM(M5:M48)</f>
        <v>2276124040</v>
      </c>
      <c r="N49" s="194"/>
    </row>
    <row r="50" spans="2:14" x14ac:dyDescent="0.35">
      <c r="B50" s="195" t="s">
        <v>37</v>
      </c>
    </row>
    <row r="51" spans="2:14" x14ac:dyDescent="0.35">
      <c r="B51" s="195" t="s">
        <v>38</v>
      </c>
    </row>
  </sheetData>
  <mergeCells count="7">
    <mergeCell ref="M3:N3"/>
    <mergeCell ref="B1:N1"/>
    <mergeCell ref="C2:N2"/>
    <mergeCell ref="C3:G3"/>
    <mergeCell ref="H3:L3"/>
    <mergeCell ref="A3:B3"/>
    <mergeCell ref="A2:B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62"/>
  <sheetViews>
    <sheetView topLeftCell="A34" workbookViewId="0">
      <selection activeCell="J53" sqref="J53"/>
    </sheetView>
  </sheetViews>
  <sheetFormatPr baseColWidth="10" defaultColWidth="11.3984375" defaultRowHeight="11.65" x14ac:dyDescent="0.35"/>
  <cols>
    <col min="1" max="1" width="61.86328125" style="19" customWidth="1"/>
    <col min="2" max="4" width="12.73046875" style="19" customWidth="1"/>
    <col min="5" max="5" width="13.1328125" style="19" customWidth="1"/>
    <col min="6" max="6" width="12.73046875" style="19" customWidth="1"/>
    <col min="7" max="7" width="14.265625" style="19" customWidth="1"/>
    <col min="8" max="8" width="12.73046875" style="19" customWidth="1"/>
    <col min="9" max="9" width="15" style="19" customWidth="1"/>
    <col min="10" max="10" width="12.73046875" style="19" customWidth="1"/>
    <col min="11" max="16384" width="11.3984375" style="19"/>
  </cols>
  <sheetData>
    <row r="1" spans="1:21" s="34" customFormat="1" ht="20.65" x14ac:dyDescent="0.35">
      <c r="A1" s="320" t="s">
        <v>234</v>
      </c>
      <c r="B1" s="320"/>
      <c r="C1" s="320"/>
      <c r="D1" s="320"/>
      <c r="E1" s="320"/>
      <c r="F1" s="320"/>
      <c r="G1" s="320"/>
      <c r="H1" s="320"/>
      <c r="I1" s="320"/>
      <c r="J1" s="320"/>
    </row>
    <row r="2" spans="1:21" s="17" customFormat="1" ht="17.649999999999999" x14ac:dyDescent="0.35">
      <c r="A2" s="71" t="s">
        <v>5</v>
      </c>
      <c r="B2" s="325" t="s">
        <v>243</v>
      </c>
      <c r="C2" s="326"/>
      <c r="D2" s="326"/>
      <c r="E2" s="326"/>
      <c r="F2" s="326"/>
      <c r="G2" s="326"/>
      <c r="H2" s="326"/>
      <c r="I2" s="326"/>
      <c r="J2" s="327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x14ac:dyDescent="0.35">
      <c r="A3" s="47"/>
      <c r="B3" s="328"/>
      <c r="C3" s="329"/>
      <c r="D3" s="329"/>
      <c r="E3" s="329"/>
      <c r="F3" s="329"/>
      <c r="G3" s="329"/>
      <c r="H3" s="329"/>
      <c r="I3" s="329"/>
      <c r="J3" s="330"/>
    </row>
    <row r="4" spans="1:21" x14ac:dyDescent="0.35">
      <c r="A4" s="323" t="s">
        <v>241</v>
      </c>
      <c r="B4" s="321" t="s">
        <v>168</v>
      </c>
      <c r="C4" s="321" t="s">
        <v>100</v>
      </c>
      <c r="D4" s="321" t="s">
        <v>169</v>
      </c>
      <c r="E4" s="321" t="s">
        <v>171</v>
      </c>
      <c r="F4" s="321" t="s">
        <v>170</v>
      </c>
      <c r="G4" s="321" t="s">
        <v>172</v>
      </c>
      <c r="H4" s="321" t="s">
        <v>174</v>
      </c>
      <c r="I4" s="321" t="s">
        <v>173</v>
      </c>
      <c r="J4" s="321" t="s">
        <v>175</v>
      </c>
    </row>
    <row r="5" spans="1:21" ht="26.25" customHeight="1" x14ac:dyDescent="0.35">
      <c r="A5" s="324"/>
      <c r="B5" s="322"/>
      <c r="C5" s="322"/>
      <c r="D5" s="322"/>
      <c r="E5" s="322"/>
      <c r="F5" s="322"/>
      <c r="G5" s="322"/>
      <c r="H5" s="322"/>
      <c r="I5" s="322"/>
      <c r="J5" s="322"/>
    </row>
    <row r="6" spans="1:21" ht="12.75" x14ac:dyDescent="0.35">
      <c r="A6" s="205" t="s">
        <v>364</v>
      </c>
      <c r="B6" s="206">
        <v>19306760</v>
      </c>
      <c r="C6" s="206">
        <v>16265454</v>
      </c>
      <c r="D6" s="206">
        <v>11893049</v>
      </c>
      <c r="E6" s="206">
        <v>12903189</v>
      </c>
      <c r="F6" s="206">
        <f>12163187+727307</f>
        <v>12890494</v>
      </c>
      <c r="G6" s="206">
        <f>+D6-B6</f>
        <v>-7413711</v>
      </c>
      <c r="H6" s="208">
        <f>+D6/B6</f>
        <v>0.61600439431577336</v>
      </c>
      <c r="I6" s="206">
        <f>+F6-D6</f>
        <v>997445</v>
      </c>
      <c r="J6" s="208">
        <f>+F6/D6</f>
        <v>1.0838678962812649</v>
      </c>
    </row>
    <row r="7" spans="1:21" ht="12.75" x14ac:dyDescent="0.35">
      <c r="A7" s="205" t="s">
        <v>365</v>
      </c>
      <c r="B7" s="206">
        <v>3246376</v>
      </c>
      <c r="C7" s="206">
        <v>4678182</v>
      </c>
      <c r="D7" s="206">
        <v>2248209</v>
      </c>
      <c r="E7" s="206">
        <v>2607824</v>
      </c>
      <c r="F7" s="206">
        <f>2141321+125205+164226</f>
        <v>2430752</v>
      </c>
      <c r="G7" s="206">
        <f t="shared" ref="G7:G55" si="0">+D7-B7</f>
        <v>-998167</v>
      </c>
      <c r="H7" s="208">
        <f t="shared" ref="H7:H55" si="1">+D7/B7</f>
        <v>0.69252883831078105</v>
      </c>
      <c r="I7" s="206">
        <f t="shared" ref="I7:I55" si="2">+F7-D7</f>
        <v>182543</v>
      </c>
      <c r="J7" s="208">
        <f t="shared" ref="J7:J55" si="3">+F7/D7</f>
        <v>1.0811948533254694</v>
      </c>
    </row>
    <row r="8" spans="1:21" ht="12.75" x14ac:dyDescent="0.35">
      <c r="A8" s="205" t="s">
        <v>366</v>
      </c>
      <c r="B8" s="206">
        <v>6669735</v>
      </c>
      <c r="C8" s="206">
        <v>6831816</v>
      </c>
      <c r="D8" s="206">
        <v>7437501</v>
      </c>
      <c r="E8" s="206">
        <v>6247062</v>
      </c>
      <c r="F8" s="206">
        <f>8458539+154516</f>
        <v>8613055</v>
      </c>
      <c r="G8" s="206">
        <f t="shared" si="0"/>
        <v>767766</v>
      </c>
      <c r="H8" s="208">
        <f t="shared" si="1"/>
        <v>1.1151119197389401</v>
      </c>
      <c r="I8" s="206">
        <f t="shared" si="2"/>
        <v>1175554</v>
      </c>
      <c r="J8" s="208">
        <f t="shared" si="3"/>
        <v>1.158057659420819</v>
      </c>
    </row>
    <row r="9" spans="1:21" ht="12.75" x14ac:dyDescent="0.35">
      <c r="A9" s="205" t="s">
        <v>367</v>
      </c>
      <c r="B9" s="206">
        <v>5553890</v>
      </c>
      <c r="C9" s="206">
        <v>3702707</v>
      </c>
      <c r="D9" s="206">
        <v>3966033</v>
      </c>
      <c r="E9" s="206">
        <v>3935423</v>
      </c>
      <c r="F9" s="206">
        <v>2903839</v>
      </c>
      <c r="G9" s="206">
        <f t="shared" si="0"/>
        <v>-1587857</v>
      </c>
      <c r="H9" s="208">
        <f t="shared" si="1"/>
        <v>0.71410002718815102</v>
      </c>
      <c r="I9" s="206">
        <f t="shared" si="2"/>
        <v>-1062194</v>
      </c>
      <c r="J9" s="208">
        <f t="shared" si="3"/>
        <v>0.73217721587288864</v>
      </c>
    </row>
    <row r="10" spans="1:21" ht="12.75" x14ac:dyDescent="0.35">
      <c r="A10" s="205" t="s">
        <v>368</v>
      </c>
      <c r="B10" s="206">
        <v>10160</v>
      </c>
      <c r="C10" s="206">
        <v>74195</v>
      </c>
      <c r="D10" s="206">
        <v>39692</v>
      </c>
      <c r="E10" s="206">
        <v>99077</v>
      </c>
      <c r="F10" s="206">
        <f>141000+17280+25630</f>
        <v>183910</v>
      </c>
      <c r="G10" s="206">
        <f t="shared" si="0"/>
        <v>29532</v>
      </c>
      <c r="H10" s="208">
        <f t="shared" si="1"/>
        <v>3.9066929133858266</v>
      </c>
      <c r="I10" s="206">
        <f t="shared" si="2"/>
        <v>144218</v>
      </c>
      <c r="J10" s="208">
        <f t="shared" si="3"/>
        <v>4.6334273909100068</v>
      </c>
    </row>
    <row r="11" spans="1:21" ht="12.75" x14ac:dyDescent="0.35">
      <c r="A11" s="205" t="s">
        <v>369</v>
      </c>
      <c r="B11" s="206">
        <v>2329144</v>
      </c>
      <c r="C11" s="206">
        <v>3624526</v>
      </c>
      <c r="D11" s="206">
        <v>2187114</v>
      </c>
      <c r="E11" s="206">
        <v>2698455</v>
      </c>
      <c r="F11" s="206">
        <f>1832966+39845+52826+500000</f>
        <v>2425637</v>
      </c>
      <c r="G11" s="206">
        <f t="shared" si="0"/>
        <v>-142030</v>
      </c>
      <c r="H11" s="208">
        <f t="shared" si="1"/>
        <v>0.93902051569160172</v>
      </c>
      <c r="I11" s="206">
        <f t="shared" si="2"/>
        <v>238523</v>
      </c>
      <c r="J11" s="208">
        <f t="shared" si="3"/>
        <v>1.1090583298355732</v>
      </c>
    </row>
    <row r="12" spans="1:21" ht="12.75" x14ac:dyDescent="0.35">
      <c r="A12" s="205" t="s">
        <v>370</v>
      </c>
      <c r="B12" s="206">
        <v>236558</v>
      </c>
      <c r="C12" s="206">
        <v>331608</v>
      </c>
      <c r="D12" s="206">
        <v>319275</v>
      </c>
      <c r="E12" s="206">
        <v>456693</v>
      </c>
      <c r="F12" s="206">
        <v>323804</v>
      </c>
      <c r="G12" s="206">
        <f t="shared" si="0"/>
        <v>82717</v>
      </c>
      <c r="H12" s="208">
        <f t="shared" si="1"/>
        <v>1.3496690029506506</v>
      </c>
      <c r="I12" s="206">
        <f t="shared" si="2"/>
        <v>4529</v>
      </c>
      <c r="J12" s="208">
        <f t="shared" si="3"/>
        <v>1.014185263487589</v>
      </c>
    </row>
    <row r="13" spans="1:21" ht="12.75" x14ac:dyDescent="0.35">
      <c r="A13" s="205" t="s">
        <v>150</v>
      </c>
      <c r="B13" s="206">
        <v>101054</v>
      </c>
      <c r="C13" s="206">
        <v>159246</v>
      </c>
      <c r="D13" s="206">
        <v>101640</v>
      </c>
      <c r="E13" s="206">
        <v>66603</v>
      </c>
      <c r="F13" s="206">
        <f>123566+53682</f>
        <v>177248</v>
      </c>
      <c r="G13" s="206">
        <f t="shared" si="0"/>
        <v>586</v>
      </c>
      <c r="H13" s="208">
        <f t="shared" si="1"/>
        <v>1.005798879806836</v>
      </c>
      <c r="I13" s="206">
        <f t="shared" si="2"/>
        <v>75608</v>
      </c>
      <c r="J13" s="208">
        <f t="shared" si="3"/>
        <v>1.7438803620621803</v>
      </c>
    </row>
    <row r="14" spans="1:21" ht="12.75" x14ac:dyDescent="0.35">
      <c r="A14" s="205" t="s">
        <v>102</v>
      </c>
      <c r="B14" s="206">
        <v>522196</v>
      </c>
      <c r="C14" s="206">
        <v>1656479</v>
      </c>
      <c r="D14" s="206">
        <v>694320</v>
      </c>
      <c r="E14" s="206">
        <v>1849398</v>
      </c>
      <c r="F14" s="206">
        <f>102481+576120</f>
        <v>678601</v>
      </c>
      <c r="G14" s="206">
        <f t="shared" si="0"/>
        <v>172124</v>
      </c>
      <c r="H14" s="208">
        <f t="shared" si="1"/>
        <v>1.3296156998521629</v>
      </c>
      <c r="I14" s="206">
        <f t="shared" si="2"/>
        <v>-15719</v>
      </c>
      <c r="J14" s="208">
        <f t="shared" si="3"/>
        <v>0.97736058301647655</v>
      </c>
    </row>
    <row r="15" spans="1:21" ht="12.75" x14ac:dyDescent="0.35">
      <c r="A15" s="205" t="s">
        <v>371</v>
      </c>
      <c r="B15" s="206">
        <v>176317</v>
      </c>
      <c r="C15" s="206">
        <v>377700</v>
      </c>
      <c r="D15" s="206">
        <v>225964</v>
      </c>
      <c r="E15" s="206">
        <v>223970</v>
      </c>
      <c r="F15" s="206">
        <f>382041+900</f>
        <v>382941</v>
      </c>
      <c r="G15" s="206">
        <f t="shared" si="0"/>
        <v>49647</v>
      </c>
      <c r="H15" s="208">
        <f t="shared" si="1"/>
        <v>1.2815780667774519</v>
      </c>
      <c r="I15" s="206">
        <f t="shared" si="2"/>
        <v>156977</v>
      </c>
      <c r="J15" s="208">
        <f t="shared" si="3"/>
        <v>1.6946991556177091</v>
      </c>
    </row>
    <row r="16" spans="1:21" ht="12.75" x14ac:dyDescent="0.35">
      <c r="A16" s="205" t="s">
        <v>372</v>
      </c>
      <c r="B16" s="206">
        <v>2718962</v>
      </c>
      <c r="C16" s="206">
        <v>17101360</v>
      </c>
      <c r="D16" s="206">
        <v>1926962</v>
      </c>
      <c r="E16" s="206">
        <v>20973010</v>
      </c>
      <c r="F16" s="206">
        <f>107493+355680+1715073</f>
        <v>2178246</v>
      </c>
      <c r="G16" s="206">
        <f t="shared" si="0"/>
        <v>-792000</v>
      </c>
      <c r="H16" s="208">
        <f t="shared" si="1"/>
        <v>0.70871236891137135</v>
      </c>
      <c r="I16" s="206">
        <f t="shared" si="2"/>
        <v>251284</v>
      </c>
      <c r="J16" s="208">
        <f t="shared" si="3"/>
        <v>1.1304042321540331</v>
      </c>
    </row>
    <row r="17" spans="1:10" ht="12.75" x14ac:dyDescent="0.35">
      <c r="A17" s="205" t="s">
        <v>373</v>
      </c>
      <c r="B17" s="206">
        <v>4965503</v>
      </c>
      <c r="C17" s="206">
        <v>42758214</v>
      </c>
      <c r="D17" s="206">
        <v>9596337</v>
      </c>
      <c r="E17" s="206">
        <v>47542645</v>
      </c>
      <c r="F17" s="206">
        <f>3642202+975739+268514</f>
        <v>4886455</v>
      </c>
      <c r="G17" s="206">
        <f t="shared" si="0"/>
        <v>4630834</v>
      </c>
      <c r="H17" s="208">
        <f t="shared" si="1"/>
        <v>1.9326011886409091</v>
      </c>
      <c r="I17" s="206">
        <f t="shared" si="2"/>
        <v>-4709882</v>
      </c>
      <c r="J17" s="208">
        <f t="shared" si="3"/>
        <v>0.50920002079960303</v>
      </c>
    </row>
    <row r="18" spans="1:10" ht="12.75" x14ac:dyDescent="0.35">
      <c r="A18" s="205" t="s">
        <v>374</v>
      </c>
      <c r="B18" s="206">
        <v>476625</v>
      </c>
      <c r="C18" s="206">
        <v>1828291</v>
      </c>
      <c r="D18" s="206">
        <v>847485</v>
      </c>
      <c r="E18" s="206">
        <v>962620</v>
      </c>
      <c r="F18" s="206">
        <f>66830+23429+203833+642655</f>
        <v>936747</v>
      </c>
      <c r="G18" s="206">
        <f t="shared" si="0"/>
        <v>370860</v>
      </c>
      <c r="H18" s="208">
        <f t="shared" si="1"/>
        <v>1.778095987411487</v>
      </c>
      <c r="I18" s="206">
        <f t="shared" si="2"/>
        <v>89262</v>
      </c>
      <c r="J18" s="208">
        <f t="shared" si="3"/>
        <v>1.1053257579780174</v>
      </c>
    </row>
    <row r="19" spans="1:10" ht="12.75" x14ac:dyDescent="0.35">
      <c r="A19" s="205" t="s">
        <v>375</v>
      </c>
      <c r="B19" s="206">
        <v>68809</v>
      </c>
      <c r="C19" s="206">
        <v>128410</v>
      </c>
      <c r="D19" s="206">
        <v>124119</v>
      </c>
      <c r="E19" s="206">
        <v>148193</v>
      </c>
      <c r="F19" s="206">
        <f>11719+21240+116465+2850</f>
        <v>152274</v>
      </c>
      <c r="G19" s="206">
        <f t="shared" si="0"/>
        <v>55310</v>
      </c>
      <c r="H19" s="208">
        <f t="shared" si="1"/>
        <v>1.8038192678283365</v>
      </c>
      <c r="I19" s="206">
        <f t="shared" si="2"/>
        <v>28155</v>
      </c>
      <c r="J19" s="208">
        <f t="shared" si="3"/>
        <v>1.2268387595775023</v>
      </c>
    </row>
    <row r="20" spans="1:10" ht="12.75" x14ac:dyDescent="0.35">
      <c r="A20" s="205" t="s">
        <v>376</v>
      </c>
      <c r="B20" s="206">
        <v>452460</v>
      </c>
      <c r="C20" s="206">
        <v>3805239</v>
      </c>
      <c r="D20" s="206">
        <v>353048</v>
      </c>
      <c r="E20" s="206">
        <v>5173912</v>
      </c>
      <c r="F20" s="206">
        <f>80619+228731</f>
        <v>309350</v>
      </c>
      <c r="G20" s="206">
        <f t="shared" si="0"/>
        <v>-99412</v>
      </c>
      <c r="H20" s="208">
        <f t="shared" si="1"/>
        <v>0.78028555010387657</v>
      </c>
      <c r="I20" s="206">
        <f t="shared" si="2"/>
        <v>-43698</v>
      </c>
      <c r="J20" s="208">
        <f t="shared" si="3"/>
        <v>0.87622646212413047</v>
      </c>
    </row>
    <row r="21" spans="1:10" ht="12.75" x14ac:dyDescent="0.35">
      <c r="A21" s="205" t="s">
        <v>377</v>
      </c>
      <c r="B21" s="206">
        <v>2397395</v>
      </c>
      <c r="C21" s="206">
        <v>2198103</v>
      </c>
      <c r="D21" s="206">
        <v>2813428</v>
      </c>
      <c r="E21" s="206">
        <v>1765333</v>
      </c>
      <c r="F21" s="206">
        <v>1139079</v>
      </c>
      <c r="G21" s="206">
        <f t="shared" si="0"/>
        <v>416033</v>
      </c>
      <c r="H21" s="208">
        <f t="shared" si="1"/>
        <v>1.1735354415938968</v>
      </c>
      <c r="I21" s="206">
        <f t="shared" si="2"/>
        <v>-1674349</v>
      </c>
      <c r="J21" s="208">
        <f t="shared" si="3"/>
        <v>0.40487227680964288</v>
      </c>
    </row>
    <row r="22" spans="1:10" ht="12.75" x14ac:dyDescent="0.35">
      <c r="A22" s="205" t="s">
        <v>378</v>
      </c>
      <c r="B22" s="206">
        <v>5300</v>
      </c>
      <c r="C22" s="206">
        <v>5000</v>
      </c>
      <c r="D22" s="206">
        <v>498</v>
      </c>
      <c r="E22" s="206">
        <v>6000</v>
      </c>
      <c r="F22" s="206"/>
      <c r="G22" s="206">
        <f t="shared" si="0"/>
        <v>-4802</v>
      </c>
      <c r="H22" s="208">
        <f t="shared" si="1"/>
        <v>9.39622641509434E-2</v>
      </c>
      <c r="I22" s="206">
        <f t="shared" si="2"/>
        <v>-498</v>
      </c>
      <c r="J22" s="208">
        <f t="shared" si="3"/>
        <v>0</v>
      </c>
    </row>
    <row r="23" spans="1:10" ht="12.75" x14ac:dyDescent="0.35">
      <c r="A23" s="205" t="s">
        <v>379</v>
      </c>
      <c r="B23" s="206">
        <v>3244003</v>
      </c>
      <c r="C23" s="206">
        <v>3370802</v>
      </c>
      <c r="D23" s="206">
        <v>3941411</v>
      </c>
      <c r="E23" s="206">
        <v>4748965</v>
      </c>
      <c r="F23" s="206">
        <f>754968+1666838+30000</f>
        <v>2451806</v>
      </c>
      <c r="G23" s="206">
        <f t="shared" si="0"/>
        <v>697408</v>
      </c>
      <c r="H23" s="208">
        <f t="shared" si="1"/>
        <v>1.2149837715933061</v>
      </c>
      <c r="I23" s="206">
        <f t="shared" si="2"/>
        <v>-1489605</v>
      </c>
      <c r="J23" s="208">
        <f t="shared" si="3"/>
        <v>0.62206301245924367</v>
      </c>
    </row>
    <row r="24" spans="1:10" ht="12.75" x14ac:dyDescent="0.35">
      <c r="A24" s="205" t="s">
        <v>380</v>
      </c>
      <c r="B24" s="206">
        <v>11614130</v>
      </c>
      <c r="C24" s="206">
        <v>14244585</v>
      </c>
      <c r="D24" s="206">
        <v>13499023</v>
      </c>
      <c r="E24" s="206">
        <v>15053990</v>
      </c>
      <c r="F24" s="206">
        <f>9009383+348621.5+319678</f>
        <v>9677682.5</v>
      </c>
      <c r="G24" s="206">
        <f t="shared" si="0"/>
        <v>1884893</v>
      </c>
      <c r="H24" s="208">
        <f t="shared" si="1"/>
        <v>1.1622930860942662</v>
      </c>
      <c r="I24" s="206">
        <f t="shared" si="2"/>
        <v>-3821340.5</v>
      </c>
      <c r="J24" s="208">
        <f t="shared" si="3"/>
        <v>0.71691725393756278</v>
      </c>
    </row>
    <row r="25" spans="1:10" ht="12.75" x14ac:dyDescent="0.35">
      <c r="A25" s="205" t="s">
        <v>381</v>
      </c>
      <c r="B25" s="206">
        <v>1895007</v>
      </c>
      <c r="C25" s="206">
        <v>2186005</v>
      </c>
      <c r="D25" s="206">
        <v>1904623</v>
      </c>
      <c r="E25" s="206">
        <v>2500493</v>
      </c>
      <c r="F25" s="206">
        <v>1083283</v>
      </c>
      <c r="G25" s="206">
        <f t="shared" si="0"/>
        <v>9616</v>
      </c>
      <c r="H25" s="208">
        <f t="shared" si="1"/>
        <v>1.0050743875880142</v>
      </c>
      <c r="I25" s="206">
        <f t="shared" si="2"/>
        <v>-821340</v>
      </c>
      <c r="J25" s="208">
        <f t="shared" si="3"/>
        <v>0.56876505219143103</v>
      </c>
    </row>
    <row r="26" spans="1:10" ht="12.75" x14ac:dyDescent="0.35">
      <c r="A26" s="205" t="s">
        <v>382</v>
      </c>
      <c r="B26" s="206">
        <v>548457</v>
      </c>
      <c r="C26" s="206">
        <v>366585</v>
      </c>
      <c r="D26" s="206">
        <v>649112</v>
      </c>
      <c r="E26" s="206">
        <v>343225</v>
      </c>
      <c r="F26" s="206">
        <v>461666</v>
      </c>
      <c r="G26" s="206">
        <f t="shared" si="0"/>
        <v>100655</v>
      </c>
      <c r="H26" s="208">
        <f t="shared" si="1"/>
        <v>1.1835239590341631</v>
      </c>
      <c r="I26" s="206">
        <f t="shared" si="2"/>
        <v>-187446</v>
      </c>
      <c r="J26" s="208">
        <f t="shared" si="3"/>
        <v>0.71122703015812372</v>
      </c>
    </row>
    <row r="27" spans="1:10" ht="12.75" x14ac:dyDescent="0.35">
      <c r="A27" s="205" t="s">
        <v>383</v>
      </c>
      <c r="B27" s="206">
        <v>453329</v>
      </c>
      <c r="C27" s="206">
        <v>403889</v>
      </c>
      <c r="D27" s="206">
        <v>407257</v>
      </c>
      <c r="E27" s="206">
        <v>200767</v>
      </c>
      <c r="F27" s="206">
        <v>419491</v>
      </c>
      <c r="G27" s="206">
        <f t="shared" si="0"/>
        <v>-46072</v>
      </c>
      <c r="H27" s="208">
        <f t="shared" si="1"/>
        <v>0.89836961676839555</v>
      </c>
      <c r="I27" s="206">
        <f t="shared" si="2"/>
        <v>12234</v>
      </c>
      <c r="J27" s="208">
        <f t="shared" si="3"/>
        <v>1.0300399993124734</v>
      </c>
    </row>
    <row r="28" spans="1:10" ht="12.75" x14ac:dyDescent="0.35">
      <c r="A28" s="205" t="s">
        <v>384</v>
      </c>
      <c r="B28" s="206">
        <v>0</v>
      </c>
      <c r="C28" s="206">
        <v>115799</v>
      </c>
      <c r="D28" s="206">
        <v>40000</v>
      </c>
      <c r="E28" s="206">
        <v>102362</v>
      </c>
      <c r="F28" s="206">
        <v>40000</v>
      </c>
      <c r="G28" s="206">
        <f t="shared" si="0"/>
        <v>40000</v>
      </c>
      <c r="H28" s="208"/>
      <c r="I28" s="206">
        <f t="shared" si="2"/>
        <v>0</v>
      </c>
      <c r="J28" s="208">
        <f t="shared" si="3"/>
        <v>1</v>
      </c>
    </row>
    <row r="29" spans="1:10" ht="12.75" x14ac:dyDescent="0.35">
      <c r="A29" s="205" t="s">
        <v>385</v>
      </c>
      <c r="B29" s="206">
        <v>337923</v>
      </c>
      <c r="C29" s="206">
        <v>773971</v>
      </c>
      <c r="D29" s="206">
        <v>901765</v>
      </c>
      <c r="E29" s="206">
        <v>3902069</v>
      </c>
      <c r="F29" s="206">
        <f>254481+551616</f>
        <v>806097</v>
      </c>
      <c r="G29" s="206">
        <f t="shared" si="0"/>
        <v>563842</v>
      </c>
      <c r="H29" s="208">
        <f t="shared" si="1"/>
        <v>2.6685517114845689</v>
      </c>
      <c r="I29" s="206">
        <f t="shared" si="2"/>
        <v>-95668</v>
      </c>
      <c r="J29" s="208">
        <f t="shared" si="3"/>
        <v>0.89391027595881412</v>
      </c>
    </row>
    <row r="30" spans="1:10" ht="12.75" x14ac:dyDescent="0.35">
      <c r="A30" s="205" t="s">
        <v>386</v>
      </c>
      <c r="B30" s="206">
        <v>753558</v>
      </c>
      <c r="C30" s="206">
        <v>15993730</v>
      </c>
      <c r="D30" s="206">
        <v>1024648</v>
      </c>
      <c r="E30" s="206">
        <v>14990846</v>
      </c>
      <c r="F30" s="206">
        <f>883214+2856811+203735</f>
        <v>3943760</v>
      </c>
      <c r="G30" s="206">
        <f t="shared" si="0"/>
        <v>271090</v>
      </c>
      <c r="H30" s="208">
        <f t="shared" si="1"/>
        <v>1.3597466950121955</v>
      </c>
      <c r="I30" s="206">
        <f t="shared" si="2"/>
        <v>2919112</v>
      </c>
      <c r="J30" s="208">
        <f t="shared" si="3"/>
        <v>3.8488924977162888</v>
      </c>
    </row>
    <row r="31" spans="1:10" ht="12.75" x14ac:dyDescent="0.35">
      <c r="A31" s="205" t="s">
        <v>387</v>
      </c>
      <c r="B31" s="206">
        <v>0</v>
      </c>
      <c r="C31" s="206">
        <v>1462549</v>
      </c>
      <c r="D31" s="206">
        <v>9543816</v>
      </c>
      <c r="E31" s="206">
        <v>10095722</v>
      </c>
      <c r="F31" s="206">
        <v>10224155</v>
      </c>
      <c r="G31" s="206">
        <f t="shared" si="0"/>
        <v>9543816</v>
      </c>
      <c r="H31" s="208"/>
      <c r="I31" s="206">
        <f t="shared" si="2"/>
        <v>680339</v>
      </c>
      <c r="J31" s="208">
        <f t="shared" si="3"/>
        <v>1.0712858462485026</v>
      </c>
    </row>
    <row r="32" spans="1:10" ht="12.75" x14ac:dyDescent="0.35">
      <c r="A32" s="205" t="s">
        <v>388</v>
      </c>
      <c r="B32" s="206">
        <v>0</v>
      </c>
      <c r="C32" s="206">
        <v>20000</v>
      </c>
      <c r="D32" s="206"/>
      <c r="E32" s="206"/>
      <c r="F32" s="206"/>
      <c r="G32" s="206">
        <f t="shared" si="0"/>
        <v>0</v>
      </c>
      <c r="H32" s="208"/>
      <c r="I32" s="206">
        <f t="shared" si="2"/>
        <v>0</v>
      </c>
      <c r="J32" s="208"/>
    </row>
    <row r="33" spans="1:10" ht="12.75" x14ac:dyDescent="0.35">
      <c r="A33" s="205" t="s">
        <v>389</v>
      </c>
      <c r="B33" s="206">
        <v>118006</v>
      </c>
      <c r="C33" s="206">
        <v>1210605</v>
      </c>
      <c r="D33" s="206">
        <v>333935</v>
      </c>
      <c r="E33" s="206">
        <v>1533920</v>
      </c>
      <c r="F33" s="206">
        <f>911383+50420</f>
        <v>961803</v>
      </c>
      <c r="G33" s="206">
        <f t="shared" si="0"/>
        <v>215929</v>
      </c>
      <c r="H33" s="208">
        <f t="shared" si="1"/>
        <v>2.8298137382844941</v>
      </c>
      <c r="I33" s="206">
        <f t="shared" si="2"/>
        <v>627868</v>
      </c>
      <c r="J33" s="208">
        <f t="shared" si="3"/>
        <v>2.8802102205519038</v>
      </c>
    </row>
    <row r="34" spans="1:10" ht="12.75" x14ac:dyDescent="0.35">
      <c r="A34" s="205" t="s">
        <v>390</v>
      </c>
      <c r="B34" s="206">
        <v>19650</v>
      </c>
      <c r="C34" s="206">
        <v>120440</v>
      </c>
      <c r="D34" s="206">
        <v>40388</v>
      </c>
      <c r="E34" s="206">
        <v>47138</v>
      </c>
      <c r="F34" s="206">
        <v>49392</v>
      </c>
      <c r="G34" s="206">
        <f t="shared" si="0"/>
        <v>20738</v>
      </c>
      <c r="H34" s="208">
        <f t="shared" si="1"/>
        <v>2.0553689567430027</v>
      </c>
      <c r="I34" s="206">
        <f t="shared" si="2"/>
        <v>9004</v>
      </c>
      <c r="J34" s="208">
        <f t="shared" si="3"/>
        <v>1.2229375061899574</v>
      </c>
    </row>
    <row r="35" spans="1:10" ht="12.75" x14ac:dyDescent="0.35">
      <c r="A35" s="205" t="s">
        <v>391</v>
      </c>
      <c r="B35" s="206">
        <v>316221</v>
      </c>
      <c r="C35" s="206">
        <v>2604401</v>
      </c>
      <c r="D35" s="206">
        <v>383391</v>
      </c>
      <c r="E35" s="206">
        <v>1986775</v>
      </c>
      <c r="F35" s="206">
        <f>631785+36040</f>
        <v>667825</v>
      </c>
      <c r="G35" s="206">
        <f t="shared" si="0"/>
        <v>67170</v>
      </c>
      <c r="H35" s="208">
        <f t="shared" si="1"/>
        <v>1.2124147352642614</v>
      </c>
      <c r="I35" s="206">
        <f t="shared" si="2"/>
        <v>284434</v>
      </c>
      <c r="J35" s="208">
        <f t="shared" si="3"/>
        <v>1.74189013304955</v>
      </c>
    </row>
    <row r="36" spans="1:10" ht="12.75" x14ac:dyDescent="0.35">
      <c r="A36" s="205" t="s">
        <v>392</v>
      </c>
      <c r="B36" s="206">
        <v>59870</v>
      </c>
      <c r="C36" s="206">
        <v>159699</v>
      </c>
      <c r="D36" s="206">
        <v>32700</v>
      </c>
      <c r="E36" s="206">
        <v>331547</v>
      </c>
      <c r="F36" s="206">
        <v>92289</v>
      </c>
      <c r="G36" s="206">
        <f t="shared" si="0"/>
        <v>-27170</v>
      </c>
      <c r="H36" s="208">
        <f t="shared" si="1"/>
        <v>0.54618339736094867</v>
      </c>
      <c r="I36" s="206">
        <f t="shared" si="2"/>
        <v>59589</v>
      </c>
      <c r="J36" s="208">
        <f t="shared" si="3"/>
        <v>2.8222935779816516</v>
      </c>
    </row>
    <row r="37" spans="1:10" ht="12.75" x14ac:dyDescent="0.35">
      <c r="A37" s="205" t="s">
        <v>393</v>
      </c>
      <c r="B37" s="206">
        <v>1085338</v>
      </c>
      <c r="C37" s="206">
        <v>2465718</v>
      </c>
      <c r="D37" s="206">
        <v>1000103</v>
      </c>
      <c r="E37" s="206">
        <v>3190470</v>
      </c>
      <c r="F37" s="206">
        <v>1000103</v>
      </c>
      <c r="G37" s="206">
        <f t="shared" si="0"/>
        <v>-85235</v>
      </c>
      <c r="H37" s="208">
        <f t="shared" si="1"/>
        <v>0.92146686101472541</v>
      </c>
      <c r="I37" s="206">
        <f t="shared" si="2"/>
        <v>0</v>
      </c>
      <c r="J37" s="208">
        <f t="shared" si="3"/>
        <v>1</v>
      </c>
    </row>
    <row r="38" spans="1:10" ht="12.75" x14ac:dyDescent="0.35">
      <c r="A38" s="205" t="s">
        <v>394</v>
      </c>
      <c r="B38" s="206">
        <v>276074</v>
      </c>
      <c r="C38" s="206">
        <v>30862</v>
      </c>
      <c r="D38" s="206">
        <v>273361</v>
      </c>
      <c r="E38" s="206">
        <v>151057</v>
      </c>
      <c r="F38" s="206"/>
      <c r="G38" s="206">
        <f t="shared" si="0"/>
        <v>-2713</v>
      </c>
      <c r="H38" s="208">
        <f t="shared" si="1"/>
        <v>0.99017292465063711</v>
      </c>
      <c r="I38" s="206">
        <f t="shared" si="2"/>
        <v>-273361</v>
      </c>
      <c r="J38" s="208">
        <f t="shared" si="3"/>
        <v>0</v>
      </c>
    </row>
    <row r="39" spans="1:10" ht="12.75" x14ac:dyDescent="0.35">
      <c r="A39" s="205" t="s">
        <v>395</v>
      </c>
      <c r="B39" s="206">
        <v>8230</v>
      </c>
      <c r="C39" s="206">
        <v>8230</v>
      </c>
      <c r="D39" s="206">
        <v>6858</v>
      </c>
      <c r="E39" s="206">
        <v>4620</v>
      </c>
      <c r="F39" s="206"/>
      <c r="G39" s="206">
        <f t="shared" si="0"/>
        <v>-1372</v>
      </c>
      <c r="H39" s="208">
        <f t="shared" si="1"/>
        <v>0.83329283110571084</v>
      </c>
      <c r="I39" s="206">
        <f t="shared" si="2"/>
        <v>-6858</v>
      </c>
      <c r="J39" s="208">
        <f t="shared" si="3"/>
        <v>0</v>
      </c>
    </row>
    <row r="40" spans="1:10" ht="12.75" x14ac:dyDescent="0.35">
      <c r="A40" s="205" t="s">
        <v>103</v>
      </c>
      <c r="B40" s="206">
        <v>644376</v>
      </c>
      <c r="C40" s="206">
        <v>899005</v>
      </c>
      <c r="D40" s="206">
        <v>414084</v>
      </c>
      <c r="E40" s="206">
        <v>1043888</v>
      </c>
      <c r="F40" s="206">
        <f>26659+34392+80056+1465187</f>
        <v>1606294</v>
      </c>
      <c r="G40" s="206">
        <f t="shared" si="0"/>
        <v>-230292</v>
      </c>
      <c r="H40" s="208">
        <f t="shared" si="1"/>
        <v>0.64261238779842822</v>
      </c>
      <c r="I40" s="206">
        <f t="shared" si="2"/>
        <v>1192210</v>
      </c>
      <c r="J40" s="208">
        <f t="shared" si="3"/>
        <v>3.8791501241294037</v>
      </c>
    </row>
    <row r="41" spans="1:10" ht="12.75" x14ac:dyDescent="0.35">
      <c r="A41" s="205" t="s">
        <v>396</v>
      </c>
      <c r="B41" s="206">
        <v>0</v>
      </c>
      <c r="C41" s="206">
        <v>1439313</v>
      </c>
      <c r="D41" s="206">
        <v>18218</v>
      </c>
      <c r="E41" s="206">
        <v>773205</v>
      </c>
      <c r="F41" s="206">
        <f>4017+66250</f>
        <v>70267</v>
      </c>
      <c r="G41" s="206">
        <f t="shared" si="0"/>
        <v>18218</v>
      </c>
      <c r="H41" s="208"/>
      <c r="I41" s="206">
        <f t="shared" si="2"/>
        <v>52049</v>
      </c>
      <c r="J41" s="208">
        <f t="shared" si="3"/>
        <v>3.8570095509935229</v>
      </c>
    </row>
    <row r="42" spans="1:10" ht="12.75" x14ac:dyDescent="0.35">
      <c r="A42" s="205" t="s">
        <v>397</v>
      </c>
      <c r="B42" s="206">
        <v>204529</v>
      </c>
      <c r="C42" s="206">
        <v>248899</v>
      </c>
      <c r="D42" s="206">
        <v>658777</v>
      </c>
      <c r="E42" s="206">
        <v>615677</v>
      </c>
      <c r="F42" s="206">
        <v>643531</v>
      </c>
      <c r="G42" s="206">
        <f t="shared" si="0"/>
        <v>454248</v>
      </c>
      <c r="H42" s="208">
        <f t="shared" si="1"/>
        <v>3.2209466628204315</v>
      </c>
      <c r="I42" s="206">
        <f t="shared" si="2"/>
        <v>-15246</v>
      </c>
      <c r="J42" s="208">
        <f t="shared" si="3"/>
        <v>0.97685711553378463</v>
      </c>
    </row>
    <row r="43" spans="1:10" ht="12.75" x14ac:dyDescent="0.35">
      <c r="A43" s="205" t="s">
        <v>398</v>
      </c>
      <c r="B43" s="206">
        <v>119404</v>
      </c>
      <c r="C43" s="206">
        <v>14008671</v>
      </c>
      <c r="D43" s="206">
        <v>199748</v>
      </c>
      <c r="E43" s="206">
        <v>3817120</v>
      </c>
      <c r="F43" s="206">
        <f>78240+142650</f>
        <v>220890</v>
      </c>
      <c r="G43" s="206">
        <f t="shared" si="0"/>
        <v>80344</v>
      </c>
      <c r="H43" s="208">
        <f t="shared" si="1"/>
        <v>1.6728752805601153</v>
      </c>
      <c r="I43" s="206">
        <f t="shared" si="2"/>
        <v>21142</v>
      </c>
      <c r="J43" s="208">
        <f t="shared" si="3"/>
        <v>1.1058433626369226</v>
      </c>
    </row>
    <row r="44" spans="1:10" ht="12.75" x14ac:dyDescent="0.35">
      <c r="A44" s="205" t="s">
        <v>247</v>
      </c>
      <c r="B44" s="206">
        <v>272149</v>
      </c>
      <c r="C44" s="206">
        <v>860146</v>
      </c>
      <c r="D44" s="206">
        <v>100181</v>
      </c>
      <c r="E44" s="206">
        <v>1558735</v>
      </c>
      <c r="F44" s="206"/>
      <c r="G44" s="206">
        <f t="shared" si="0"/>
        <v>-171968</v>
      </c>
      <c r="H44" s="208">
        <f t="shared" si="1"/>
        <v>0.36811085104115759</v>
      </c>
      <c r="I44" s="206">
        <f t="shared" si="2"/>
        <v>-100181</v>
      </c>
      <c r="J44" s="208">
        <f t="shared" si="3"/>
        <v>0</v>
      </c>
    </row>
    <row r="45" spans="1:10" ht="12.75" x14ac:dyDescent="0.35">
      <c r="A45" s="205" t="s">
        <v>399</v>
      </c>
      <c r="B45" s="206">
        <v>182675</v>
      </c>
      <c r="C45" s="206">
        <v>413036</v>
      </c>
      <c r="D45" s="206">
        <v>293310</v>
      </c>
      <c r="E45" s="206">
        <v>291803</v>
      </c>
      <c r="F45" s="206">
        <f>60500+21240</f>
        <v>81740</v>
      </c>
      <c r="G45" s="206">
        <f t="shared" si="0"/>
        <v>110635</v>
      </c>
      <c r="H45" s="208">
        <f t="shared" si="1"/>
        <v>1.6056384289037908</v>
      </c>
      <c r="I45" s="206">
        <f t="shared" si="2"/>
        <v>-211570</v>
      </c>
      <c r="J45" s="208">
        <f t="shared" si="3"/>
        <v>0.27868125873649041</v>
      </c>
    </row>
    <row r="46" spans="1:10" ht="12.75" x14ac:dyDescent="0.35">
      <c r="A46" s="205" t="s">
        <v>400</v>
      </c>
      <c r="B46" s="206">
        <v>2092948</v>
      </c>
      <c r="C46" s="206">
        <v>3912478</v>
      </c>
      <c r="D46" s="206">
        <v>1478350</v>
      </c>
      <c r="E46" s="206">
        <v>3905327</v>
      </c>
      <c r="F46" s="206">
        <f>44870+3776000+128756</f>
        <v>3949626</v>
      </c>
      <c r="G46" s="206">
        <f t="shared" si="0"/>
        <v>-614598</v>
      </c>
      <c r="H46" s="208">
        <f t="shared" si="1"/>
        <v>0.70634817491882262</v>
      </c>
      <c r="I46" s="206">
        <f t="shared" si="2"/>
        <v>2471276</v>
      </c>
      <c r="J46" s="208">
        <f t="shared" si="3"/>
        <v>2.6716447390672031</v>
      </c>
    </row>
    <row r="47" spans="1:10" ht="12.75" x14ac:dyDescent="0.35">
      <c r="A47" s="205" t="s">
        <v>401</v>
      </c>
      <c r="B47" s="206">
        <v>0</v>
      </c>
      <c r="C47" s="206">
        <v>55313</v>
      </c>
      <c r="D47" s="206">
        <v>63500</v>
      </c>
      <c r="E47" s="206">
        <v>79803</v>
      </c>
      <c r="F47" s="206">
        <v>15000</v>
      </c>
      <c r="G47" s="206">
        <f t="shared" si="0"/>
        <v>63500</v>
      </c>
      <c r="H47" s="208"/>
      <c r="I47" s="206">
        <f t="shared" si="2"/>
        <v>-48500</v>
      </c>
      <c r="J47" s="208">
        <f t="shared" si="3"/>
        <v>0.23622047244094488</v>
      </c>
    </row>
    <row r="48" spans="1:10" ht="12.75" x14ac:dyDescent="0.35">
      <c r="A48" s="205" t="s">
        <v>402</v>
      </c>
      <c r="B48" s="206">
        <v>0</v>
      </c>
      <c r="C48" s="206">
        <v>25996</v>
      </c>
      <c r="D48" s="206">
        <v>0</v>
      </c>
      <c r="E48" s="206">
        <v>103878</v>
      </c>
      <c r="F48" s="206"/>
      <c r="G48" s="206">
        <f t="shared" si="0"/>
        <v>0</v>
      </c>
      <c r="H48" s="208"/>
      <c r="I48" s="206">
        <f t="shared" si="2"/>
        <v>0</v>
      </c>
      <c r="J48" s="208"/>
    </row>
    <row r="49" spans="1:10" ht="12.75" x14ac:dyDescent="0.35">
      <c r="A49" s="205" t="s">
        <v>403</v>
      </c>
      <c r="B49" s="206">
        <v>11272</v>
      </c>
      <c r="C49" s="206">
        <v>26433</v>
      </c>
      <c r="D49" s="206">
        <v>2500</v>
      </c>
      <c r="E49" s="206">
        <v>197184</v>
      </c>
      <c r="F49" s="206">
        <v>136000</v>
      </c>
      <c r="G49" s="206">
        <f t="shared" si="0"/>
        <v>-8772</v>
      </c>
      <c r="H49" s="208">
        <f t="shared" si="1"/>
        <v>0.22178850248403123</v>
      </c>
      <c r="I49" s="206">
        <f t="shared" si="2"/>
        <v>133500</v>
      </c>
      <c r="J49" s="208">
        <f t="shared" si="3"/>
        <v>54.4</v>
      </c>
    </row>
    <row r="50" spans="1:10" ht="12.75" x14ac:dyDescent="0.35">
      <c r="A50" s="205" t="s">
        <v>404</v>
      </c>
      <c r="B50" s="206">
        <v>741294</v>
      </c>
      <c r="C50" s="206">
        <v>824534</v>
      </c>
      <c r="D50" s="206">
        <v>250586</v>
      </c>
      <c r="E50" s="206">
        <v>1034827</v>
      </c>
      <c r="F50" s="206">
        <f>35050+67800</f>
        <v>102850</v>
      </c>
      <c r="G50" s="206">
        <f t="shared" si="0"/>
        <v>-490708</v>
      </c>
      <c r="H50" s="208">
        <f t="shared" si="1"/>
        <v>0.33803861895550213</v>
      </c>
      <c r="I50" s="206">
        <f t="shared" si="2"/>
        <v>-147736</v>
      </c>
      <c r="J50" s="208">
        <f t="shared" si="3"/>
        <v>0.41043793348391372</v>
      </c>
    </row>
    <row r="51" spans="1:10" ht="12.75" x14ac:dyDescent="0.35">
      <c r="A51" s="205" t="s">
        <v>405</v>
      </c>
      <c r="B51" s="206">
        <v>8144931</v>
      </c>
      <c r="C51" s="206">
        <v>24175923</v>
      </c>
      <c r="D51" s="206">
        <v>10330960</v>
      </c>
      <c r="E51" s="206">
        <v>17478429</v>
      </c>
      <c r="F51" s="206">
        <f>5208735+98142+617067+135870+2163626+181951+7000</f>
        <v>8412391</v>
      </c>
      <c r="G51" s="206">
        <f t="shared" si="0"/>
        <v>2186029</v>
      </c>
      <c r="H51" s="208">
        <f t="shared" si="1"/>
        <v>1.2683913467161354</v>
      </c>
      <c r="I51" s="206">
        <f t="shared" si="2"/>
        <v>-1918569</v>
      </c>
      <c r="J51" s="208">
        <f t="shared" si="3"/>
        <v>0.81428937872182261</v>
      </c>
    </row>
    <row r="52" spans="1:10" ht="12.75" x14ac:dyDescent="0.35">
      <c r="A52" s="205" t="s">
        <v>406</v>
      </c>
      <c r="B52" s="206">
        <v>600000</v>
      </c>
      <c r="C52" s="206">
        <v>69760</v>
      </c>
      <c r="D52" s="206">
        <v>600000</v>
      </c>
      <c r="E52" s="206">
        <v>166296</v>
      </c>
      <c r="F52" s="206">
        <v>83200</v>
      </c>
      <c r="G52" s="206">
        <f t="shared" si="0"/>
        <v>0</v>
      </c>
      <c r="H52" s="208">
        <f t="shared" si="1"/>
        <v>1</v>
      </c>
      <c r="I52" s="206">
        <f t="shared" si="2"/>
        <v>-516800</v>
      </c>
      <c r="J52" s="208">
        <f t="shared" si="3"/>
        <v>0.13866666666666666</v>
      </c>
    </row>
    <row r="53" spans="1:10" ht="12.75" x14ac:dyDescent="0.35">
      <c r="A53" s="205" t="s">
        <v>407</v>
      </c>
      <c r="B53" s="206">
        <v>0</v>
      </c>
      <c r="C53" s="206">
        <v>1062628</v>
      </c>
      <c r="D53" s="206">
        <v>0</v>
      </c>
      <c r="E53" s="206">
        <v>776494</v>
      </c>
      <c r="F53" s="206"/>
      <c r="G53" s="206">
        <f t="shared" si="0"/>
        <v>0</v>
      </c>
      <c r="H53" s="208"/>
      <c r="I53" s="206">
        <f t="shared" si="2"/>
        <v>0</v>
      </c>
      <c r="J53" s="208"/>
    </row>
    <row r="54" spans="1:10" ht="12.75" x14ac:dyDescent="0.35">
      <c r="A54" s="205" t="s">
        <v>101</v>
      </c>
      <c r="B54" s="206">
        <v>68048276</v>
      </c>
      <c r="C54" s="206">
        <v>184648579</v>
      </c>
      <c r="D54" s="206">
        <v>84896566</v>
      </c>
      <c r="E54" s="206">
        <v>194339162</v>
      </c>
      <c r="F54" s="206">
        <f>61735682+14692+4137670+1333000</f>
        <v>67221044</v>
      </c>
      <c r="G54" s="206">
        <f t="shared" si="0"/>
        <v>16848290</v>
      </c>
      <c r="H54" s="208">
        <f t="shared" si="1"/>
        <v>1.2475931939848115</v>
      </c>
      <c r="I54" s="206">
        <f t="shared" si="2"/>
        <v>-17675522</v>
      </c>
      <c r="J54" s="208">
        <f t="shared" si="3"/>
        <v>0.7917993290800478</v>
      </c>
    </row>
    <row r="55" spans="1:10" ht="12.75" x14ac:dyDescent="0.35">
      <c r="A55" s="205" t="s">
        <v>408</v>
      </c>
      <c r="B55" s="206">
        <v>1691000</v>
      </c>
      <c r="C55" s="206">
        <v>10399164</v>
      </c>
      <c r="D55" s="206">
        <v>4396589</v>
      </c>
      <c r="E55" s="206">
        <v>15604131</v>
      </c>
      <c r="F55" s="206">
        <v>6090470</v>
      </c>
      <c r="G55" s="206">
        <f t="shared" si="0"/>
        <v>2705589</v>
      </c>
      <c r="H55" s="208">
        <f t="shared" si="1"/>
        <v>2.5999934949733885</v>
      </c>
      <c r="I55" s="206">
        <f t="shared" si="2"/>
        <v>1693881</v>
      </c>
      <c r="J55" s="208">
        <f t="shared" si="3"/>
        <v>1.3852716276185926</v>
      </c>
    </row>
    <row r="56" spans="1:10" ht="12.75" x14ac:dyDescent="0.35">
      <c r="A56" s="205"/>
      <c r="B56" s="206"/>
      <c r="C56" s="206"/>
      <c r="D56" s="43"/>
      <c r="E56" s="43"/>
      <c r="F56" s="43"/>
      <c r="G56" s="43"/>
      <c r="H56" s="43"/>
      <c r="I56" s="43"/>
      <c r="J56" s="43"/>
    </row>
    <row r="57" spans="1:10" ht="18" thickBot="1" x14ac:dyDescent="0.4">
      <c r="A57" s="78" t="s">
        <v>10</v>
      </c>
      <c r="B57" s="204">
        <f>SUM(B6:B56)</f>
        <v>152719894</v>
      </c>
      <c r="C57" s="204">
        <f t="shared" ref="C57:I57" si="4">SUM(C6:C56)</f>
        <v>394134278</v>
      </c>
      <c r="D57" s="204">
        <f t="shared" si="4"/>
        <v>182460434</v>
      </c>
      <c r="E57" s="204">
        <f t="shared" si="4"/>
        <v>408629332</v>
      </c>
      <c r="F57" s="204">
        <f>SUM(F6:F56)</f>
        <v>161125087.5</v>
      </c>
      <c r="G57" s="204">
        <f t="shared" si="4"/>
        <v>29740540</v>
      </c>
      <c r="H57" s="204"/>
      <c r="I57" s="204">
        <f t="shared" si="4"/>
        <v>-21335346.5</v>
      </c>
      <c r="J57" s="79"/>
    </row>
    <row r="58" spans="1:10" x14ac:dyDescent="0.35">
      <c r="A58" s="74" t="s">
        <v>104</v>
      </c>
      <c r="B58" s="35"/>
      <c r="C58" s="35"/>
      <c r="D58" s="35"/>
      <c r="E58" s="35"/>
      <c r="F58" s="35"/>
      <c r="G58" s="35"/>
      <c r="H58" s="35"/>
      <c r="I58" s="35"/>
    </row>
    <row r="59" spans="1:10" x14ac:dyDescent="0.35">
      <c r="A59" s="74" t="s">
        <v>242</v>
      </c>
      <c r="B59" s="37"/>
      <c r="C59" s="37"/>
      <c r="D59" s="37"/>
      <c r="E59" s="37"/>
      <c r="F59" s="37"/>
      <c r="G59" s="37"/>
      <c r="H59" s="37"/>
      <c r="I59" s="37"/>
    </row>
    <row r="60" spans="1:10" x14ac:dyDescent="0.35">
      <c r="A60" s="74" t="s">
        <v>105</v>
      </c>
      <c r="B60" s="35"/>
      <c r="C60" s="35"/>
      <c r="D60" s="35"/>
      <c r="E60" s="35"/>
      <c r="F60" s="35"/>
      <c r="G60" s="35"/>
      <c r="H60" s="35"/>
      <c r="I60" s="35"/>
    </row>
    <row r="61" spans="1:10" x14ac:dyDescent="0.35">
      <c r="A61" s="36"/>
      <c r="B61" s="35"/>
      <c r="C61" s="35"/>
      <c r="D61" s="35"/>
      <c r="E61" s="35"/>
      <c r="F61" s="35"/>
      <c r="G61" s="35"/>
      <c r="H61" s="35"/>
      <c r="I61" s="35"/>
    </row>
    <row r="62" spans="1:10" x14ac:dyDescent="0.35">
      <c r="F62" s="207"/>
    </row>
  </sheetData>
  <mergeCells count="12">
    <mergeCell ref="A1:J1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B2:J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834"/>
  <sheetViews>
    <sheetView workbookViewId="0">
      <selection sqref="A1:XFD1048576"/>
    </sheetView>
  </sheetViews>
  <sheetFormatPr baseColWidth="10" defaultColWidth="11.3984375" defaultRowHeight="11.65" x14ac:dyDescent="0.35"/>
  <cols>
    <col min="1" max="1" width="37.59765625" style="19" customWidth="1"/>
    <col min="2" max="2" width="20.265625" style="19" customWidth="1"/>
    <col min="3" max="3" width="13.3984375" style="19" customWidth="1"/>
    <col min="4" max="4" width="32" style="19" bestFit="1" customWidth="1"/>
    <col min="5" max="5" width="15.265625" style="19" customWidth="1"/>
    <col min="6" max="6" width="73.265625" style="19" customWidth="1"/>
    <col min="7" max="7" width="17.73046875" style="237" customWidth="1"/>
    <col min="8" max="8" width="17.73046875" style="19" customWidth="1"/>
    <col min="9" max="9" width="12.265625" style="19" customWidth="1"/>
    <col min="10" max="10" width="21.86328125" style="19" customWidth="1"/>
    <col min="11" max="16384" width="11.3984375" style="19"/>
  </cols>
  <sheetData>
    <row r="1" spans="1:25" ht="20.65" x14ac:dyDescent="0.35">
      <c r="A1" s="320" t="s">
        <v>235</v>
      </c>
      <c r="B1" s="320"/>
      <c r="C1" s="320"/>
      <c r="D1" s="320"/>
      <c r="E1" s="320"/>
      <c r="F1" s="320"/>
      <c r="G1" s="320"/>
      <c r="H1" s="320"/>
      <c r="I1" s="320"/>
      <c r="J1" s="320"/>
    </row>
    <row r="2" spans="1:25" ht="20.65" x14ac:dyDescent="0.35">
      <c r="A2" s="320" t="s">
        <v>227</v>
      </c>
      <c r="B2" s="320"/>
      <c r="C2" s="320"/>
      <c r="D2" s="320"/>
      <c r="E2" s="320"/>
      <c r="F2" s="320"/>
      <c r="G2" s="320"/>
      <c r="H2" s="320"/>
      <c r="I2" s="320"/>
      <c r="J2" s="320"/>
    </row>
    <row r="3" spans="1:25" ht="20.65" x14ac:dyDescent="0.6">
      <c r="A3" s="220" t="s">
        <v>467</v>
      </c>
      <c r="B3" s="221"/>
      <c r="C3" s="221"/>
      <c r="D3" s="221"/>
      <c r="E3" s="221"/>
      <c r="F3" s="221"/>
      <c r="G3" s="221"/>
      <c r="H3" s="221"/>
      <c r="I3" s="221"/>
      <c r="J3" s="221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</row>
    <row r="4" spans="1:25" x14ac:dyDescent="0.35">
      <c r="A4" s="60"/>
      <c r="B4" s="60"/>
      <c r="C4" s="60"/>
      <c r="D4" s="60"/>
      <c r="E4" s="60"/>
      <c r="F4" s="60"/>
      <c r="G4" s="223"/>
      <c r="H4" s="187"/>
      <c r="I4" s="187"/>
      <c r="J4" s="187"/>
    </row>
    <row r="5" spans="1:25" x14ac:dyDescent="0.35">
      <c r="A5" s="46" t="s">
        <v>106</v>
      </c>
      <c r="B5" s="46"/>
      <c r="C5" s="46"/>
      <c r="D5" s="103"/>
      <c r="E5" s="46"/>
      <c r="F5" s="103"/>
      <c r="G5" s="46" t="s">
        <v>74</v>
      </c>
      <c r="H5" s="46" t="s">
        <v>112</v>
      </c>
      <c r="I5" s="46"/>
      <c r="J5" s="46"/>
    </row>
    <row r="6" spans="1:25" ht="34.9" x14ac:dyDescent="0.35">
      <c r="A6" s="105" t="s">
        <v>228</v>
      </c>
      <c r="B6" s="104" t="s">
        <v>182</v>
      </c>
      <c r="C6" s="104" t="s">
        <v>107</v>
      </c>
      <c r="D6" s="224" t="s">
        <v>183</v>
      </c>
      <c r="E6" s="104" t="s">
        <v>229</v>
      </c>
      <c r="F6" s="103" t="s">
        <v>184</v>
      </c>
      <c r="G6" s="104" t="s">
        <v>230</v>
      </c>
      <c r="H6" s="104" t="s">
        <v>108</v>
      </c>
      <c r="I6" s="104" t="s">
        <v>110</v>
      </c>
      <c r="J6" s="104" t="s">
        <v>114</v>
      </c>
      <c r="L6" s="57"/>
    </row>
    <row r="7" spans="1:25" ht="17.649999999999999" x14ac:dyDescent="0.35">
      <c r="A7" s="58" t="s">
        <v>204</v>
      </c>
      <c r="B7" s="59"/>
      <c r="C7" s="59"/>
      <c r="D7" s="225"/>
      <c r="E7" s="226">
        <f>SUM(E8:E536)</f>
        <v>105016715.10999998</v>
      </c>
      <c r="F7" s="227"/>
      <c r="G7" s="59"/>
      <c r="H7" s="59"/>
      <c r="I7" s="59"/>
      <c r="J7" s="59"/>
    </row>
    <row r="8" spans="1:25" x14ac:dyDescent="0.35">
      <c r="A8" s="228"/>
      <c r="B8" s="228"/>
      <c r="C8" s="228"/>
      <c r="D8" s="229" t="s">
        <v>468</v>
      </c>
      <c r="E8" s="201">
        <v>72404.3</v>
      </c>
      <c r="F8" s="80" t="s">
        <v>469</v>
      </c>
      <c r="G8" s="230" t="s">
        <v>470</v>
      </c>
      <c r="H8" s="231"/>
      <c r="I8" s="231"/>
      <c r="J8" s="231"/>
    </row>
    <row r="9" spans="1:25" x14ac:dyDescent="0.35">
      <c r="A9" s="228"/>
      <c r="B9" s="228"/>
      <c r="C9" s="231"/>
      <c r="D9" s="229" t="s">
        <v>471</v>
      </c>
      <c r="E9" s="201">
        <v>199865.19</v>
      </c>
      <c r="F9" s="80" t="s">
        <v>472</v>
      </c>
      <c r="G9" s="230" t="s">
        <v>470</v>
      </c>
      <c r="H9" s="231"/>
      <c r="I9" s="231"/>
      <c r="J9" s="231"/>
    </row>
    <row r="10" spans="1:25" x14ac:dyDescent="0.35">
      <c r="A10" s="228"/>
      <c r="B10" s="228"/>
      <c r="C10" s="228"/>
      <c r="D10" s="229" t="s">
        <v>473</v>
      </c>
      <c r="E10" s="201">
        <v>194381.34</v>
      </c>
      <c r="F10" s="80" t="s">
        <v>472</v>
      </c>
      <c r="G10" s="230" t="s">
        <v>470</v>
      </c>
      <c r="H10" s="231"/>
      <c r="I10" s="231"/>
      <c r="J10" s="231"/>
    </row>
    <row r="11" spans="1:25" x14ac:dyDescent="0.35">
      <c r="A11" s="228"/>
      <c r="B11" s="228"/>
      <c r="C11" s="228"/>
      <c r="D11" s="229" t="s">
        <v>474</v>
      </c>
      <c r="E11" s="201">
        <v>118788.02</v>
      </c>
      <c r="F11" s="80" t="s">
        <v>475</v>
      </c>
      <c r="G11" s="230" t="s">
        <v>470</v>
      </c>
      <c r="H11" s="231"/>
      <c r="I11" s="231"/>
      <c r="J11" s="231"/>
    </row>
    <row r="12" spans="1:25" x14ac:dyDescent="0.35">
      <c r="A12" s="228"/>
      <c r="B12" s="228"/>
      <c r="C12" s="228"/>
      <c r="D12" s="229" t="s">
        <v>474</v>
      </c>
      <c r="E12" s="201">
        <v>178182.02</v>
      </c>
      <c r="F12" s="80" t="s">
        <v>475</v>
      </c>
      <c r="G12" s="230" t="s">
        <v>470</v>
      </c>
      <c r="H12" s="231"/>
      <c r="I12" s="231"/>
      <c r="J12" s="231"/>
    </row>
    <row r="13" spans="1:25" x14ac:dyDescent="0.35">
      <c r="A13" s="228"/>
      <c r="B13" s="228"/>
      <c r="C13" s="228"/>
      <c r="D13" s="229" t="s">
        <v>474</v>
      </c>
      <c r="E13" s="201">
        <v>118788.02</v>
      </c>
      <c r="F13" s="80" t="s">
        <v>475</v>
      </c>
      <c r="G13" s="230" t="s">
        <v>470</v>
      </c>
      <c r="H13" s="231"/>
      <c r="I13" s="231"/>
      <c r="J13" s="231"/>
    </row>
    <row r="14" spans="1:25" x14ac:dyDescent="0.35">
      <c r="A14" s="228"/>
      <c r="B14" s="228"/>
      <c r="C14" s="228"/>
      <c r="D14" s="229" t="s">
        <v>474</v>
      </c>
      <c r="E14" s="201">
        <v>178182.02</v>
      </c>
      <c r="F14" s="80" t="s">
        <v>475</v>
      </c>
      <c r="G14" s="230" t="s">
        <v>470</v>
      </c>
      <c r="H14" s="231"/>
      <c r="I14" s="231"/>
      <c r="J14" s="231"/>
    </row>
    <row r="15" spans="1:25" x14ac:dyDescent="0.35">
      <c r="A15" s="228"/>
      <c r="B15" s="228"/>
      <c r="C15" s="228"/>
      <c r="D15" s="229" t="s">
        <v>476</v>
      </c>
      <c r="E15" s="201">
        <v>312871.96000000002</v>
      </c>
      <c r="F15" s="80" t="s">
        <v>477</v>
      </c>
      <c r="G15" s="230" t="s">
        <v>470</v>
      </c>
      <c r="H15" s="231"/>
      <c r="I15" s="231"/>
      <c r="J15" s="231"/>
    </row>
    <row r="16" spans="1:25" x14ac:dyDescent="0.35">
      <c r="A16" s="228"/>
      <c r="B16" s="228"/>
      <c r="C16" s="228"/>
      <c r="D16" s="229" t="s">
        <v>476</v>
      </c>
      <c r="E16" s="201">
        <v>312871.96000000002</v>
      </c>
      <c r="F16" s="80" t="s">
        <v>477</v>
      </c>
      <c r="G16" s="230" t="s">
        <v>470</v>
      </c>
      <c r="H16" s="231"/>
      <c r="I16" s="231"/>
      <c r="J16" s="231"/>
    </row>
    <row r="17" spans="1:10" x14ac:dyDescent="0.35">
      <c r="A17" s="228"/>
      <c r="B17" s="228"/>
      <c r="C17" s="228"/>
      <c r="D17" s="229" t="s">
        <v>478</v>
      </c>
      <c r="E17" s="201">
        <v>111141.59</v>
      </c>
      <c r="F17" s="80" t="s">
        <v>472</v>
      </c>
      <c r="G17" s="230" t="s">
        <v>470</v>
      </c>
      <c r="H17" s="231"/>
      <c r="I17" s="231"/>
      <c r="J17" s="231"/>
    </row>
    <row r="18" spans="1:10" x14ac:dyDescent="0.35">
      <c r="A18" s="228"/>
      <c r="B18" s="228"/>
      <c r="C18" s="228"/>
      <c r="D18" s="229" t="s">
        <v>479</v>
      </c>
      <c r="E18" s="201">
        <v>117768.99</v>
      </c>
      <c r="F18" s="80" t="s">
        <v>480</v>
      </c>
      <c r="G18" s="230" t="s">
        <v>470</v>
      </c>
      <c r="H18" s="231"/>
      <c r="I18" s="231"/>
      <c r="J18" s="231"/>
    </row>
    <row r="19" spans="1:10" x14ac:dyDescent="0.35">
      <c r="A19" s="228"/>
      <c r="B19" s="228"/>
      <c r="C19" s="228"/>
      <c r="D19" s="229" t="s">
        <v>481</v>
      </c>
      <c r="E19" s="201">
        <v>95630.98</v>
      </c>
      <c r="F19" s="80" t="s">
        <v>482</v>
      </c>
      <c r="G19" s="230" t="s">
        <v>470</v>
      </c>
      <c r="H19" s="231"/>
      <c r="I19" s="231"/>
      <c r="J19" s="231"/>
    </row>
    <row r="20" spans="1:10" x14ac:dyDescent="0.35">
      <c r="A20" s="228"/>
      <c r="B20" s="228"/>
      <c r="C20" s="228"/>
      <c r="D20" s="229" t="s">
        <v>483</v>
      </c>
      <c r="E20" s="201">
        <v>569940</v>
      </c>
      <c r="F20" s="80" t="s">
        <v>482</v>
      </c>
      <c r="G20" s="230" t="s">
        <v>470</v>
      </c>
      <c r="H20" s="231"/>
      <c r="I20" s="231"/>
      <c r="J20" s="231"/>
    </row>
    <row r="21" spans="1:10" x14ac:dyDescent="0.35">
      <c r="A21" s="228"/>
      <c r="B21" s="228"/>
      <c r="C21" s="228"/>
      <c r="D21" s="229" t="s">
        <v>484</v>
      </c>
      <c r="E21" s="201">
        <v>43282.400000000001</v>
      </c>
      <c r="F21" s="80" t="s">
        <v>485</v>
      </c>
      <c r="G21" s="230" t="s">
        <v>470</v>
      </c>
      <c r="H21" s="231"/>
      <c r="I21" s="231"/>
      <c r="J21" s="231"/>
    </row>
    <row r="22" spans="1:10" x14ac:dyDescent="0.35">
      <c r="A22" s="228"/>
      <c r="B22" s="228"/>
      <c r="C22" s="228"/>
      <c r="D22" s="229" t="s">
        <v>486</v>
      </c>
      <c r="E22" s="201">
        <v>66965</v>
      </c>
      <c r="F22" s="80" t="s">
        <v>487</v>
      </c>
      <c r="G22" s="230" t="s">
        <v>470</v>
      </c>
      <c r="H22" s="231"/>
      <c r="I22" s="231"/>
      <c r="J22" s="231"/>
    </row>
    <row r="23" spans="1:10" x14ac:dyDescent="0.35">
      <c r="A23" s="228"/>
      <c r="B23" s="228"/>
      <c r="C23" s="228"/>
      <c r="D23" s="229" t="s">
        <v>488</v>
      </c>
      <c r="E23" s="201">
        <v>45312</v>
      </c>
      <c r="F23" s="80" t="s">
        <v>482</v>
      </c>
      <c r="G23" s="230" t="s">
        <v>470</v>
      </c>
      <c r="H23" s="231"/>
      <c r="I23" s="231"/>
      <c r="J23" s="231"/>
    </row>
    <row r="24" spans="1:10" x14ac:dyDescent="0.35">
      <c r="A24" s="228"/>
      <c r="B24" s="228"/>
      <c r="C24" s="228"/>
      <c r="D24" s="229" t="s">
        <v>489</v>
      </c>
      <c r="E24" s="201">
        <v>150000</v>
      </c>
      <c r="F24" s="80" t="s">
        <v>490</v>
      </c>
      <c r="G24" s="230" t="s">
        <v>470</v>
      </c>
      <c r="H24" s="231"/>
      <c r="I24" s="231"/>
      <c r="J24" s="231"/>
    </row>
    <row r="25" spans="1:10" x14ac:dyDescent="0.35">
      <c r="A25" s="228"/>
      <c r="B25" s="228"/>
      <c r="C25" s="228"/>
      <c r="D25" s="229" t="s">
        <v>491</v>
      </c>
      <c r="E25" s="201">
        <v>110466</v>
      </c>
      <c r="F25" s="80" t="s">
        <v>492</v>
      </c>
      <c r="G25" s="230" t="s">
        <v>470</v>
      </c>
      <c r="H25" s="231"/>
      <c r="I25" s="231"/>
      <c r="J25" s="231"/>
    </row>
    <row r="26" spans="1:10" x14ac:dyDescent="0.35">
      <c r="A26" s="228"/>
      <c r="B26" s="228"/>
      <c r="C26" s="228"/>
      <c r="D26" s="229" t="s">
        <v>493</v>
      </c>
      <c r="E26" s="201">
        <v>124000</v>
      </c>
      <c r="F26" s="80" t="s">
        <v>494</v>
      </c>
      <c r="G26" s="230" t="s">
        <v>470</v>
      </c>
      <c r="H26" s="231"/>
      <c r="I26" s="231"/>
      <c r="J26" s="231"/>
    </row>
    <row r="27" spans="1:10" x14ac:dyDescent="0.35">
      <c r="A27" s="228"/>
      <c r="B27" s="228"/>
      <c r="C27" s="228"/>
      <c r="D27" s="229" t="s">
        <v>495</v>
      </c>
      <c r="E27" s="201">
        <v>66780</v>
      </c>
      <c r="F27" s="80" t="s">
        <v>496</v>
      </c>
      <c r="G27" s="230" t="s">
        <v>470</v>
      </c>
      <c r="H27" s="231"/>
      <c r="I27" s="231"/>
      <c r="J27" s="231"/>
    </row>
    <row r="28" spans="1:10" x14ac:dyDescent="0.35">
      <c r="A28" s="228"/>
      <c r="B28" s="228"/>
      <c r="C28" s="228"/>
      <c r="D28" s="229" t="s">
        <v>497</v>
      </c>
      <c r="E28" s="201">
        <v>105000</v>
      </c>
      <c r="F28" s="80" t="s">
        <v>498</v>
      </c>
      <c r="G28" s="230" t="s">
        <v>470</v>
      </c>
      <c r="H28" s="231"/>
      <c r="I28" s="231"/>
      <c r="J28" s="231"/>
    </row>
    <row r="29" spans="1:10" x14ac:dyDescent="0.35">
      <c r="A29" s="228"/>
      <c r="B29" s="228"/>
      <c r="C29" s="228"/>
      <c r="D29" s="229" t="s">
        <v>499</v>
      </c>
      <c r="E29" s="201">
        <v>66722.899999999994</v>
      </c>
      <c r="F29" s="80" t="s">
        <v>498</v>
      </c>
      <c r="G29" s="230" t="s">
        <v>470</v>
      </c>
      <c r="H29" s="231"/>
      <c r="I29" s="231"/>
      <c r="J29" s="231"/>
    </row>
    <row r="30" spans="1:10" x14ac:dyDescent="0.35">
      <c r="A30" s="228"/>
      <c r="B30" s="228"/>
      <c r="C30" s="228"/>
      <c r="D30" s="229" t="s">
        <v>500</v>
      </c>
      <c r="E30" s="201">
        <v>55913</v>
      </c>
      <c r="F30" s="80" t="s">
        <v>501</v>
      </c>
      <c r="G30" s="230" t="s">
        <v>470</v>
      </c>
      <c r="H30" s="231"/>
      <c r="I30" s="231"/>
      <c r="J30" s="231"/>
    </row>
    <row r="31" spans="1:10" x14ac:dyDescent="0.35">
      <c r="A31" s="228"/>
      <c r="B31" s="228"/>
      <c r="C31" s="228"/>
      <c r="D31" s="229" t="s">
        <v>500</v>
      </c>
      <c r="E31" s="201">
        <v>55913</v>
      </c>
      <c r="F31" s="80" t="s">
        <v>501</v>
      </c>
      <c r="G31" s="230" t="s">
        <v>470</v>
      </c>
      <c r="H31" s="231"/>
      <c r="I31" s="231"/>
      <c r="J31" s="231"/>
    </row>
    <row r="32" spans="1:10" x14ac:dyDescent="0.35">
      <c r="A32" s="228"/>
      <c r="B32" s="228"/>
      <c r="C32" s="228"/>
      <c r="D32" s="229" t="s">
        <v>502</v>
      </c>
      <c r="E32" s="201">
        <v>87456.9</v>
      </c>
      <c r="F32" s="80" t="s">
        <v>503</v>
      </c>
      <c r="G32" s="230" t="s">
        <v>470</v>
      </c>
      <c r="H32" s="231"/>
      <c r="I32" s="231"/>
      <c r="J32" s="231"/>
    </row>
    <row r="33" spans="1:10" x14ac:dyDescent="0.35">
      <c r="A33" s="228"/>
      <c r="B33" s="228"/>
      <c r="C33" s="228"/>
      <c r="D33" s="229" t="s">
        <v>504</v>
      </c>
      <c r="E33" s="201">
        <v>291198.51</v>
      </c>
      <c r="F33" s="80" t="s">
        <v>505</v>
      </c>
      <c r="G33" s="230" t="s">
        <v>470</v>
      </c>
      <c r="H33" s="231"/>
      <c r="I33" s="231"/>
      <c r="J33" s="231"/>
    </row>
    <row r="34" spans="1:10" x14ac:dyDescent="0.35">
      <c r="A34" s="228"/>
      <c r="B34" s="228"/>
      <c r="C34" s="228"/>
      <c r="D34" s="229" t="s">
        <v>506</v>
      </c>
      <c r="E34" s="201">
        <v>44055</v>
      </c>
      <c r="F34" s="80" t="s">
        <v>505</v>
      </c>
      <c r="G34" s="230" t="s">
        <v>470</v>
      </c>
      <c r="H34" s="231"/>
      <c r="I34" s="231"/>
      <c r="J34" s="231"/>
    </row>
    <row r="35" spans="1:10" x14ac:dyDescent="0.35">
      <c r="A35" s="228"/>
      <c r="B35" s="228"/>
      <c r="C35" s="228"/>
      <c r="D35" s="229" t="s">
        <v>507</v>
      </c>
      <c r="E35" s="201">
        <v>48502.720000000001</v>
      </c>
      <c r="F35" s="80" t="s">
        <v>485</v>
      </c>
      <c r="G35" s="230" t="s">
        <v>470</v>
      </c>
      <c r="H35" s="231"/>
      <c r="I35" s="231"/>
      <c r="J35" s="231"/>
    </row>
    <row r="36" spans="1:10" x14ac:dyDescent="0.35">
      <c r="A36" s="228"/>
      <c r="B36" s="228"/>
      <c r="C36" s="228"/>
      <c r="D36" s="229" t="s">
        <v>508</v>
      </c>
      <c r="E36" s="201">
        <v>303806.03999999998</v>
      </c>
      <c r="F36" s="80" t="s">
        <v>509</v>
      </c>
      <c r="G36" s="230" t="s">
        <v>470</v>
      </c>
      <c r="H36" s="231"/>
      <c r="I36" s="231"/>
      <c r="J36" s="231"/>
    </row>
    <row r="37" spans="1:10" x14ac:dyDescent="0.35">
      <c r="A37" s="228"/>
      <c r="B37" s="228"/>
      <c r="C37" s="228"/>
      <c r="D37" s="229" t="s">
        <v>510</v>
      </c>
      <c r="E37" s="201">
        <v>121878</v>
      </c>
      <c r="F37" s="80" t="s">
        <v>511</v>
      </c>
      <c r="G37" s="230" t="s">
        <v>470</v>
      </c>
      <c r="H37" s="231"/>
      <c r="I37" s="231"/>
      <c r="J37" s="231"/>
    </row>
    <row r="38" spans="1:10" x14ac:dyDescent="0.35">
      <c r="A38" s="228"/>
      <c r="B38" s="228"/>
      <c r="C38" s="228"/>
      <c r="D38" s="229" t="s">
        <v>512</v>
      </c>
      <c r="E38" s="201">
        <v>166000</v>
      </c>
      <c r="F38" s="80" t="s">
        <v>513</v>
      </c>
      <c r="G38" s="230" t="s">
        <v>470</v>
      </c>
      <c r="H38" s="231"/>
      <c r="I38" s="231"/>
      <c r="J38" s="231"/>
    </row>
    <row r="39" spans="1:10" x14ac:dyDescent="0.35">
      <c r="A39" s="228"/>
      <c r="B39" s="228"/>
      <c r="C39" s="228"/>
      <c r="D39" s="229" t="s">
        <v>514</v>
      </c>
      <c r="E39" s="201">
        <v>41582.5</v>
      </c>
      <c r="F39" s="80" t="s">
        <v>515</v>
      </c>
      <c r="G39" s="230" t="s">
        <v>470</v>
      </c>
      <c r="H39" s="231"/>
      <c r="I39" s="231"/>
      <c r="J39" s="231"/>
    </row>
    <row r="40" spans="1:10" x14ac:dyDescent="0.35">
      <c r="A40" s="228"/>
      <c r="B40" s="228"/>
      <c r="C40" s="228"/>
      <c r="D40" s="229" t="s">
        <v>516</v>
      </c>
      <c r="E40" s="201">
        <v>213980</v>
      </c>
      <c r="F40" s="80" t="s">
        <v>517</v>
      </c>
      <c r="G40" s="230" t="s">
        <v>470</v>
      </c>
      <c r="H40" s="231"/>
      <c r="I40" s="231"/>
      <c r="J40" s="231"/>
    </row>
    <row r="41" spans="1:10" x14ac:dyDescent="0.35">
      <c r="A41" s="228"/>
      <c r="B41" s="228"/>
      <c r="C41" s="228"/>
      <c r="D41" s="229" t="s">
        <v>518</v>
      </c>
      <c r="E41" s="201">
        <v>84750</v>
      </c>
      <c r="F41" s="80" t="s">
        <v>519</v>
      </c>
      <c r="G41" s="230" t="s">
        <v>470</v>
      </c>
      <c r="H41" s="231"/>
      <c r="I41" s="231"/>
      <c r="J41" s="231"/>
    </row>
    <row r="42" spans="1:10" x14ac:dyDescent="0.35">
      <c r="A42" s="228"/>
      <c r="B42" s="228"/>
      <c r="C42" s="228"/>
      <c r="D42" s="229" t="s">
        <v>520</v>
      </c>
      <c r="E42" s="201">
        <v>47175</v>
      </c>
      <c r="F42" s="80" t="s">
        <v>521</v>
      </c>
      <c r="G42" s="230" t="s">
        <v>470</v>
      </c>
      <c r="H42" s="231"/>
      <c r="I42" s="231"/>
      <c r="J42" s="231"/>
    </row>
    <row r="43" spans="1:10" x14ac:dyDescent="0.35">
      <c r="A43" s="228"/>
      <c r="B43" s="93"/>
      <c r="C43" s="93"/>
      <c r="D43" s="229" t="s">
        <v>522</v>
      </c>
      <c r="E43" s="201">
        <v>81642.13</v>
      </c>
      <c r="F43" s="80" t="s">
        <v>523</v>
      </c>
      <c r="G43" s="230" t="s">
        <v>470</v>
      </c>
      <c r="H43" s="80"/>
      <c r="I43" s="80"/>
      <c r="J43" s="80"/>
    </row>
    <row r="44" spans="1:10" x14ac:dyDescent="0.35">
      <c r="A44" s="230"/>
      <c r="B44" s="230"/>
      <c r="C44" s="230"/>
      <c r="D44" s="229" t="s">
        <v>474</v>
      </c>
      <c r="E44" s="201">
        <v>171684.22</v>
      </c>
      <c r="F44" s="80" t="s">
        <v>475</v>
      </c>
      <c r="G44" s="230" t="s">
        <v>470</v>
      </c>
      <c r="H44" s="231"/>
      <c r="I44" s="231"/>
      <c r="J44" s="231"/>
    </row>
    <row r="45" spans="1:10" x14ac:dyDescent="0.35">
      <c r="A45" s="232"/>
      <c r="B45" s="230"/>
      <c r="C45" s="230"/>
      <c r="D45" s="229" t="s">
        <v>524</v>
      </c>
      <c r="E45" s="201">
        <v>126603.6</v>
      </c>
      <c r="F45" s="80" t="s">
        <v>525</v>
      </c>
      <c r="G45" s="230" t="s">
        <v>470</v>
      </c>
      <c r="H45" s="42"/>
      <c r="I45" s="42"/>
      <c r="J45" s="42"/>
    </row>
    <row r="46" spans="1:10" x14ac:dyDescent="0.35">
      <c r="A46" s="233"/>
      <c r="B46" s="233"/>
      <c r="C46" s="233"/>
      <c r="D46" s="234" t="s">
        <v>526</v>
      </c>
      <c r="E46" s="201">
        <v>57170.33</v>
      </c>
      <c r="F46" s="235" t="s">
        <v>527</v>
      </c>
      <c r="G46" s="230" t="s">
        <v>470</v>
      </c>
      <c r="H46" s="42"/>
      <c r="I46" s="42"/>
      <c r="J46" s="42"/>
    </row>
    <row r="47" spans="1:10" x14ac:dyDescent="0.35">
      <c r="A47" s="233"/>
      <c r="B47" s="42"/>
      <c r="C47" s="42"/>
      <c r="D47" s="236" t="s">
        <v>474</v>
      </c>
      <c r="E47" s="201">
        <v>64129.8</v>
      </c>
      <c r="F47" s="42" t="s">
        <v>475</v>
      </c>
      <c r="G47" s="230" t="s">
        <v>470</v>
      </c>
      <c r="H47" s="42"/>
      <c r="I47" s="42"/>
      <c r="J47" s="42"/>
    </row>
    <row r="48" spans="1:10" x14ac:dyDescent="0.35">
      <c r="A48" s="233"/>
      <c r="B48" s="42"/>
      <c r="C48" s="42"/>
      <c r="D48" s="236" t="s">
        <v>528</v>
      </c>
      <c r="E48" s="201">
        <v>453987.05</v>
      </c>
      <c r="F48" s="42" t="s">
        <v>480</v>
      </c>
      <c r="G48" s="230" t="s">
        <v>470</v>
      </c>
      <c r="H48" s="42"/>
      <c r="I48" s="42"/>
      <c r="J48" s="42"/>
    </row>
    <row r="49" spans="1:10" x14ac:dyDescent="0.35">
      <c r="A49" s="233"/>
      <c r="B49" s="42"/>
      <c r="C49" s="42"/>
      <c r="D49" s="236" t="s">
        <v>529</v>
      </c>
      <c r="E49" s="201">
        <v>146920.29999999999</v>
      </c>
      <c r="F49" s="42" t="s">
        <v>480</v>
      </c>
      <c r="G49" s="230" t="s">
        <v>470</v>
      </c>
      <c r="H49" s="42"/>
      <c r="I49" s="42"/>
      <c r="J49" s="42"/>
    </row>
    <row r="50" spans="1:10" x14ac:dyDescent="0.35">
      <c r="A50" s="42"/>
      <c r="B50" s="42"/>
      <c r="C50" s="42"/>
      <c r="D50" s="236" t="s">
        <v>529</v>
      </c>
      <c r="E50" s="201">
        <v>148788.97</v>
      </c>
      <c r="F50" s="42" t="s">
        <v>480</v>
      </c>
      <c r="G50" s="230" t="s">
        <v>470</v>
      </c>
      <c r="H50" s="42"/>
      <c r="I50" s="42"/>
      <c r="J50" s="42"/>
    </row>
    <row r="51" spans="1:10" x14ac:dyDescent="0.35">
      <c r="A51" s="42"/>
      <c r="B51" s="42"/>
      <c r="C51" s="42"/>
      <c r="D51" s="236" t="s">
        <v>530</v>
      </c>
      <c r="E51" s="201">
        <v>158277.78</v>
      </c>
      <c r="F51" s="42" t="s">
        <v>480</v>
      </c>
      <c r="G51" s="230" t="s">
        <v>470</v>
      </c>
      <c r="H51" s="42"/>
      <c r="I51" s="42"/>
      <c r="J51" s="42"/>
    </row>
    <row r="52" spans="1:10" x14ac:dyDescent="0.35">
      <c r="A52" s="42"/>
      <c r="B52" s="42"/>
      <c r="C52" s="42"/>
      <c r="D52" s="236" t="s">
        <v>531</v>
      </c>
      <c r="E52" s="201">
        <v>64960</v>
      </c>
      <c r="F52" s="42" t="s">
        <v>532</v>
      </c>
      <c r="G52" s="230" t="s">
        <v>470</v>
      </c>
      <c r="H52" s="42"/>
      <c r="I52" s="42"/>
      <c r="J52" s="42"/>
    </row>
    <row r="53" spans="1:10" x14ac:dyDescent="0.35">
      <c r="A53" s="42"/>
      <c r="B53" s="42"/>
      <c r="C53" s="42"/>
      <c r="D53" s="236" t="s">
        <v>533</v>
      </c>
      <c r="E53" s="201">
        <v>150000</v>
      </c>
      <c r="F53" s="42" t="s">
        <v>469</v>
      </c>
      <c r="G53" s="230" t="s">
        <v>470</v>
      </c>
      <c r="H53" s="42"/>
      <c r="I53" s="42"/>
      <c r="J53" s="42"/>
    </row>
    <row r="54" spans="1:10" x14ac:dyDescent="0.35">
      <c r="A54" s="42"/>
      <c r="B54" s="42"/>
      <c r="C54" s="42"/>
      <c r="D54" s="236" t="s">
        <v>534</v>
      </c>
      <c r="E54" s="201">
        <v>46593.06</v>
      </c>
      <c r="F54" s="42" t="s">
        <v>535</v>
      </c>
      <c r="G54" s="230" t="s">
        <v>470</v>
      </c>
      <c r="H54" s="42"/>
      <c r="I54" s="42"/>
      <c r="J54" s="42"/>
    </row>
    <row r="55" spans="1:10" x14ac:dyDescent="0.35">
      <c r="A55" s="42"/>
      <c r="B55" s="42"/>
      <c r="C55" s="42"/>
      <c r="D55" s="236" t="s">
        <v>536</v>
      </c>
      <c r="E55" s="201">
        <v>77275.98</v>
      </c>
      <c r="F55" s="42" t="s">
        <v>537</v>
      </c>
      <c r="G55" s="230" t="s">
        <v>470</v>
      </c>
      <c r="H55" s="42"/>
      <c r="I55" s="42"/>
      <c r="J55" s="42"/>
    </row>
    <row r="56" spans="1:10" x14ac:dyDescent="0.35">
      <c r="A56" s="42"/>
      <c r="B56" s="42"/>
      <c r="C56" s="42"/>
      <c r="D56" s="236" t="s">
        <v>538</v>
      </c>
      <c r="E56" s="201">
        <v>58770.49</v>
      </c>
      <c r="F56" s="42" t="s">
        <v>539</v>
      </c>
      <c r="G56" s="230" t="s">
        <v>470</v>
      </c>
      <c r="H56" s="42"/>
      <c r="I56" s="42"/>
      <c r="J56" s="42"/>
    </row>
    <row r="57" spans="1:10" x14ac:dyDescent="0.35">
      <c r="A57" s="42"/>
      <c r="B57" s="42"/>
      <c r="C57" s="42"/>
      <c r="D57" s="236" t="s">
        <v>540</v>
      </c>
      <c r="E57" s="201">
        <v>170864</v>
      </c>
      <c r="F57" s="42" t="s">
        <v>541</v>
      </c>
      <c r="G57" s="230" t="s">
        <v>470</v>
      </c>
      <c r="H57" s="42"/>
      <c r="I57" s="42"/>
      <c r="J57" s="42"/>
    </row>
    <row r="58" spans="1:10" x14ac:dyDescent="0.35">
      <c r="A58" s="42"/>
      <c r="B58" s="42"/>
      <c r="C58" s="42"/>
      <c r="D58" s="236" t="s">
        <v>542</v>
      </c>
      <c r="E58" s="201">
        <v>51631.74</v>
      </c>
      <c r="F58" s="42" t="s">
        <v>543</v>
      </c>
      <c r="G58" s="230" t="s">
        <v>470</v>
      </c>
      <c r="H58" s="42"/>
      <c r="I58" s="42"/>
      <c r="J58" s="42"/>
    </row>
    <row r="59" spans="1:10" x14ac:dyDescent="0.35">
      <c r="A59" s="42"/>
      <c r="B59" s="42"/>
      <c r="C59" s="42"/>
      <c r="D59" s="236" t="s">
        <v>544</v>
      </c>
      <c r="E59" s="201">
        <v>113354.98</v>
      </c>
      <c r="F59" s="42" t="s">
        <v>545</v>
      </c>
      <c r="G59" s="230" t="s">
        <v>470</v>
      </c>
      <c r="H59" s="42"/>
      <c r="I59" s="42"/>
      <c r="J59" s="42"/>
    </row>
    <row r="60" spans="1:10" x14ac:dyDescent="0.35">
      <c r="A60" s="42"/>
      <c r="B60" s="42"/>
      <c r="C60" s="42"/>
      <c r="D60" s="236" t="s">
        <v>546</v>
      </c>
      <c r="E60" s="201">
        <v>109740</v>
      </c>
      <c r="F60" s="42" t="s">
        <v>547</v>
      </c>
      <c r="G60" s="230" t="s">
        <v>470</v>
      </c>
      <c r="H60" s="42"/>
      <c r="I60" s="42"/>
      <c r="J60" s="42"/>
    </row>
    <row r="61" spans="1:10" x14ac:dyDescent="0.35">
      <c r="A61" s="42"/>
      <c r="B61" s="42"/>
      <c r="C61" s="42"/>
      <c r="D61" s="236" t="s">
        <v>548</v>
      </c>
      <c r="E61" s="201">
        <v>51292.480000000003</v>
      </c>
      <c r="F61" s="42" t="s">
        <v>537</v>
      </c>
      <c r="G61" s="230" t="s">
        <v>470</v>
      </c>
      <c r="H61" s="42"/>
      <c r="I61" s="42"/>
      <c r="J61" s="42"/>
    </row>
    <row r="62" spans="1:10" x14ac:dyDescent="0.35">
      <c r="A62" s="42"/>
      <c r="B62" s="42"/>
      <c r="C62" s="42"/>
      <c r="D62" s="236" t="s">
        <v>549</v>
      </c>
      <c r="E62" s="201">
        <v>69885</v>
      </c>
      <c r="F62" s="42" t="s">
        <v>550</v>
      </c>
      <c r="G62" s="230" t="s">
        <v>470</v>
      </c>
      <c r="H62" s="42"/>
      <c r="I62" s="42"/>
      <c r="J62" s="42"/>
    </row>
    <row r="63" spans="1:10" x14ac:dyDescent="0.35">
      <c r="A63" s="42"/>
      <c r="B63" s="42"/>
      <c r="C63" s="42"/>
      <c r="D63" s="236" t="s">
        <v>551</v>
      </c>
      <c r="E63" s="201">
        <v>489800</v>
      </c>
      <c r="F63" s="42" t="s">
        <v>552</v>
      </c>
      <c r="G63" s="230" t="s">
        <v>470</v>
      </c>
      <c r="H63" s="42"/>
      <c r="I63" s="42"/>
      <c r="J63" s="42"/>
    </row>
    <row r="64" spans="1:10" x14ac:dyDescent="0.35">
      <c r="A64" s="42"/>
      <c r="B64" s="42"/>
      <c r="C64" s="42"/>
      <c r="D64" s="236" t="s">
        <v>553</v>
      </c>
      <c r="E64" s="201">
        <v>86500</v>
      </c>
      <c r="F64" s="42" t="s">
        <v>554</v>
      </c>
      <c r="G64" s="230" t="s">
        <v>470</v>
      </c>
      <c r="H64" s="42"/>
      <c r="I64" s="42"/>
      <c r="J64" s="42"/>
    </row>
    <row r="65" spans="1:10" x14ac:dyDescent="0.35">
      <c r="A65" s="42"/>
      <c r="B65" s="42"/>
      <c r="C65" s="42"/>
      <c r="D65" s="236" t="s">
        <v>555</v>
      </c>
      <c r="E65" s="201">
        <v>181689.91</v>
      </c>
      <c r="F65" s="42" t="s">
        <v>556</v>
      </c>
      <c r="G65" s="230" t="s">
        <v>470</v>
      </c>
      <c r="H65" s="42"/>
      <c r="I65" s="42"/>
      <c r="J65" s="42"/>
    </row>
    <row r="66" spans="1:10" x14ac:dyDescent="0.35">
      <c r="A66" s="42"/>
      <c r="B66" s="42"/>
      <c r="C66" s="42"/>
      <c r="D66" s="236" t="s">
        <v>557</v>
      </c>
      <c r="E66" s="201">
        <v>61980</v>
      </c>
      <c r="F66" s="42" t="s">
        <v>558</v>
      </c>
      <c r="G66" s="230" t="s">
        <v>470</v>
      </c>
      <c r="H66" s="42"/>
      <c r="I66" s="42"/>
      <c r="J66" s="42"/>
    </row>
    <row r="67" spans="1:10" x14ac:dyDescent="0.35">
      <c r="A67" s="42"/>
      <c r="B67" s="42"/>
      <c r="C67" s="42"/>
      <c r="D67" s="236" t="s">
        <v>559</v>
      </c>
      <c r="E67" s="201">
        <v>190326.64</v>
      </c>
      <c r="F67" s="42" t="s">
        <v>560</v>
      </c>
      <c r="G67" s="230" t="s">
        <v>470</v>
      </c>
      <c r="H67" s="42"/>
      <c r="I67" s="42"/>
      <c r="J67" s="42"/>
    </row>
    <row r="68" spans="1:10" x14ac:dyDescent="0.35">
      <c r="A68" s="42"/>
      <c r="B68" s="42"/>
      <c r="C68" s="42"/>
      <c r="D68" s="236" t="s">
        <v>561</v>
      </c>
      <c r="E68" s="201">
        <v>133338</v>
      </c>
      <c r="F68" s="42" t="s">
        <v>562</v>
      </c>
      <c r="G68" s="230" t="s">
        <v>470</v>
      </c>
      <c r="H68" s="42"/>
      <c r="I68" s="42"/>
      <c r="J68" s="42"/>
    </row>
    <row r="69" spans="1:10" x14ac:dyDescent="0.35">
      <c r="A69" s="42"/>
      <c r="B69" s="42"/>
      <c r="C69" s="42"/>
      <c r="D69" s="236" t="s">
        <v>563</v>
      </c>
      <c r="E69" s="201">
        <v>159236</v>
      </c>
      <c r="F69" s="42" t="s">
        <v>505</v>
      </c>
      <c r="G69" s="230" t="s">
        <v>470</v>
      </c>
      <c r="H69" s="42"/>
      <c r="I69" s="42"/>
      <c r="J69" s="42"/>
    </row>
    <row r="70" spans="1:10" x14ac:dyDescent="0.35">
      <c r="A70" s="42"/>
      <c r="B70" s="42"/>
      <c r="C70" s="42"/>
      <c r="D70" s="236" t="s">
        <v>476</v>
      </c>
      <c r="E70" s="201">
        <v>260934.9</v>
      </c>
      <c r="F70" s="42" t="s">
        <v>477</v>
      </c>
      <c r="G70" s="230" t="s">
        <v>470</v>
      </c>
      <c r="H70" s="42"/>
      <c r="I70" s="42"/>
      <c r="J70" s="42"/>
    </row>
    <row r="71" spans="1:10" x14ac:dyDescent="0.35">
      <c r="A71" s="42"/>
      <c r="B71" s="42"/>
      <c r="C71" s="42"/>
      <c r="D71" s="236" t="s">
        <v>564</v>
      </c>
      <c r="E71" s="201">
        <v>208571.1</v>
      </c>
      <c r="F71" s="42" t="s">
        <v>565</v>
      </c>
      <c r="G71" s="230" t="s">
        <v>470</v>
      </c>
      <c r="H71" s="42"/>
      <c r="I71" s="42"/>
      <c r="J71" s="42"/>
    </row>
    <row r="72" spans="1:10" x14ac:dyDescent="0.35">
      <c r="A72" s="42"/>
      <c r="B72" s="42"/>
      <c r="C72" s="42"/>
      <c r="D72" s="236" t="s">
        <v>566</v>
      </c>
      <c r="E72" s="201">
        <v>75834</v>
      </c>
      <c r="F72" s="42" t="s">
        <v>505</v>
      </c>
      <c r="G72" s="230" t="s">
        <v>470</v>
      </c>
      <c r="H72" s="42"/>
      <c r="I72" s="42"/>
      <c r="J72" s="42"/>
    </row>
    <row r="73" spans="1:10" x14ac:dyDescent="0.35">
      <c r="A73" s="42"/>
      <c r="B73" s="42"/>
      <c r="C73" s="42"/>
      <c r="D73" s="236" t="s">
        <v>567</v>
      </c>
      <c r="E73" s="201">
        <v>74227.64</v>
      </c>
      <c r="F73" s="42" t="s">
        <v>568</v>
      </c>
      <c r="G73" s="230" t="s">
        <v>470</v>
      </c>
      <c r="H73" s="42"/>
      <c r="I73" s="42"/>
      <c r="J73" s="42"/>
    </row>
    <row r="74" spans="1:10" x14ac:dyDescent="0.35">
      <c r="A74" s="42"/>
      <c r="B74" s="42"/>
      <c r="C74" s="42"/>
      <c r="D74" s="236" t="s">
        <v>569</v>
      </c>
      <c r="E74" s="201">
        <v>46354.83</v>
      </c>
      <c r="F74" s="42" t="s">
        <v>570</v>
      </c>
      <c r="G74" s="230" t="s">
        <v>470</v>
      </c>
      <c r="H74" s="42"/>
      <c r="I74" s="42"/>
      <c r="J74" s="42"/>
    </row>
    <row r="75" spans="1:10" x14ac:dyDescent="0.35">
      <c r="A75" s="42"/>
      <c r="B75" s="42"/>
      <c r="C75" s="42"/>
      <c r="D75" s="236" t="s">
        <v>571</v>
      </c>
      <c r="E75" s="201">
        <v>81258.03</v>
      </c>
      <c r="F75" s="42" t="s">
        <v>523</v>
      </c>
      <c r="G75" s="230" t="s">
        <v>470</v>
      </c>
      <c r="H75" s="42"/>
      <c r="I75" s="42"/>
      <c r="J75" s="42"/>
    </row>
    <row r="76" spans="1:10" x14ac:dyDescent="0.35">
      <c r="A76" s="42"/>
      <c r="B76" s="42"/>
      <c r="C76" s="42"/>
      <c r="D76" s="236" t="s">
        <v>572</v>
      </c>
      <c r="E76" s="201">
        <v>76401</v>
      </c>
      <c r="F76" s="42" t="s">
        <v>573</v>
      </c>
      <c r="G76" s="230" t="s">
        <v>470</v>
      </c>
      <c r="H76" s="42"/>
      <c r="I76" s="42"/>
      <c r="J76" s="42"/>
    </row>
    <row r="77" spans="1:10" x14ac:dyDescent="0.35">
      <c r="A77" s="42"/>
      <c r="B77" s="42"/>
      <c r="C77" s="42"/>
      <c r="D77" s="236" t="s">
        <v>574</v>
      </c>
      <c r="E77" s="201">
        <v>92588.65</v>
      </c>
      <c r="F77" s="42" t="s">
        <v>575</v>
      </c>
      <c r="G77" s="230" t="s">
        <v>470</v>
      </c>
      <c r="H77" s="42"/>
      <c r="I77" s="42"/>
      <c r="J77" s="42"/>
    </row>
    <row r="78" spans="1:10" x14ac:dyDescent="0.35">
      <c r="A78" s="42"/>
      <c r="B78" s="42"/>
      <c r="C78" s="42"/>
      <c r="D78" s="236" t="s">
        <v>576</v>
      </c>
      <c r="E78" s="201">
        <v>56176.38</v>
      </c>
      <c r="F78" s="42" t="s">
        <v>556</v>
      </c>
      <c r="G78" s="230" t="s">
        <v>470</v>
      </c>
      <c r="H78" s="42"/>
      <c r="I78" s="42"/>
      <c r="J78" s="42"/>
    </row>
    <row r="79" spans="1:10" x14ac:dyDescent="0.35">
      <c r="A79" s="42"/>
      <c r="B79" s="42"/>
      <c r="C79" s="42"/>
      <c r="D79" s="236" t="s">
        <v>577</v>
      </c>
      <c r="E79" s="201">
        <v>51000</v>
      </c>
      <c r="F79" s="42" t="s">
        <v>578</v>
      </c>
      <c r="G79" s="230" t="s">
        <v>470</v>
      </c>
      <c r="H79" s="42"/>
      <c r="I79" s="42"/>
      <c r="J79" s="42"/>
    </row>
    <row r="80" spans="1:10" x14ac:dyDescent="0.35">
      <c r="A80" s="42"/>
      <c r="B80" s="42"/>
      <c r="C80" s="42"/>
      <c r="D80" s="236" t="s">
        <v>579</v>
      </c>
      <c r="E80" s="201">
        <v>124490</v>
      </c>
      <c r="F80" s="42" t="s">
        <v>580</v>
      </c>
      <c r="G80" s="230" t="s">
        <v>470</v>
      </c>
      <c r="H80" s="42"/>
      <c r="I80" s="42"/>
      <c r="J80" s="42"/>
    </row>
    <row r="81" spans="1:10" x14ac:dyDescent="0.35">
      <c r="A81" s="42"/>
      <c r="B81" s="42"/>
      <c r="C81" s="42"/>
      <c r="D81" s="236" t="s">
        <v>581</v>
      </c>
      <c r="E81" s="201">
        <v>99000</v>
      </c>
      <c r="F81" s="42" t="s">
        <v>582</v>
      </c>
      <c r="G81" s="230" t="s">
        <v>470</v>
      </c>
      <c r="H81" s="42"/>
      <c r="I81" s="42"/>
      <c r="J81" s="42"/>
    </row>
    <row r="82" spans="1:10" x14ac:dyDescent="0.35">
      <c r="A82" s="42"/>
      <c r="B82" s="42"/>
      <c r="C82" s="42"/>
      <c r="D82" s="236" t="s">
        <v>583</v>
      </c>
      <c r="E82" s="201">
        <v>70650</v>
      </c>
      <c r="F82" s="42" t="s">
        <v>584</v>
      </c>
      <c r="G82" s="230" t="s">
        <v>470</v>
      </c>
      <c r="H82" s="42"/>
      <c r="I82" s="42"/>
      <c r="J82" s="42"/>
    </row>
    <row r="83" spans="1:10" x14ac:dyDescent="0.35">
      <c r="A83" s="42"/>
      <c r="B83" s="42"/>
      <c r="C83" s="42"/>
      <c r="D83" s="236" t="s">
        <v>585</v>
      </c>
      <c r="E83" s="201">
        <v>457760</v>
      </c>
      <c r="F83" s="42" t="s">
        <v>586</v>
      </c>
      <c r="G83" s="230" t="s">
        <v>470</v>
      </c>
      <c r="H83" s="42"/>
      <c r="I83" s="42"/>
      <c r="J83" s="42"/>
    </row>
    <row r="84" spans="1:10" x14ac:dyDescent="0.35">
      <c r="A84" s="42"/>
      <c r="B84" s="42"/>
      <c r="C84" s="42"/>
      <c r="D84" s="236" t="s">
        <v>587</v>
      </c>
      <c r="E84" s="201">
        <v>139900</v>
      </c>
      <c r="F84" s="42" t="s">
        <v>588</v>
      </c>
      <c r="G84" s="230" t="s">
        <v>470</v>
      </c>
      <c r="H84" s="42"/>
      <c r="I84" s="42"/>
      <c r="J84" s="42"/>
    </row>
    <row r="85" spans="1:10" x14ac:dyDescent="0.35">
      <c r="A85" s="42"/>
      <c r="B85" s="42"/>
      <c r="C85" s="42"/>
      <c r="D85" s="236" t="s">
        <v>589</v>
      </c>
      <c r="E85" s="201">
        <v>281700</v>
      </c>
      <c r="F85" s="42" t="s">
        <v>590</v>
      </c>
      <c r="G85" s="230" t="s">
        <v>470</v>
      </c>
      <c r="H85" s="42"/>
      <c r="I85" s="42"/>
      <c r="J85" s="42"/>
    </row>
    <row r="86" spans="1:10" x14ac:dyDescent="0.35">
      <c r="A86" s="42"/>
      <c r="B86" s="42"/>
      <c r="C86" s="42"/>
      <c r="D86" s="236" t="s">
        <v>591</v>
      </c>
      <c r="E86" s="201">
        <v>110849.2</v>
      </c>
      <c r="F86" s="42" t="s">
        <v>592</v>
      </c>
      <c r="G86" s="230" t="s">
        <v>470</v>
      </c>
      <c r="H86" s="42"/>
      <c r="I86" s="42"/>
      <c r="J86" s="42"/>
    </row>
    <row r="87" spans="1:10" x14ac:dyDescent="0.35">
      <c r="A87" s="42"/>
      <c r="B87" s="42"/>
      <c r="C87" s="42"/>
      <c r="D87" s="236" t="s">
        <v>593</v>
      </c>
      <c r="E87" s="201">
        <v>61280</v>
      </c>
      <c r="F87" s="42" t="s">
        <v>594</v>
      </c>
      <c r="G87" s="230" t="s">
        <v>470</v>
      </c>
      <c r="H87" s="42"/>
      <c r="I87" s="42"/>
      <c r="J87" s="42"/>
    </row>
    <row r="88" spans="1:10" x14ac:dyDescent="0.35">
      <c r="A88" s="42"/>
      <c r="B88" s="42"/>
      <c r="C88" s="42"/>
      <c r="D88" s="236" t="s">
        <v>595</v>
      </c>
      <c r="E88" s="201">
        <v>68886.42</v>
      </c>
      <c r="F88" s="42" t="s">
        <v>568</v>
      </c>
      <c r="G88" s="230" t="s">
        <v>470</v>
      </c>
      <c r="H88" s="42"/>
      <c r="I88" s="42"/>
      <c r="J88" s="42"/>
    </row>
    <row r="89" spans="1:10" x14ac:dyDescent="0.35">
      <c r="A89" s="42"/>
      <c r="B89" s="42"/>
      <c r="C89" s="42"/>
      <c r="D89" s="236" t="s">
        <v>526</v>
      </c>
      <c r="E89" s="201">
        <v>51573.02</v>
      </c>
      <c r="F89" s="42" t="s">
        <v>527</v>
      </c>
      <c r="G89" s="230" t="s">
        <v>470</v>
      </c>
      <c r="H89" s="42"/>
      <c r="I89" s="42"/>
      <c r="J89" s="42"/>
    </row>
    <row r="90" spans="1:10" x14ac:dyDescent="0.35">
      <c r="A90" s="42"/>
      <c r="B90" s="42"/>
      <c r="C90" s="42"/>
      <c r="D90" s="236" t="s">
        <v>596</v>
      </c>
      <c r="E90" s="201">
        <v>47093.89</v>
      </c>
      <c r="F90" s="42" t="s">
        <v>597</v>
      </c>
      <c r="G90" s="230" t="s">
        <v>470</v>
      </c>
      <c r="H90" s="42"/>
      <c r="I90" s="42"/>
      <c r="J90" s="42"/>
    </row>
    <row r="91" spans="1:10" x14ac:dyDescent="0.35">
      <c r="A91" s="42"/>
      <c r="B91" s="42"/>
      <c r="C91" s="42"/>
      <c r="D91" s="236" t="s">
        <v>567</v>
      </c>
      <c r="E91" s="201">
        <v>65894.06</v>
      </c>
      <c r="F91" s="42" t="s">
        <v>568</v>
      </c>
      <c r="G91" s="230" t="s">
        <v>470</v>
      </c>
      <c r="H91" s="42"/>
      <c r="I91" s="42"/>
      <c r="J91" s="42"/>
    </row>
    <row r="92" spans="1:10" x14ac:dyDescent="0.35">
      <c r="A92" s="42"/>
      <c r="B92" s="42"/>
      <c r="C92" s="42"/>
      <c r="D92" s="236" t="s">
        <v>598</v>
      </c>
      <c r="E92" s="201">
        <v>110067</v>
      </c>
      <c r="F92" s="42" t="s">
        <v>599</v>
      </c>
      <c r="G92" s="230" t="s">
        <v>470</v>
      </c>
      <c r="H92" s="42"/>
      <c r="I92" s="42"/>
      <c r="J92" s="42"/>
    </row>
    <row r="93" spans="1:10" x14ac:dyDescent="0.35">
      <c r="A93" s="42"/>
      <c r="B93" s="42"/>
      <c r="C93" s="42"/>
      <c r="D93" s="236" t="s">
        <v>600</v>
      </c>
      <c r="E93" s="201">
        <v>45700</v>
      </c>
      <c r="F93" s="42" t="s">
        <v>601</v>
      </c>
      <c r="G93" s="230" t="s">
        <v>470</v>
      </c>
      <c r="H93" s="42"/>
      <c r="I93" s="42"/>
      <c r="J93" s="42"/>
    </row>
    <row r="94" spans="1:10" x14ac:dyDescent="0.35">
      <c r="A94" s="42"/>
      <c r="B94" s="42"/>
      <c r="C94" s="42"/>
      <c r="D94" s="236" t="s">
        <v>602</v>
      </c>
      <c r="E94" s="201">
        <v>320000</v>
      </c>
      <c r="F94" s="42" t="s">
        <v>603</v>
      </c>
      <c r="G94" s="230" t="s">
        <v>470</v>
      </c>
      <c r="H94" s="42"/>
      <c r="I94" s="42"/>
      <c r="J94" s="42"/>
    </row>
    <row r="95" spans="1:10" x14ac:dyDescent="0.35">
      <c r="A95" s="42"/>
      <c r="B95" s="42"/>
      <c r="C95" s="42"/>
      <c r="D95" s="236" t="s">
        <v>604</v>
      </c>
      <c r="E95" s="201">
        <v>42189.35</v>
      </c>
      <c r="F95" s="42" t="s">
        <v>477</v>
      </c>
      <c r="G95" s="230" t="s">
        <v>470</v>
      </c>
      <c r="H95" s="42"/>
      <c r="I95" s="42"/>
      <c r="J95" s="42"/>
    </row>
    <row r="96" spans="1:10" x14ac:dyDescent="0.35">
      <c r="A96" s="42"/>
      <c r="B96" s="42"/>
      <c r="C96" s="42"/>
      <c r="D96" s="236" t="s">
        <v>605</v>
      </c>
      <c r="E96" s="201">
        <v>261573.96</v>
      </c>
      <c r="F96" s="42" t="s">
        <v>477</v>
      </c>
      <c r="G96" s="230" t="s">
        <v>470</v>
      </c>
      <c r="H96" s="42"/>
      <c r="I96" s="42"/>
      <c r="J96" s="42"/>
    </row>
    <row r="97" spans="1:10" x14ac:dyDescent="0.35">
      <c r="A97" s="42"/>
      <c r="B97" s="42"/>
      <c r="C97" s="42"/>
      <c r="D97" s="236" t="s">
        <v>606</v>
      </c>
      <c r="E97" s="201">
        <v>73939.710000000006</v>
      </c>
      <c r="F97" s="42" t="s">
        <v>523</v>
      </c>
      <c r="G97" s="230" t="s">
        <v>470</v>
      </c>
      <c r="H97" s="42"/>
      <c r="I97" s="42"/>
      <c r="J97" s="42"/>
    </row>
    <row r="98" spans="1:10" x14ac:dyDescent="0.35">
      <c r="A98" s="42"/>
      <c r="B98" s="42"/>
      <c r="C98" s="42"/>
      <c r="D98" s="236" t="s">
        <v>607</v>
      </c>
      <c r="E98" s="201">
        <v>52482.12</v>
      </c>
      <c r="F98" s="42" t="s">
        <v>608</v>
      </c>
      <c r="G98" s="230" t="s">
        <v>470</v>
      </c>
      <c r="H98" s="42"/>
      <c r="I98" s="42"/>
      <c r="J98" s="42"/>
    </row>
    <row r="99" spans="1:10" x14ac:dyDescent="0.35">
      <c r="A99" s="42"/>
      <c r="B99" s="42"/>
      <c r="C99" s="42"/>
      <c r="D99" s="236" t="s">
        <v>609</v>
      </c>
      <c r="E99" s="201">
        <v>171091.64</v>
      </c>
      <c r="F99" s="42" t="s">
        <v>480</v>
      </c>
      <c r="G99" s="230" t="s">
        <v>470</v>
      </c>
      <c r="H99" s="42"/>
      <c r="I99" s="42"/>
      <c r="J99" s="42"/>
    </row>
    <row r="100" spans="1:10" x14ac:dyDescent="0.35">
      <c r="A100" s="42"/>
      <c r="B100" s="42"/>
      <c r="C100" s="42"/>
      <c r="D100" s="236" t="s">
        <v>610</v>
      </c>
      <c r="E100" s="201">
        <v>144997.14000000001</v>
      </c>
      <c r="F100" s="42" t="s">
        <v>475</v>
      </c>
      <c r="G100" s="230" t="s">
        <v>470</v>
      </c>
      <c r="H100" s="42"/>
      <c r="I100" s="42"/>
      <c r="J100" s="42"/>
    </row>
    <row r="101" spans="1:10" x14ac:dyDescent="0.35">
      <c r="A101" s="42"/>
      <c r="B101" s="42"/>
      <c r="C101" s="42"/>
      <c r="D101" s="236" t="s">
        <v>611</v>
      </c>
      <c r="E101" s="201">
        <v>398000</v>
      </c>
      <c r="F101" s="42" t="s">
        <v>612</v>
      </c>
      <c r="G101" s="230" t="s">
        <v>470</v>
      </c>
      <c r="H101" s="42"/>
      <c r="I101" s="42"/>
      <c r="J101" s="42"/>
    </row>
    <row r="102" spans="1:10" x14ac:dyDescent="0.35">
      <c r="A102" s="42"/>
      <c r="B102" s="42"/>
      <c r="C102" s="42"/>
      <c r="D102" s="236" t="s">
        <v>613</v>
      </c>
      <c r="E102" s="201">
        <v>151374.64000000001</v>
      </c>
      <c r="F102" s="42" t="s">
        <v>472</v>
      </c>
      <c r="G102" s="230" t="s">
        <v>470</v>
      </c>
      <c r="H102" s="42"/>
      <c r="I102" s="42"/>
      <c r="J102" s="42"/>
    </row>
    <row r="103" spans="1:10" x14ac:dyDescent="0.35">
      <c r="A103" s="42"/>
      <c r="B103" s="42"/>
      <c r="C103" s="42"/>
      <c r="D103" s="236" t="s">
        <v>614</v>
      </c>
      <c r="E103" s="201">
        <v>216832.15</v>
      </c>
      <c r="F103" s="42" t="s">
        <v>472</v>
      </c>
      <c r="G103" s="230" t="s">
        <v>470</v>
      </c>
      <c r="H103" s="42"/>
      <c r="I103" s="42"/>
      <c r="J103" s="42"/>
    </row>
    <row r="104" spans="1:10" x14ac:dyDescent="0.35">
      <c r="A104" s="42"/>
      <c r="B104" s="42"/>
      <c r="C104" s="42"/>
      <c r="D104" s="236" t="s">
        <v>615</v>
      </c>
      <c r="E104" s="201">
        <v>68386.7</v>
      </c>
      <c r="F104" s="42" t="s">
        <v>537</v>
      </c>
      <c r="G104" s="230" t="s">
        <v>470</v>
      </c>
      <c r="H104" s="42"/>
      <c r="I104" s="42"/>
      <c r="J104" s="42"/>
    </row>
    <row r="105" spans="1:10" x14ac:dyDescent="0.35">
      <c r="A105" s="42"/>
      <c r="B105" s="42"/>
      <c r="C105" s="42"/>
      <c r="D105" s="236" t="s">
        <v>616</v>
      </c>
      <c r="E105" s="201">
        <v>86620</v>
      </c>
      <c r="F105" s="42" t="s">
        <v>505</v>
      </c>
      <c r="G105" s="230" t="s">
        <v>470</v>
      </c>
      <c r="H105" s="42"/>
      <c r="I105" s="42"/>
      <c r="J105" s="42"/>
    </row>
    <row r="106" spans="1:10" x14ac:dyDescent="0.35">
      <c r="A106" s="42"/>
      <c r="B106" s="42"/>
      <c r="C106" s="42"/>
      <c r="D106" s="236" t="s">
        <v>617</v>
      </c>
      <c r="E106" s="201">
        <v>66287.7</v>
      </c>
      <c r="F106" s="42" t="s">
        <v>469</v>
      </c>
      <c r="G106" s="230" t="s">
        <v>470</v>
      </c>
      <c r="H106" s="42"/>
      <c r="I106" s="42"/>
      <c r="J106" s="42"/>
    </row>
    <row r="107" spans="1:10" x14ac:dyDescent="0.35">
      <c r="A107" s="42"/>
      <c r="B107" s="42"/>
      <c r="C107" s="42"/>
      <c r="D107" s="236" t="s">
        <v>618</v>
      </c>
      <c r="E107" s="201">
        <v>49229.599999999999</v>
      </c>
      <c r="F107" s="42" t="s">
        <v>485</v>
      </c>
      <c r="G107" s="230" t="s">
        <v>470</v>
      </c>
      <c r="H107" s="42"/>
      <c r="I107" s="42"/>
      <c r="J107" s="42"/>
    </row>
    <row r="108" spans="1:10" x14ac:dyDescent="0.35">
      <c r="A108" s="42"/>
      <c r="B108" s="42"/>
      <c r="C108" s="42"/>
      <c r="D108" s="236" t="s">
        <v>619</v>
      </c>
      <c r="E108" s="201">
        <v>53100</v>
      </c>
      <c r="F108" s="42" t="s">
        <v>482</v>
      </c>
      <c r="G108" s="230" t="s">
        <v>470</v>
      </c>
      <c r="H108" s="42"/>
      <c r="I108" s="42"/>
      <c r="J108" s="42"/>
    </row>
    <row r="109" spans="1:10" x14ac:dyDescent="0.35">
      <c r="A109" s="42"/>
      <c r="B109" s="42"/>
      <c r="C109" s="42"/>
      <c r="D109" s="236" t="s">
        <v>620</v>
      </c>
      <c r="E109" s="201">
        <v>237600</v>
      </c>
      <c r="F109" s="42" t="s">
        <v>621</v>
      </c>
      <c r="G109" s="230" t="s">
        <v>470</v>
      </c>
      <c r="H109" s="42"/>
      <c r="I109" s="42"/>
      <c r="J109" s="42"/>
    </row>
    <row r="110" spans="1:10" x14ac:dyDescent="0.35">
      <c r="A110" s="42"/>
      <c r="B110" s="42"/>
      <c r="C110" s="42"/>
      <c r="D110" s="236" t="s">
        <v>622</v>
      </c>
      <c r="E110" s="201">
        <v>62956.2</v>
      </c>
      <c r="F110" s="42" t="s">
        <v>623</v>
      </c>
      <c r="G110" s="230" t="s">
        <v>470</v>
      </c>
      <c r="H110" s="42"/>
      <c r="I110" s="42"/>
      <c r="J110" s="42"/>
    </row>
    <row r="111" spans="1:10" x14ac:dyDescent="0.35">
      <c r="A111" s="42"/>
      <c r="B111" s="42"/>
      <c r="C111" s="42"/>
      <c r="D111" s="236" t="s">
        <v>624</v>
      </c>
      <c r="E111" s="201">
        <v>776000</v>
      </c>
      <c r="F111" s="42" t="s">
        <v>625</v>
      </c>
      <c r="G111" s="230" t="s">
        <v>470</v>
      </c>
      <c r="H111" s="42"/>
      <c r="I111" s="42"/>
      <c r="J111" s="42"/>
    </row>
    <row r="112" spans="1:10" x14ac:dyDescent="0.35">
      <c r="A112" s="42"/>
      <c r="B112" s="42"/>
      <c r="C112" s="42"/>
      <c r="D112" s="236" t="s">
        <v>626</v>
      </c>
      <c r="E112" s="201">
        <v>60000</v>
      </c>
      <c r="F112" s="42" t="s">
        <v>627</v>
      </c>
      <c r="G112" s="230" t="s">
        <v>470</v>
      </c>
      <c r="H112" s="42"/>
      <c r="I112" s="42"/>
      <c r="J112" s="42"/>
    </row>
    <row r="113" spans="1:10" x14ac:dyDescent="0.35">
      <c r="A113" s="42"/>
      <c r="B113" s="42"/>
      <c r="C113" s="42"/>
      <c r="D113" s="236" t="s">
        <v>628</v>
      </c>
      <c r="E113" s="201">
        <v>46811.5</v>
      </c>
      <c r="F113" s="42" t="s">
        <v>498</v>
      </c>
      <c r="G113" s="230" t="s">
        <v>470</v>
      </c>
      <c r="H113" s="42"/>
      <c r="I113" s="42"/>
      <c r="J113" s="42"/>
    </row>
    <row r="114" spans="1:10" x14ac:dyDescent="0.35">
      <c r="A114" s="42"/>
      <c r="B114" s="42"/>
      <c r="C114" s="42"/>
      <c r="D114" s="236" t="s">
        <v>629</v>
      </c>
      <c r="E114" s="201">
        <v>125000</v>
      </c>
      <c r="F114" s="42" t="s">
        <v>630</v>
      </c>
      <c r="G114" s="230" t="s">
        <v>470</v>
      </c>
      <c r="H114" s="42"/>
      <c r="I114" s="42"/>
      <c r="J114" s="42"/>
    </row>
    <row r="115" spans="1:10" x14ac:dyDescent="0.35">
      <c r="A115" s="42"/>
      <c r="B115" s="42"/>
      <c r="C115" s="42"/>
      <c r="D115" s="236" t="s">
        <v>631</v>
      </c>
      <c r="E115" s="201">
        <v>61280</v>
      </c>
      <c r="F115" s="42" t="s">
        <v>594</v>
      </c>
      <c r="G115" s="230" t="s">
        <v>470</v>
      </c>
      <c r="H115" s="42"/>
      <c r="I115" s="42"/>
      <c r="J115" s="42"/>
    </row>
    <row r="116" spans="1:10" x14ac:dyDescent="0.35">
      <c r="A116" s="42"/>
      <c r="B116" s="42"/>
      <c r="C116" s="42"/>
      <c r="D116" s="236" t="s">
        <v>632</v>
      </c>
      <c r="E116" s="201">
        <v>61280</v>
      </c>
      <c r="F116" s="42" t="s">
        <v>594</v>
      </c>
      <c r="G116" s="230" t="s">
        <v>470</v>
      </c>
      <c r="H116" s="42"/>
      <c r="I116" s="42"/>
      <c r="J116" s="42"/>
    </row>
    <row r="117" spans="1:10" x14ac:dyDescent="0.35">
      <c r="A117" s="42"/>
      <c r="B117" s="42"/>
      <c r="C117" s="42"/>
      <c r="D117" s="236" t="s">
        <v>567</v>
      </c>
      <c r="E117" s="201">
        <v>72954.14</v>
      </c>
      <c r="F117" s="42" t="s">
        <v>568</v>
      </c>
      <c r="G117" s="230" t="s">
        <v>470</v>
      </c>
      <c r="H117" s="42"/>
      <c r="I117" s="42"/>
      <c r="J117" s="42"/>
    </row>
    <row r="118" spans="1:10" x14ac:dyDescent="0.35">
      <c r="A118" s="42"/>
      <c r="B118" s="42"/>
      <c r="C118" s="42"/>
      <c r="D118" s="236" t="s">
        <v>522</v>
      </c>
      <c r="E118" s="201">
        <v>61023.28</v>
      </c>
      <c r="F118" s="42" t="s">
        <v>523</v>
      </c>
      <c r="G118" s="230" t="s">
        <v>470</v>
      </c>
      <c r="H118" s="42"/>
      <c r="I118" s="42"/>
      <c r="J118" s="42"/>
    </row>
    <row r="119" spans="1:10" x14ac:dyDescent="0.35">
      <c r="A119" s="42"/>
      <c r="B119" s="42"/>
      <c r="C119" s="42"/>
      <c r="D119" s="236" t="s">
        <v>529</v>
      </c>
      <c r="E119" s="201">
        <v>186625.64</v>
      </c>
      <c r="F119" s="42" t="s">
        <v>480</v>
      </c>
      <c r="G119" s="230" t="s">
        <v>470</v>
      </c>
      <c r="H119" s="42"/>
      <c r="I119" s="42"/>
      <c r="J119" s="42"/>
    </row>
    <row r="120" spans="1:10" x14ac:dyDescent="0.35">
      <c r="A120" s="42"/>
      <c r="B120" s="42"/>
      <c r="C120" s="42"/>
      <c r="D120" s="236" t="s">
        <v>633</v>
      </c>
      <c r="E120" s="201">
        <v>99754.13</v>
      </c>
      <c r="F120" s="42" t="s">
        <v>634</v>
      </c>
      <c r="G120" s="230" t="s">
        <v>470</v>
      </c>
      <c r="H120" s="42"/>
      <c r="I120" s="42"/>
      <c r="J120" s="42"/>
    </row>
    <row r="121" spans="1:10" x14ac:dyDescent="0.35">
      <c r="A121" s="42"/>
      <c r="B121" s="42"/>
      <c r="C121" s="42"/>
      <c r="D121" s="236" t="s">
        <v>635</v>
      </c>
      <c r="E121" s="201">
        <v>71078.240000000005</v>
      </c>
      <c r="F121" s="42" t="s">
        <v>636</v>
      </c>
      <c r="G121" s="230" t="s">
        <v>470</v>
      </c>
      <c r="H121" s="42"/>
      <c r="I121" s="42"/>
      <c r="J121" s="42"/>
    </row>
    <row r="122" spans="1:10" x14ac:dyDescent="0.35">
      <c r="A122" s="42"/>
      <c r="B122" s="42"/>
      <c r="C122" s="42"/>
      <c r="D122" s="236" t="s">
        <v>637</v>
      </c>
      <c r="E122" s="201">
        <v>62304</v>
      </c>
      <c r="F122" s="42" t="s">
        <v>638</v>
      </c>
      <c r="G122" s="230" t="s">
        <v>470</v>
      </c>
      <c r="H122" s="42"/>
      <c r="I122" s="42"/>
      <c r="J122" s="42"/>
    </row>
    <row r="123" spans="1:10" x14ac:dyDescent="0.35">
      <c r="A123" s="42"/>
      <c r="B123" s="42"/>
      <c r="C123" s="42"/>
      <c r="D123" s="236" t="s">
        <v>526</v>
      </c>
      <c r="E123" s="201">
        <v>57578.05</v>
      </c>
      <c r="F123" s="42" t="s">
        <v>527</v>
      </c>
      <c r="G123" s="230" t="s">
        <v>470</v>
      </c>
      <c r="H123" s="42"/>
      <c r="I123" s="42"/>
      <c r="J123" s="42"/>
    </row>
    <row r="124" spans="1:10" x14ac:dyDescent="0.35">
      <c r="A124" s="42"/>
      <c r="B124" s="42"/>
      <c r="C124" s="42"/>
      <c r="D124" s="236" t="s">
        <v>639</v>
      </c>
      <c r="E124" s="201">
        <v>52139.67</v>
      </c>
      <c r="F124" s="42" t="s">
        <v>597</v>
      </c>
      <c r="G124" s="230" t="s">
        <v>470</v>
      </c>
      <c r="H124" s="42"/>
      <c r="I124" s="42"/>
      <c r="J124" s="42"/>
    </row>
    <row r="125" spans="1:10" x14ac:dyDescent="0.35">
      <c r="A125" s="42"/>
      <c r="B125" s="42"/>
      <c r="C125" s="42"/>
      <c r="D125" s="236" t="s">
        <v>640</v>
      </c>
      <c r="E125" s="201">
        <v>300971.40000000002</v>
      </c>
      <c r="F125" s="42" t="s">
        <v>562</v>
      </c>
      <c r="G125" s="230" t="s">
        <v>470</v>
      </c>
      <c r="H125" s="42"/>
      <c r="I125" s="42"/>
      <c r="J125" s="42"/>
    </row>
    <row r="126" spans="1:10" x14ac:dyDescent="0.35">
      <c r="A126" s="42"/>
      <c r="B126" s="42"/>
      <c r="C126" s="42"/>
      <c r="D126" s="236" t="s">
        <v>641</v>
      </c>
      <c r="E126" s="201">
        <v>87678.6</v>
      </c>
      <c r="F126" s="42" t="s">
        <v>498</v>
      </c>
      <c r="G126" s="230" t="s">
        <v>470</v>
      </c>
      <c r="H126" s="42"/>
      <c r="I126" s="42"/>
      <c r="J126" s="42"/>
    </row>
    <row r="127" spans="1:10" x14ac:dyDescent="0.35">
      <c r="A127" s="42"/>
      <c r="B127" s="42"/>
      <c r="C127" s="42"/>
      <c r="D127" s="236" t="s">
        <v>642</v>
      </c>
      <c r="E127" s="201">
        <v>159360</v>
      </c>
      <c r="F127" s="42" t="s">
        <v>554</v>
      </c>
      <c r="G127" s="230" t="s">
        <v>470</v>
      </c>
      <c r="H127" s="42"/>
      <c r="I127" s="42"/>
      <c r="J127" s="42"/>
    </row>
    <row r="128" spans="1:10" x14ac:dyDescent="0.35">
      <c r="A128" s="42"/>
      <c r="B128" s="42"/>
      <c r="C128" s="42"/>
      <c r="D128" s="236" t="s">
        <v>643</v>
      </c>
      <c r="E128" s="201">
        <v>159360</v>
      </c>
      <c r="F128" s="42" t="s">
        <v>554</v>
      </c>
      <c r="G128" s="230" t="s">
        <v>470</v>
      </c>
      <c r="H128" s="42"/>
      <c r="I128" s="42"/>
      <c r="J128" s="42"/>
    </row>
    <row r="129" spans="1:10" x14ac:dyDescent="0.35">
      <c r="A129" s="42"/>
      <c r="B129" s="42"/>
      <c r="C129" s="42"/>
      <c r="D129" s="236" t="s">
        <v>474</v>
      </c>
      <c r="E129" s="201">
        <v>70272.98</v>
      </c>
      <c r="F129" s="42" t="s">
        <v>475</v>
      </c>
      <c r="G129" s="230" t="s">
        <v>470</v>
      </c>
      <c r="H129" s="42"/>
      <c r="I129" s="42"/>
      <c r="J129" s="42"/>
    </row>
    <row r="130" spans="1:10" x14ac:dyDescent="0.35">
      <c r="A130" s="42"/>
      <c r="B130" s="42"/>
      <c r="C130" s="42"/>
      <c r="D130" s="236" t="s">
        <v>644</v>
      </c>
      <c r="E130" s="201">
        <v>54698.17</v>
      </c>
      <c r="F130" s="42" t="s">
        <v>645</v>
      </c>
      <c r="G130" s="230" t="s">
        <v>470</v>
      </c>
      <c r="H130" s="42"/>
      <c r="I130" s="42"/>
      <c r="J130" s="42"/>
    </row>
    <row r="131" spans="1:10" x14ac:dyDescent="0.35">
      <c r="A131" s="42"/>
      <c r="B131" s="42"/>
      <c r="C131" s="42"/>
      <c r="D131" s="236" t="s">
        <v>635</v>
      </c>
      <c r="E131" s="201">
        <v>66339.69</v>
      </c>
      <c r="F131" s="42" t="s">
        <v>636</v>
      </c>
      <c r="G131" s="230" t="s">
        <v>470</v>
      </c>
      <c r="H131" s="42"/>
      <c r="I131" s="42"/>
      <c r="J131" s="42"/>
    </row>
    <row r="132" spans="1:10" x14ac:dyDescent="0.35">
      <c r="A132" s="42"/>
      <c r="B132" s="42"/>
      <c r="C132" s="42"/>
      <c r="D132" s="236" t="s">
        <v>646</v>
      </c>
      <c r="E132" s="201">
        <v>215958.36</v>
      </c>
      <c r="F132" s="42" t="s">
        <v>505</v>
      </c>
      <c r="G132" s="230" t="s">
        <v>470</v>
      </c>
      <c r="H132" s="42"/>
      <c r="I132" s="42"/>
      <c r="J132" s="42"/>
    </row>
    <row r="133" spans="1:10" x14ac:dyDescent="0.35">
      <c r="A133" s="42"/>
      <c r="B133" s="42"/>
      <c r="C133" s="42"/>
      <c r="D133" s="236" t="s">
        <v>647</v>
      </c>
      <c r="E133" s="201">
        <v>44004.54</v>
      </c>
      <c r="F133" s="42" t="s">
        <v>648</v>
      </c>
      <c r="G133" s="230" t="s">
        <v>470</v>
      </c>
      <c r="H133" s="42"/>
      <c r="I133" s="42"/>
      <c r="J133" s="42"/>
    </row>
    <row r="134" spans="1:10" x14ac:dyDescent="0.35">
      <c r="A134" s="42"/>
      <c r="B134" s="42"/>
      <c r="C134" s="42"/>
      <c r="D134" s="236" t="s">
        <v>476</v>
      </c>
      <c r="E134" s="201">
        <v>224511.4</v>
      </c>
      <c r="F134" s="42" t="s">
        <v>477</v>
      </c>
      <c r="G134" s="230" t="s">
        <v>470</v>
      </c>
      <c r="H134" s="42"/>
      <c r="I134" s="42"/>
      <c r="J134" s="42"/>
    </row>
    <row r="135" spans="1:10" x14ac:dyDescent="0.35">
      <c r="A135" s="42"/>
      <c r="B135" s="42"/>
      <c r="C135" s="42"/>
      <c r="D135" s="236" t="s">
        <v>649</v>
      </c>
      <c r="E135" s="201">
        <v>47039.33</v>
      </c>
      <c r="F135" s="42" t="s">
        <v>648</v>
      </c>
      <c r="G135" s="230" t="s">
        <v>470</v>
      </c>
      <c r="H135" s="42"/>
      <c r="I135" s="42"/>
      <c r="J135" s="42"/>
    </row>
    <row r="136" spans="1:10" x14ac:dyDescent="0.35">
      <c r="A136" s="42"/>
      <c r="B136" s="42"/>
      <c r="C136" s="42"/>
      <c r="D136" s="236" t="s">
        <v>650</v>
      </c>
      <c r="E136" s="201">
        <v>512592</v>
      </c>
      <c r="F136" s="42" t="s">
        <v>651</v>
      </c>
      <c r="G136" s="230" t="s">
        <v>470</v>
      </c>
      <c r="H136" s="42"/>
      <c r="I136" s="42"/>
      <c r="J136" s="42"/>
    </row>
    <row r="137" spans="1:10" x14ac:dyDescent="0.35">
      <c r="A137" s="42"/>
      <c r="B137" s="42"/>
      <c r="C137" s="42"/>
      <c r="D137" s="236" t="s">
        <v>652</v>
      </c>
      <c r="E137" s="201">
        <v>208500</v>
      </c>
      <c r="F137" s="42" t="s">
        <v>653</v>
      </c>
      <c r="G137" s="230" t="s">
        <v>470</v>
      </c>
      <c r="H137" s="42"/>
      <c r="I137" s="42"/>
      <c r="J137" s="42"/>
    </row>
    <row r="138" spans="1:10" x14ac:dyDescent="0.35">
      <c r="A138" s="42"/>
      <c r="B138" s="42"/>
      <c r="C138" s="42"/>
      <c r="D138" s="236" t="s">
        <v>654</v>
      </c>
      <c r="E138" s="201">
        <v>46444.800000000003</v>
      </c>
      <c r="F138" s="42" t="s">
        <v>655</v>
      </c>
      <c r="G138" s="230" t="s">
        <v>470</v>
      </c>
      <c r="H138" s="42"/>
      <c r="I138" s="42"/>
      <c r="J138" s="42"/>
    </row>
    <row r="139" spans="1:10" x14ac:dyDescent="0.35">
      <c r="A139" s="42"/>
      <c r="B139" s="42"/>
      <c r="C139" s="42"/>
      <c r="D139" s="236" t="s">
        <v>656</v>
      </c>
      <c r="E139" s="201">
        <v>303200.82</v>
      </c>
      <c r="F139" s="42" t="s">
        <v>537</v>
      </c>
      <c r="G139" s="230" t="s">
        <v>470</v>
      </c>
      <c r="H139" s="42"/>
      <c r="I139" s="42"/>
      <c r="J139" s="42"/>
    </row>
    <row r="140" spans="1:10" x14ac:dyDescent="0.35">
      <c r="A140" s="42"/>
      <c r="B140" s="42"/>
      <c r="C140" s="42"/>
      <c r="D140" s="236" t="s">
        <v>657</v>
      </c>
      <c r="E140" s="201">
        <v>62259.040000000001</v>
      </c>
      <c r="F140" s="42" t="s">
        <v>658</v>
      </c>
      <c r="G140" s="230" t="s">
        <v>470</v>
      </c>
      <c r="H140" s="42"/>
      <c r="I140" s="42"/>
      <c r="J140" s="42"/>
    </row>
    <row r="141" spans="1:10" x14ac:dyDescent="0.35">
      <c r="A141" s="42"/>
      <c r="B141" s="42"/>
      <c r="C141" s="42"/>
      <c r="D141" s="236" t="s">
        <v>659</v>
      </c>
      <c r="E141" s="201">
        <v>138986.76</v>
      </c>
      <c r="F141" s="42" t="s">
        <v>660</v>
      </c>
      <c r="G141" s="230" t="s">
        <v>470</v>
      </c>
      <c r="H141" s="42"/>
      <c r="I141" s="42"/>
      <c r="J141" s="42"/>
    </row>
    <row r="142" spans="1:10" x14ac:dyDescent="0.35">
      <c r="A142" s="42"/>
      <c r="B142" s="42"/>
      <c r="C142" s="42"/>
      <c r="D142" s="42" t="s">
        <v>661</v>
      </c>
      <c r="E142" s="201">
        <v>88534.1</v>
      </c>
      <c r="F142" s="42" t="s">
        <v>662</v>
      </c>
      <c r="G142" s="230" t="s">
        <v>470</v>
      </c>
      <c r="H142" s="42"/>
      <c r="I142" s="42"/>
      <c r="J142" s="42"/>
    </row>
    <row r="143" spans="1:10" x14ac:dyDescent="0.35">
      <c r="A143" s="42"/>
      <c r="B143" s="42"/>
      <c r="C143" s="42"/>
      <c r="D143" s="236" t="s">
        <v>663</v>
      </c>
      <c r="E143" s="201">
        <v>160539.76</v>
      </c>
      <c r="F143" s="42" t="s">
        <v>664</v>
      </c>
      <c r="G143" s="230" t="s">
        <v>470</v>
      </c>
      <c r="H143" s="42"/>
      <c r="I143" s="42"/>
      <c r="J143" s="42"/>
    </row>
    <row r="144" spans="1:10" x14ac:dyDescent="0.35">
      <c r="A144" s="42"/>
      <c r="B144" s="42"/>
      <c r="C144" s="42"/>
      <c r="D144" s="236" t="s">
        <v>665</v>
      </c>
      <c r="E144" s="201">
        <v>79904.88</v>
      </c>
      <c r="F144" s="42" t="s">
        <v>666</v>
      </c>
      <c r="G144" s="230" t="s">
        <v>470</v>
      </c>
      <c r="H144" s="42"/>
      <c r="I144" s="42"/>
      <c r="J144" s="42"/>
    </row>
    <row r="145" spans="1:10" x14ac:dyDescent="0.35">
      <c r="A145" s="42"/>
      <c r="B145" s="42"/>
      <c r="C145" s="42"/>
      <c r="D145" s="236" t="s">
        <v>667</v>
      </c>
      <c r="E145" s="201">
        <v>149000</v>
      </c>
      <c r="F145" s="42" t="s">
        <v>668</v>
      </c>
      <c r="G145" s="230" t="s">
        <v>470</v>
      </c>
      <c r="H145" s="42"/>
      <c r="I145" s="42"/>
      <c r="J145" s="42"/>
    </row>
    <row r="146" spans="1:10" x14ac:dyDescent="0.35">
      <c r="A146" s="42"/>
      <c r="B146" s="42"/>
      <c r="C146" s="42"/>
      <c r="D146" s="236" t="s">
        <v>669</v>
      </c>
      <c r="E146" s="201">
        <v>61573.9</v>
      </c>
      <c r="F146" s="42" t="s">
        <v>670</v>
      </c>
      <c r="G146" s="230" t="s">
        <v>470</v>
      </c>
      <c r="H146" s="42"/>
      <c r="I146" s="42"/>
      <c r="J146" s="42"/>
    </row>
    <row r="147" spans="1:10" x14ac:dyDescent="0.35">
      <c r="A147" s="42"/>
      <c r="B147" s="42"/>
      <c r="C147" s="42"/>
      <c r="D147" s="236" t="s">
        <v>671</v>
      </c>
      <c r="E147" s="201">
        <v>84396.5</v>
      </c>
      <c r="F147" s="42" t="s">
        <v>672</v>
      </c>
      <c r="G147" s="230" t="s">
        <v>470</v>
      </c>
      <c r="H147" s="42"/>
      <c r="I147" s="42"/>
      <c r="J147" s="42"/>
    </row>
    <row r="148" spans="1:10" x14ac:dyDescent="0.35">
      <c r="A148" s="42"/>
      <c r="B148" s="42"/>
      <c r="C148" s="42"/>
      <c r="D148" s="236" t="s">
        <v>673</v>
      </c>
      <c r="E148" s="201">
        <v>48200</v>
      </c>
      <c r="F148" s="42" t="s">
        <v>674</v>
      </c>
      <c r="G148" s="230" t="s">
        <v>470</v>
      </c>
      <c r="H148" s="42"/>
      <c r="I148" s="42"/>
      <c r="J148" s="42"/>
    </row>
    <row r="149" spans="1:10" x14ac:dyDescent="0.35">
      <c r="A149" s="42"/>
      <c r="B149" s="42"/>
      <c r="C149" s="42"/>
      <c r="D149" s="236" t="s">
        <v>675</v>
      </c>
      <c r="E149" s="201">
        <v>91000</v>
      </c>
      <c r="F149" s="42" t="s">
        <v>676</v>
      </c>
      <c r="G149" s="230" t="s">
        <v>470</v>
      </c>
      <c r="H149" s="42"/>
      <c r="I149" s="42"/>
      <c r="J149" s="42"/>
    </row>
    <row r="150" spans="1:10" x14ac:dyDescent="0.35">
      <c r="A150" s="42"/>
      <c r="B150" s="42"/>
      <c r="C150" s="42"/>
      <c r="D150" s="236" t="s">
        <v>677</v>
      </c>
      <c r="E150" s="201">
        <v>59645.9</v>
      </c>
      <c r="F150" s="42" t="s">
        <v>672</v>
      </c>
      <c r="G150" s="230" t="s">
        <v>470</v>
      </c>
      <c r="H150" s="42"/>
      <c r="I150" s="42"/>
      <c r="J150" s="42"/>
    </row>
    <row r="151" spans="1:10" x14ac:dyDescent="0.35">
      <c r="A151" s="42"/>
      <c r="B151" s="42"/>
      <c r="C151" s="42"/>
      <c r="D151" s="236" t="s">
        <v>678</v>
      </c>
      <c r="E151" s="201">
        <v>113500</v>
      </c>
      <c r="F151" s="42" t="s">
        <v>679</v>
      </c>
      <c r="G151" s="230" t="s">
        <v>470</v>
      </c>
      <c r="H151" s="42"/>
      <c r="I151" s="42"/>
      <c r="J151" s="42"/>
    </row>
    <row r="152" spans="1:10" x14ac:dyDescent="0.35">
      <c r="A152" s="42"/>
      <c r="B152" s="42"/>
      <c r="C152" s="42"/>
      <c r="D152" s="236" t="s">
        <v>680</v>
      </c>
      <c r="E152" s="201">
        <v>149765</v>
      </c>
      <c r="F152" s="42" t="s">
        <v>681</v>
      </c>
      <c r="G152" s="230" t="s">
        <v>470</v>
      </c>
      <c r="H152" s="42"/>
      <c r="I152" s="42"/>
      <c r="J152" s="42"/>
    </row>
    <row r="153" spans="1:10" x14ac:dyDescent="0.35">
      <c r="A153" s="42"/>
      <c r="B153" s="42"/>
      <c r="C153" s="42"/>
      <c r="D153" s="236" t="s">
        <v>682</v>
      </c>
      <c r="E153" s="201">
        <v>168740</v>
      </c>
      <c r="F153" s="42" t="s">
        <v>681</v>
      </c>
      <c r="G153" s="230" t="s">
        <v>470</v>
      </c>
      <c r="H153" s="42"/>
      <c r="I153" s="42"/>
      <c r="J153" s="42"/>
    </row>
    <row r="154" spans="1:10" x14ac:dyDescent="0.35">
      <c r="A154" s="42"/>
      <c r="B154" s="42"/>
      <c r="C154" s="42"/>
      <c r="D154" s="236" t="s">
        <v>683</v>
      </c>
      <c r="E154" s="201">
        <v>70773.03</v>
      </c>
      <c r="F154" s="42" t="s">
        <v>684</v>
      </c>
      <c r="G154" s="230" t="s">
        <v>470</v>
      </c>
      <c r="H154" s="42"/>
      <c r="I154" s="42"/>
      <c r="J154" s="42"/>
    </row>
    <row r="155" spans="1:10" x14ac:dyDescent="0.35">
      <c r="A155" s="42"/>
      <c r="B155" s="42"/>
      <c r="C155" s="42"/>
      <c r="D155" s="236" t="s">
        <v>685</v>
      </c>
      <c r="E155" s="201">
        <v>90000</v>
      </c>
      <c r="F155" s="42" t="s">
        <v>686</v>
      </c>
      <c r="G155" s="230" t="s">
        <v>470</v>
      </c>
      <c r="H155" s="42"/>
      <c r="I155" s="42"/>
      <c r="J155" s="42"/>
    </row>
    <row r="156" spans="1:10" x14ac:dyDescent="0.35">
      <c r="A156" s="42"/>
      <c r="B156" s="42"/>
      <c r="C156" s="42"/>
      <c r="D156" s="236" t="s">
        <v>687</v>
      </c>
      <c r="E156" s="201">
        <v>321664.28999999998</v>
      </c>
      <c r="F156" s="42" t="s">
        <v>688</v>
      </c>
      <c r="G156" s="230" t="s">
        <v>470</v>
      </c>
      <c r="H156" s="42"/>
      <c r="I156" s="42"/>
      <c r="J156" s="42"/>
    </row>
    <row r="157" spans="1:10" x14ac:dyDescent="0.35">
      <c r="A157" s="42"/>
      <c r="B157" s="42"/>
      <c r="C157" s="42"/>
      <c r="D157" s="236" t="s">
        <v>689</v>
      </c>
      <c r="E157" s="201">
        <v>107493.81</v>
      </c>
      <c r="F157" s="42" t="s">
        <v>480</v>
      </c>
      <c r="G157" s="230" t="s">
        <v>470</v>
      </c>
      <c r="H157" s="42"/>
      <c r="I157" s="42"/>
      <c r="J157" s="42"/>
    </row>
    <row r="158" spans="1:10" x14ac:dyDescent="0.35">
      <c r="A158" s="42"/>
      <c r="B158" s="42"/>
      <c r="C158" s="42"/>
      <c r="D158" s="236" t="s">
        <v>690</v>
      </c>
      <c r="E158" s="201">
        <v>50000</v>
      </c>
      <c r="F158" s="42" t="s">
        <v>674</v>
      </c>
      <c r="G158" s="230" t="s">
        <v>470</v>
      </c>
      <c r="H158" s="42"/>
      <c r="I158" s="42"/>
      <c r="J158" s="42"/>
    </row>
    <row r="159" spans="1:10" x14ac:dyDescent="0.35">
      <c r="A159" s="42"/>
      <c r="B159" s="42"/>
      <c r="C159" s="42"/>
      <c r="D159" s="236" t="s">
        <v>691</v>
      </c>
      <c r="E159" s="201">
        <v>49393</v>
      </c>
      <c r="F159" s="42" t="s">
        <v>692</v>
      </c>
      <c r="G159" s="230" t="s">
        <v>470</v>
      </c>
      <c r="H159" s="42"/>
      <c r="I159" s="42"/>
      <c r="J159" s="42"/>
    </row>
    <row r="160" spans="1:10" x14ac:dyDescent="0.35">
      <c r="A160" s="42"/>
      <c r="B160" s="42"/>
      <c r="C160" s="42"/>
      <c r="D160" s="236" t="s">
        <v>476</v>
      </c>
      <c r="E160" s="201">
        <v>275731.69</v>
      </c>
      <c r="F160" s="42" t="s">
        <v>477</v>
      </c>
      <c r="G160" s="230" t="s">
        <v>470</v>
      </c>
      <c r="H160" s="42"/>
      <c r="I160" s="42"/>
      <c r="J160" s="42"/>
    </row>
    <row r="161" spans="1:10" x14ac:dyDescent="0.35">
      <c r="A161" s="42"/>
      <c r="B161" s="42"/>
      <c r="C161" s="42"/>
      <c r="D161" s="236" t="s">
        <v>693</v>
      </c>
      <c r="E161" s="201">
        <v>81530.8</v>
      </c>
      <c r="F161" s="42" t="s">
        <v>562</v>
      </c>
      <c r="G161" s="230" t="s">
        <v>470</v>
      </c>
      <c r="H161" s="42"/>
      <c r="I161" s="42"/>
      <c r="J161" s="42"/>
    </row>
    <row r="162" spans="1:10" x14ac:dyDescent="0.35">
      <c r="A162" s="42"/>
      <c r="B162" s="42"/>
      <c r="C162" s="42"/>
      <c r="D162" s="236" t="s">
        <v>526</v>
      </c>
      <c r="E162" s="201">
        <v>55661.67</v>
      </c>
      <c r="F162" s="42" t="s">
        <v>527</v>
      </c>
      <c r="G162" s="230" t="s">
        <v>470</v>
      </c>
      <c r="H162" s="42"/>
      <c r="I162" s="42"/>
      <c r="J162" s="42"/>
    </row>
    <row r="163" spans="1:10" x14ac:dyDescent="0.35">
      <c r="A163" s="42"/>
      <c r="B163" s="42"/>
      <c r="C163" s="42"/>
      <c r="D163" s="236" t="s">
        <v>694</v>
      </c>
      <c r="E163" s="201">
        <v>55841.58</v>
      </c>
      <c r="F163" s="42" t="s">
        <v>695</v>
      </c>
      <c r="G163" s="230" t="s">
        <v>470</v>
      </c>
      <c r="H163" s="42"/>
      <c r="I163" s="42"/>
      <c r="J163" s="42"/>
    </row>
    <row r="164" spans="1:10" x14ac:dyDescent="0.35">
      <c r="A164" s="42"/>
      <c r="B164" s="42"/>
      <c r="C164" s="42"/>
      <c r="D164" s="236" t="s">
        <v>696</v>
      </c>
      <c r="E164" s="201">
        <v>59850</v>
      </c>
      <c r="F164" s="42" t="s">
        <v>697</v>
      </c>
      <c r="G164" s="230" t="s">
        <v>470</v>
      </c>
      <c r="H164" s="42"/>
      <c r="I164" s="42"/>
      <c r="J164" s="42"/>
    </row>
    <row r="165" spans="1:10" x14ac:dyDescent="0.35">
      <c r="A165" s="42"/>
      <c r="B165" s="42"/>
      <c r="C165" s="42"/>
      <c r="D165" s="236" t="s">
        <v>698</v>
      </c>
      <c r="E165" s="201">
        <v>142386.47</v>
      </c>
      <c r="F165" s="42" t="s">
        <v>699</v>
      </c>
      <c r="G165" s="230" t="s">
        <v>470</v>
      </c>
      <c r="H165" s="42"/>
      <c r="I165" s="42"/>
      <c r="J165" s="42"/>
    </row>
    <row r="166" spans="1:10" x14ac:dyDescent="0.35">
      <c r="A166" s="42"/>
      <c r="B166" s="42"/>
      <c r="C166" s="42"/>
      <c r="D166" s="236" t="s">
        <v>700</v>
      </c>
      <c r="E166" s="201">
        <v>44990</v>
      </c>
      <c r="F166" s="42" t="s">
        <v>701</v>
      </c>
      <c r="G166" s="230" t="s">
        <v>470</v>
      </c>
      <c r="H166" s="42"/>
      <c r="I166" s="42"/>
      <c r="J166" s="42"/>
    </row>
    <row r="167" spans="1:10" x14ac:dyDescent="0.35">
      <c r="A167" s="42"/>
      <c r="B167" s="42"/>
      <c r="C167" s="42"/>
      <c r="D167" s="236" t="s">
        <v>702</v>
      </c>
      <c r="E167" s="201">
        <v>517784</v>
      </c>
      <c r="F167" s="42" t="s">
        <v>651</v>
      </c>
      <c r="G167" s="230" t="s">
        <v>470</v>
      </c>
      <c r="H167" s="42"/>
      <c r="I167" s="42"/>
      <c r="J167" s="42"/>
    </row>
    <row r="168" spans="1:10" x14ac:dyDescent="0.35">
      <c r="A168" s="42"/>
      <c r="B168" s="42"/>
      <c r="C168" s="42"/>
      <c r="D168" s="236" t="s">
        <v>703</v>
      </c>
      <c r="E168" s="201">
        <v>44913.63</v>
      </c>
      <c r="F168" s="42" t="s">
        <v>704</v>
      </c>
      <c r="G168" s="230" t="s">
        <v>470</v>
      </c>
      <c r="H168" s="42"/>
      <c r="I168" s="42"/>
      <c r="J168" s="42"/>
    </row>
    <row r="169" spans="1:10" x14ac:dyDescent="0.35">
      <c r="A169" s="42"/>
      <c r="B169" s="42"/>
      <c r="C169" s="42"/>
      <c r="D169" s="236" t="s">
        <v>705</v>
      </c>
      <c r="E169" s="201">
        <v>103025.8</v>
      </c>
      <c r="F169" s="42" t="s">
        <v>580</v>
      </c>
      <c r="G169" s="230" t="s">
        <v>470</v>
      </c>
      <c r="H169" s="42"/>
      <c r="I169" s="42"/>
      <c r="J169" s="42"/>
    </row>
    <row r="170" spans="1:10" x14ac:dyDescent="0.35">
      <c r="A170" s="42"/>
      <c r="B170" s="42"/>
      <c r="C170" s="42"/>
      <c r="D170" s="236" t="s">
        <v>706</v>
      </c>
      <c r="E170" s="201">
        <v>98629.71</v>
      </c>
      <c r="F170" s="42" t="s">
        <v>537</v>
      </c>
      <c r="G170" s="230" t="s">
        <v>470</v>
      </c>
      <c r="H170" s="42"/>
      <c r="I170" s="42"/>
      <c r="J170" s="42"/>
    </row>
    <row r="171" spans="1:10" x14ac:dyDescent="0.35">
      <c r="A171" s="42"/>
      <c r="B171" s="42"/>
      <c r="C171" s="42"/>
      <c r="D171" s="236" t="s">
        <v>707</v>
      </c>
      <c r="E171" s="201">
        <v>58105.19</v>
      </c>
      <c r="F171" s="42" t="s">
        <v>608</v>
      </c>
      <c r="G171" s="230" t="s">
        <v>470</v>
      </c>
      <c r="H171" s="42"/>
      <c r="I171" s="42"/>
      <c r="J171" s="42"/>
    </row>
    <row r="172" spans="1:10" x14ac:dyDescent="0.35">
      <c r="A172" s="42"/>
      <c r="B172" s="42"/>
      <c r="C172" s="42"/>
      <c r="D172" s="236" t="s">
        <v>708</v>
      </c>
      <c r="E172" s="201">
        <v>1100000</v>
      </c>
      <c r="F172" s="42" t="s">
        <v>709</v>
      </c>
      <c r="G172" s="230" t="s">
        <v>470</v>
      </c>
      <c r="H172" s="42"/>
      <c r="I172" s="42"/>
      <c r="J172" s="42"/>
    </row>
    <row r="173" spans="1:10" x14ac:dyDescent="0.35">
      <c r="A173" s="42"/>
      <c r="B173" s="42"/>
      <c r="C173" s="42"/>
      <c r="D173" s="236" t="s">
        <v>710</v>
      </c>
      <c r="E173" s="201">
        <v>272070</v>
      </c>
      <c r="F173" s="42" t="s">
        <v>711</v>
      </c>
      <c r="G173" s="230" t="s">
        <v>470</v>
      </c>
      <c r="H173" s="42"/>
      <c r="I173" s="42"/>
      <c r="J173" s="42"/>
    </row>
    <row r="174" spans="1:10" x14ac:dyDescent="0.35">
      <c r="A174" s="42"/>
      <c r="B174" s="42"/>
      <c r="C174" s="42"/>
      <c r="D174" s="236" t="s">
        <v>712</v>
      </c>
      <c r="E174" s="201">
        <v>65980</v>
      </c>
      <c r="F174" s="42" t="s">
        <v>713</v>
      </c>
      <c r="G174" s="230" t="s">
        <v>470</v>
      </c>
      <c r="H174" s="42"/>
      <c r="I174" s="42"/>
      <c r="J174" s="42"/>
    </row>
    <row r="175" spans="1:10" x14ac:dyDescent="0.35">
      <c r="A175" s="42"/>
      <c r="B175" s="42"/>
      <c r="C175" s="42"/>
      <c r="D175" s="236" t="s">
        <v>714</v>
      </c>
      <c r="E175" s="201">
        <v>54898</v>
      </c>
      <c r="F175" s="42" t="s">
        <v>525</v>
      </c>
      <c r="G175" s="230" t="s">
        <v>470</v>
      </c>
      <c r="H175" s="42"/>
      <c r="I175" s="42"/>
      <c r="J175" s="42"/>
    </row>
    <row r="176" spans="1:10" x14ac:dyDescent="0.35">
      <c r="A176" s="42"/>
      <c r="B176" s="42"/>
      <c r="C176" s="42"/>
      <c r="D176" s="236" t="s">
        <v>715</v>
      </c>
      <c r="E176" s="201">
        <v>46750</v>
      </c>
      <c r="F176" s="42" t="s">
        <v>716</v>
      </c>
      <c r="G176" s="230" t="s">
        <v>470</v>
      </c>
      <c r="H176" s="42"/>
      <c r="I176" s="42"/>
      <c r="J176" s="42"/>
    </row>
    <row r="177" spans="1:10" x14ac:dyDescent="0.35">
      <c r="A177" s="42"/>
      <c r="B177" s="42"/>
      <c r="C177" s="42"/>
      <c r="D177" s="236" t="s">
        <v>717</v>
      </c>
      <c r="E177" s="201">
        <v>50457.74</v>
      </c>
      <c r="F177" s="42" t="s">
        <v>597</v>
      </c>
      <c r="G177" s="230" t="s">
        <v>470</v>
      </c>
      <c r="H177" s="42"/>
      <c r="I177" s="42"/>
      <c r="J177" s="42"/>
    </row>
    <row r="178" spans="1:10" x14ac:dyDescent="0.35">
      <c r="A178" s="42"/>
      <c r="B178" s="42"/>
      <c r="C178" s="42"/>
      <c r="D178" s="236" t="s">
        <v>718</v>
      </c>
      <c r="E178" s="201">
        <v>50400</v>
      </c>
      <c r="F178" s="42" t="s">
        <v>719</v>
      </c>
      <c r="G178" s="230" t="s">
        <v>470</v>
      </c>
      <c r="H178" s="42"/>
      <c r="I178" s="42"/>
      <c r="J178" s="42"/>
    </row>
    <row r="179" spans="1:10" x14ac:dyDescent="0.35">
      <c r="A179" s="42"/>
      <c r="B179" s="42"/>
      <c r="C179" s="42"/>
      <c r="D179" s="236" t="s">
        <v>720</v>
      </c>
      <c r="E179" s="201">
        <v>71461</v>
      </c>
      <c r="F179" s="42" t="s">
        <v>645</v>
      </c>
      <c r="G179" s="230" t="s">
        <v>470</v>
      </c>
      <c r="H179" s="42"/>
      <c r="I179" s="42"/>
      <c r="J179" s="42"/>
    </row>
    <row r="180" spans="1:10" x14ac:dyDescent="0.35">
      <c r="A180" s="42"/>
      <c r="B180" s="42"/>
      <c r="C180" s="42"/>
      <c r="D180" s="236" t="s">
        <v>721</v>
      </c>
      <c r="E180" s="201">
        <v>304000</v>
      </c>
      <c r="F180" s="42" t="s">
        <v>722</v>
      </c>
      <c r="G180" s="230" t="s">
        <v>470</v>
      </c>
      <c r="H180" s="42"/>
      <c r="I180" s="42"/>
      <c r="J180" s="42"/>
    </row>
    <row r="181" spans="1:10" x14ac:dyDescent="0.35">
      <c r="A181" s="42"/>
      <c r="B181" s="42"/>
      <c r="C181" s="42"/>
      <c r="D181" s="236" t="s">
        <v>723</v>
      </c>
      <c r="E181" s="201">
        <v>109695</v>
      </c>
      <c r="F181" s="42" t="s">
        <v>724</v>
      </c>
      <c r="G181" s="230" t="s">
        <v>470</v>
      </c>
      <c r="H181" s="42"/>
      <c r="I181" s="42"/>
      <c r="J181" s="42"/>
    </row>
    <row r="182" spans="1:10" x14ac:dyDescent="0.35">
      <c r="A182" s="42"/>
      <c r="B182" s="42"/>
      <c r="C182" s="42"/>
      <c r="D182" s="236" t="s">
        <v>725</v>
      </c>
      <c r="E182" s="201">
        <v>93500.24</v>
      </c>
      <c r="F182" s="42" t="s">
        <v>515</v>
      </c>
      <c r="G182" s="230" t="s">
        <v>470</v>
      </c>
      <c r="H182" s="42"/>
      <c r="I182" s="42"/>
      <c r="J182" s="42"/>
    </row>
    <row r="183" spans="1:10" x14ac:dyDescent="0.35">
      <c r="A183" s="42"/>
      <c r="B183" s="42"/>
      <c r="C183" s="42"/>
      <c r="D183" s="236" t="s">
        <v>726</v>
      </c>
      <c r="E183" s="201">
        <v>186500</v>
      </c>
      <c r="F183" s="42" t="s">
        <v>727</v>
      </c>
      <c r="G183" s="230" t="s">
        <v>470</v>
      </c>
      <c r="H183" s="42"/>
      <c r="I183" s="42"/>
      <c r="J183" s="42"/>
    </row>
    <row r="184" spans="1:10" x14ac:dyDescent="0.35">
      <c r="A184" s="42"/>
      <c r="B184" s="42"/>
      <c r="C184" s="42"/>
      <c r="D184" s="236" t="s">
        <v>728</v>
      </c>
      <c r="E184" s="201">
        <v>159000</v>
      </c>
      <c r="F184" s="42" t="s">
        <v>729</v>
      </c>
      <c r="G184" s="230" t="s">
        <v>470</v>
      </c>
      <c r="H184" s="42"/>
      <c r="I184" s="42"/>
      <c r="J184" s="42"/>
    </row>
    <row r="185" spans="1:10" x14ac:dyDescent="0.35">
      <c r="A185" s="42"/>
      <c r="B185" s="42"/>
      <c r="C185" s="42"/>
      <c r="D185" s="236" t="s">
        <v>730</v>
      </c>
      <c r="E185" s="201">
        <v>45000</v>
      </c>
      <c r="F185" s="42" t="s">
        <v>716</v>
      </c>
      <c r="G185" s="230" t="s">
        <v>470</v>
      </c>
      <c r="H185" s="42"/>
      <c r="I185" s="42"/>
      <c r="J185" s="42"/>
    </row>
    <row r="186" spans="1:10" x14ac:dyDescent="0.35">
      <c r="A186" s="42"/>
      <c r="B186" s="42"/>
      <c r="C186" s="42"/>
      <c r="D186" s="236" t="s">
        <v>731</v>
      </c>
      <c r="E186" s="201">
        <v>42748</v>
      </c>
      <c r="F186" s="42" t="s">
        <v>732</v>
      </c>
      <c r="G186" s="230" t="s">
        <v>470</v>
      </c>
      <c r="H186" s="42"/>
      <c r="I186" s="42"/>
      <c r="J186" s="42"/>
    </row>
    <row r="187" spans="1:10" x14ac:dyDescent="0.35">
      <c r="A187" s="42"/>
      <c r="B187" s="42"/>
      <c r="C187" s="42"/>
      <c r="D187" s="236" t="s">
        <v>733</v>
      </c>
      <c r="E187" s="201">
        <v>128680</v>
      </c>
      <c r="F187" s="42" t="s">
        <v>734</v>
      </c>
      <c r="G187" s="230" t="s">
        <v>470</v>
      </c>
      <c r="H187" s="42"/>
      <c r="I187" s="42"/>
      <c r="J187" s="42"/>
    </row>
    <row r="188" spans="1:10" x14ac:dyDescent="0.35">
      <c r="A188" s="42"/>
      <c r="B188" s="42"/>
      <c r="C188" s="42"/>
      <c r="D188" s="236" t="s">
        <v>735</v>
      </c>
      <c r="E188" s="201">
        <v>162781.76000000001</v>
      </c>
      <c r="F188" s="42" t="s">
        <v>664</v>
      </c>
      <c r="G188" s="230" t="s">
        <v>470</v>
      </c>
      <c r="H188" s="42"/>
      <c r="I188" s="42"/>
      <c r="J188" s="42"/>
    </row>
    <row r="189" spans="1:10" x14ac:dyDescent="0.35">
      <c r="A189" s="42"/>
      <c r="B189" s="42"/>
      <c r="C189" s="42"/>
      <c r="D189" s="236" t="s">
        <v>736</v>
      </c>
      <c r="E189" s="201">
        <v>42333</v>
      </c>
      <c r="F189" s="42" t="s">
        <v>501</v>
      </c>
      <c r="G189" s="230" t="s">
        <v>470</v>
      </c>
      <c r="H189" s="42"/>
      <c r="I189" s="42"/>
      <c r="J189" s="42"/>
    </row>
    <row r="190" spans="1:10" x14ac:dyDescent="0.35">
      <c r="A190" s="42"/>
      <c r="B190" s="42"/>
      <c r="C190" s="42"/>
      <c r="D190" s="236" t="s">
        <v>737</v>
      </c>
      <c r="E190" s="201">
        <v>65100</v>
      </c>
      <c r="F190" s="42" t="s">
        <v>498</v>
      </c>
      <c r="G190" s="230" t="s">
        <v>470</v>
      </c>
      <c r="H190" s="42"/>
      <c r="I190" s="42"/>
      <c r="J190" s="42"/>
    </row>
    <row r="191" spans="1:10" x14ac:dyDescent="0.35">
      <c r="A191" s="42"/>
      <c r="B191" s="42"/>
      <c r="C191" s="42"/>
      <c r="D191" s="236" t="s">
        <v>738</v>
      </c>
      <c r="E191" s="201">
        <v>56630</v>
      </c>
      <c r="F191" s="42" t="s">
        <v>739</v>
      </c>
      <c r="G191" s="230" t="s">
        <v>470</v>
      </c>
      <c r="H191" s="42"/>
      <c r="I191" s="42"/>
      <c r="J191" s="42"/>
    </row>
    <row r="192" spans="1:10" x14ac:dyDescent="0.35">
      <c r="A192" s="42"/>
      <c r="B192" s="42"/>
      <c r="C192" s="42"/>
      <c r="D192" s="236" t="s">
        <v>740</v>
      </c>
      <c r="E192" s="201">
        <v>222898</v>
      </c>
      <c r="F192" s="42" t="s">
        <v>734</v>
      </c>
      <c r="G192" s="230" t="s">
        <v>470</v>
      </c>
      <c r="H192" s="42"/>
      <c r="I192" s="42"/>
      <c r="J192" s="42"/>
    </row>
    <row r="193" spans="1:10" x14ac:dyDescent="0.35">
      <c r="A193" s="42"/>
      <c r="B193" s="42"/>
      <c r="C193" s="42"/>
      <c r="D193" s="236" t="s">
        <v>741</v>
      </c>
      <c r="E193" s="201">
        <v>63940</v>
      </c>
      <c r="F193" s="42" t="s">
        <v>742</v>
      </c>
      <c r="G193" s="230" t="s">
        <v>470</v>
      </c>
      <c r="H193" s="42"/>
      <c r="I193" s="42"/>
      <c r="J193" s="42"/>
    </row>
    <row r="194" spans="1:10" x14ac:dyDescent="0.35">
      <c r="A194" s="42"/>
      <c r="B194" s="42"/>
      <c r="C194" s="42"/>
      <c r="D194" s="236" t="s">
        <v>743</v>
      </c>
      <c r="E194" s="201">
        <v>277000</v>
      </c>
      <c r="F194" s="42" t="s">
        <v>744</v>
      </c>
      <c r="G194" s="230" t="s">
        <v>470</v>
      </c>
      <c r="H194" s="42"/>
      <c r="I194" s="42"/>
      <c r="J194" s="42"/>
    </row>
    <row r="195" spans="1:10" x14ac:dyDescent="0.35">
      <c r="A195" s="42"/>
      <c r="B195" s="42"/>
      <c r="C195" s="42"/>
      <c r="D195" s="236" t="s">
        <v>745</v>
      </c>
      <c r="E195" s="201">
        <v>245000</v>
      </c>
      <c r="F195" s="42" t="s">
        <v>744</v>
      </c>
      <c r="G195" s="230" t="s">
        <v>470</v>
      </c>
      <c r="H195" s="42"/>
      <c r="I195" s="42"/>
      <c r="J195" s="42"/>
    </row>
    <row r="196" spans="1:10" x14ac:dyDescent="0.35">
      <c r="A196" s="42"/>
      <c r="B196" s="42"/>
      <c r="C196" s="42"/>
      <c r="D196" s="236" t="s">
        <v>746</v>
      </c>
      <c r="E196" s="201">
        <v>197450.56</v>
      </c>
      <c r="F196" s="42" t="s">
        <v>747</v>
      </c>
      <c r="G196" s="230" t="s">
        <v>470</v>
      </c>
      <c r="H196" s="42"/>
      <c r="I196" s="42"/>
      <c r="J196" s="42"/>
    </row>
    <row r="197" spans="1:10" x14ac:dyDescent="0.35">
      <c r="A197" s="42"/>
      <c r="B197" s="42"/>
      <c r="C197" s="42"/>
      <c r="D197" s="236" t="s">
        <v>748</v>
      </c>
      <c r="E197" s="201">
        <v>186000</v>
      </c>
      <c r="F197" s="42" t="s">
        <v>505</v>
      </c>
      <c r="G197" s="230" t="s">
        <v>470</v>
      </c>
      <c r="H197" s="42"/>
      <c r="I197" s="42"/>
      <c r="J197" s="42"/>
    </row>
    <row r="198" spans="1:10" x14ac:dyDescent="0.35">
      <c r="A198" s="42"/>
      <c r="B198" s="42"/>
      <c r="C198" s="42"/>
      <c r="D198" s="236" t="s">
        <v>749</v>
      </c>
      <c r="E198" s="201">
        <v>91000.5</v>
      </c>
      <c r="F198" s="42" t="s">
        <v>750</v>
      </c>
      <c r="G198" s="230" t="s">
        <v>470</v>
      </c>
      <c r="H198" s="42"/>
      <c r="I198" s="42"/>
      <c r="J198" s="42"/>
    </row>
    <row r="199" spans="1:10" x14ac:dyDescent="0.35">
      <c r="A199" s="42"/>
      <c r="B199" s="42"/>
      <c r="C199" s="42"/>
      <c r="D199" s="236" t="s">
        <v>751</v>
      </c>
      <c r="E199" s="201">
        <v>175000</v>
      </c>
      <c r="F199" s="42" t="s">
        <v>562</v>
      </c>
      <c r="G199" s="230" t="s">
        <v>470</v>
      </c>
      <c r="H199" s="42"/>
      <c r="I199" s="42"/>
      <c r="J199" s="42"/>
    </row>
    <row r="200" spans="1:10" x14ac:dyDescent="0.35">
      <c r="A200" s="42"/>
      <c r="B200" s="42"/>
      <c r="C200" s="42"/>
      <c r="D200" s="236" t="s">
        <v>752</v>
      </c>
      <c r="E200" s="201">
        <v>140625</v>
      </c>
      <c r="F200" s="42" t="s">
        <v>498</v>
      </c>
      <c r="G200" s="230" t="s">
        <v>470</v>
      </c>
      <c r="H200" s="42"/>
      <c r="I200" s="42"/>
      <c r="J200" s="42"/>
    </row>
    <row r="201" spans="1:10" x14ac:dyDescent="0.35">
      <c r="A201" s="42"/>
      <c r="B201" s="42"/>
      <c r="C201" s="42"/>
      <c r="D201" s="236" t="s">
        <v>753</v>
      </c>
      <c r="E201" s="201">
        <v>98000</v>
      </c>
      <c r="F201" s="42" t="s">
        <v>754</v>
      </c>
      <c r="G201" s="230" t="s">
        <v>470</v>
      </c>
      <c r="H201" s="42"/>
      <c r="I201" s="42"/>
      <c r="J201" s="42"/>
    </row>
    <row r="202" spans="1:10" x14ac:dyDescent="0.35">
      <c r="A202" s="42"/>
      <c r="B202" s="42"/>
      <c r="C202" s="42"/>
      <c r="D202" s="236" t="s">
        <v>755</v>
      </c>
      <c r="E202" s="201">
        <v>52651.65</v>
      </c>
      <c r="F202" s="42" t="s">
        <v>756</v>
      </c>
      <c r="G202" s="230" t="s">
        <v>470</v>
      </c>
      <c r="H202" s="42"/>
      <c r="I202" s="42"/>
      <c r="J202" s="42"/>
    </row>
    <row r="203" spans="1:10" x14ac:dyDescent="0.35">
      <c r="A203" s="42"/>
      <c r="B203" s="42"/>
      <c r="C203" s="42"/>
      <c r="D203" s="236" t="s">
        <v>757</v>
      </c>
      <c r="E203" s="201">
        <v>392759.73</v>
      </c>
      <c r="F203" s="42" t="s">
        <v>758</v>
      </c>
      <c r="G203" s="230" t="s">
        <v>470</v>
      </c>
      <c r="H203" s="42"/>
      <c r="I203" s="42"/>
      <c r="J203" s="42"/>
    </row>
    <row r="204" spans="1:10" x14ac:dyDescent="0.35">
      <c r="A204" s="42"/>
      <c r="B204" s="42"/>
      <c r="C204" s="42"/>
      <c r="D204" s="236" t="s">
        <v>759</v>
      </c>
      <c r="E204" s="201">
        <v>785519.46</v>
      </c>
      <c r="F204" s="42" t="s">
        <v>758</v>
      </c>
      <c r="G204" s="230" t="s">
        <v>470</v>
      </c>
      <c r="H204" s="42"/>
      <c r="I204" s="42"/>
      <c r="J204" s="42"/>
    </row>
    <row r="205" spans="1:10" x14ac:dyDescent="0.35">
      <c r="A205" s="42"/>
      <c r="B205" s="42"/>
      <c r="C205" s="42"/>
      <c r="D205" s="236" t="s">
        <v>760</v>
      </c>
      <c r="E205" s="201">
        <v>278697.01</v>
      </c>
      <c r="F205" s="42" t="s">
        <v>761</v>
      </c>
      <c r="G205" s="230" t="s">
        <v>470</v>
      </c>
      <c r="H205" s="42"/>
      <c r="I205" s="42"/>
      <c r="J205" s="42"/>
    </row>
    <row r="206" spans="1:10" x14ac:dyDescent="0.35">
      <c r="A206" s="42"/>
      <c r="B206" s="42"/>
      <c r="C206" s="42"/>
      <c r="D206" s="236" t="s">
        <v>762</v>
      </c>
      <c r="E206" s="201">
        <v>248587</v>
      </c>
      <c r="F206" s="42" t="s">
        <v>763</v>
      </c>
      <c r="G206" s="230" t="s">
        <v>470</v>
      </c>
      <c r="H206" s="42"/>
      <c r="I206" s="42"/>
      <c r="J206" s="42"/>
    </row>
    <row r="207" spans="1:10" x14ac:dyDescent="0.35">
      <c r="A207" s="42"/>
      <c r="B207" s="42"/>
      <c r="C207" s="42"/>
      <c r="D207" s="236" t="s">
        <v>764</v>
      </c>
      <c r="E207" s="201">
        <v>67480.02</v>
      </c>
      <c r="F207" s="42" t="s">
        <v>765</v>
      </c>
      <c r="G207" s="230" t="s">
        <v>470</v>
      </c>
      <c r="H207" s="42"/>
      <c r="I207" s="42"/>
      <c r="J207" s="42"/>
    </row>
    <row r="208" spans="1:10" x14ac:dyDescent="0.35">
      <c r="A208" s="42"/>
      <c r="B208" s="42"/>
      <c r="C208" s="42"/>
      <c r="D208" s="236" t="s">
        <v>526</v>
      </c>
      <c r="E208" s="201">
        <v>57672.24</v>
      </c>
      <c r="F208" s="42" t="s">
        <v>527</v>
      </c>
      <c r="G208" s="230" t="s">
        <v>470</v>
      </c>
      <c r="H208" s="42"/>
      <c r="I208" s="42"/>
      <c r="J208" s="42"/>
    </row>
    <row r="209" spans="1:10" x14ac:dyDescent="0.35">
      <c r="A209" s="42"/>
      <c r="B209" s="42"/>
      <c r="C209" s="42"/>
      <c r="D209" s="236" t="s">
        <v>764</v>
      </c>
      <c r="E209" s="201">
        <v>69729.350000000006</v>
      </c>
      <c r="F209" s="42" t="s">
        <v>765</v>
      </c>
      <c r="G209" s="230" t="s">
        <v>470</v>
      </c>
      <c r="H209" s="42"/>
      <c r="I209" s="42"/>
      <c r="J209" s="42"/>
    </row>
    <row r="210" spans="1:10" x14ac:dyDescent="0.35">
      <c r="A210" s="42"/>
      <c r="B210" s="42"/>
      <c r="C210" s="42"/>
      <c r="D210" s="236" t="s">
        <v>476</v>
      </c>
      <c r="E210" s="201">
        <v>241609.83</v>
      </c>
      <c r="F210" s="42" t="s">
        <v>477</v>
      </c>
      <c r="G210" s="230" t="s">
        <v>470</v>
      </c>
      <c r="H210" s="42"/>
      <c r="I210" s="42"/>
      <c r="J210" s="42"/>
    </row>
    <row r="211" spans="1:10" x14ac:dyDescent="0.35">
      <c r="A211" s="42"/>
      <c r="B211" s="42"/>
      <c r="C211" s="42"/>
      <c r="D211" s="236" t="s">
        <v>766</v>
      </c>
      <c r="E211" s="201">
        <v>248587</v>
      </c>
      <c r="F211" s="42" t="s">
        <v>763</v>
      </c>
      <c r="G211" s="230" t="s">
        <v>470</v>
      </c>
      <c r="H211" s="42"/>
      <c r="I211" s="42"/>
      <c r="J211" s="42"/>
    </row>
    <row r="212" spans="1:10" x14ac:dyDescent="0.35">
      <c r="A212" s="42"/>
      <c r="B212" s="42"/>
      <c r="C212" s="42"/>
      <c r="D212" s="236" t="s">
        <v>760</v>
      </c>
      <c r="E212" s="201">
        <v>278697.01</v>
      </c>
      <c r="F212" s="42" t="s">
        <v>761</v>
      </c>
      <c r="G212" s="230" t="s">
        <v>470</v>
      </c>
      <c r="H212" s="42"/>
      <c r="I212" s="42"/>
      <c r="J212" s="42"/>
    </row>
    <row r="213" spans="1:10" x14ac:dyDescent="0.35">
      <c r="A213" s="42"/>
      <c r="B213" s="42"/>
      <c r="C213" s="42"/>
      <c r="D213" s="236" t="s">
        <v>767</v>
      </c>
      <c r="E213" s="201">
        <v>240000</v>
      </c>
      <c r="F213" s="42" t="s">
        <v>768</v>
      </c>
      <c r="G213" s="230" t="s">
        <v>470</v>
      </c>
      <c r="H213" s="42"/>
      <c r="I213" s="42"/>
      <c r="J213" s="42"/>
    </row>
    <row r="214" spans="1:10" x14ac:dyDescent="0.35">
      <c r="A214" s="42"/>
      <c r="B214" s="42"/>
      <c r="C214" s="42"/>
      <c r="D214" s="236" t="s">
        <v>769</v>
      </c>
      <c r="E214" s="201">
        <v>48000</v>
      </c>
      <c r="F214" s="42" t="s">
        <v>770</v>
      </c>
      <c r="G214" s="230" t="s">
        <v>470</v>
      </c>
      <c r="H214" s="42"/>
      <c r="I214" s="42"/>
      <c r="J214" s="42"/>
    </row>
    <row r="215" spans="1:10" x14ac:dyDescent="0.35">
      <c r="A215" s="42"/>
      <c r="B215" s="42"/>
      <c r="C215" s="42"/>
      <c r="D215" s="236" t="s">
        <v>771</v>
      </c>
      <c r="E215" s="201">
        <v>241609.83</v>
      </c>
      <c r="F215" s="42" t="s">
        <v>477</v>
      </c>
      <c r="G215" s="230" t="s">
        <v>470</v>
      </c>
      <c r="H215" s="42"/>
      <c r="I215" s="42"/>
      <c r="J215" s="42"/>
    </row>
    <row r="216" spans="1:10" x14ac:dyDescent="0.35">
      <c r="A216" s="42"/>
      <c r="B216" s="42"/>
      <c r="C216" s="42"/>
      <c r="D216" s="236" t="s">
        <v>772</v>
      </c>
      <c r="E216" s="201">
        <v>57672.24</v>
      </c>
      <c r="F216" s="42" t="s">
        <v>527</v>
      </c>
      <c r="G216" s="230" t="s">
        <v>470</v>
      </c>
      <c r="H216" s="42"/>
      <c r="I216" s="42"/>
      <c r="J216" s="42"/>
    </row>
    <row r="217" spans="1:10" x14ac:dyDescent="0.35">
      <c r="A217" s="42"/>
      <c r="B217" s="42"/>
      <c r="C217" s="42"/>
      <c r="D217" s="236" t="s">
        <v>773</v>
      </c>
      <c r="E217" s="201">
        <v>67217.8</v>
      </c>
      <c r="F217" s="42" t="s">
        <v>774</v>
      </c>
      <c r="G217" s="230" t="s">
        <v>470</v>
      </c>
      <c r="H217" s="42"/>
      <c r="I217" s="42"/>
      <c r="J217" s="42"/>
    </row>
    <row r="218" spans="1:10" x14ac:dyDescent="0.35">
      <c r="A218" s="42"/>
      <c r="B218" s="42"/>
      <c r="C218" s="42"/>
      <c r="D218" s="236" t="s">
        <v>775</v>
      </c>
      <c r="E218" s="201">
        <v>85000</v>
      </c>
      <c r="F218" s="42" t="s">
        <v>776</v>
      </c>
      <c r="G218" s="230" t="s">
        <v>470</v>
      </c>
      <c r="H218" s="42"/>
      <c r="I218" s="42"/>
      <c r="J218" s="42"/>
    </row>
    <row r="219" spans="1:10" x14ac:dyDescent="0.35">
      <c r="A219" s="42"/>
      <c r="B219" s="42"/>
      <c r="C219" s="42"/>
      <c r="D219" s="236" t="s">
        <v>777</v>
      </c>
      <c r="E219" s="201">
        <v>59930</v>
      </c>
      <c r="F219" s="42" t="s">
        <v>778</v>
      </c>
      <c r="G219" s="230" t="s">
        <v>470</v>
      </c>
      <c r="H219" s="42"/>
      <c r="I219" s="42"/>
      <c r="J219" s="42"/>
    </row>
    <row r="220" spans="1:10" x14ac:dyDescent="0.35">
      <c r="A220" s="42"/>
      <c r="B220" s="42"/>
      <c r="C220" s="42"/>
      <c r="D220" s="236" t="s">
        <v>779</v>
      </c>
      <c r="E220" s="201">
        <v>53130</v>
      </c>
      <c r="F220" s="42" t="s">
        <v>780</v>
      </c>
      <c r="G220" s="230" t="s">
        <v>470</v>
      </c>
      <c r="H220" s="42"/>
      <c r="I220" s="42"/>
      <c r="J220" s="42"/>
    </row>
    <row r="221" spans="1:10" x14ac:dyDescent="0.35">
      <c r="A221" s="42"/>
      <c r="B221" s="42"/>
      <c r="C221" s="42"/>
      <c r="D221" s="236" t="s">
        <v>781</v>
      </c>
      <c r="E221" s="201">
        <v>64800</v>
      </c>
      <c r="F221" s="42" t="s">
        <v>782</v>
      </c>
      <c r="G221" s="230" t="s">
        <v>470</v>
      </c>
      <c r="H221" s="42"/>
      <c r="I221" s="42"/>
      <c r="J221" s="42"/>
    </row>
    <row r="222" spans="1:10" x14ac:dyDescent="0.35">
      <c r="A222" s="42"/>
      <c r="B222" s="42"/>
      <c r="C222" s="42"/>
      <c r="D222" s="236" t="s">
        <v>783</v>
      </c>
      <c r="E222" s="201">
        <v>104600</v>
      </c>
      <c r="F222" s="42" t="s">
        <v>784</v>
      </c>
      <c r="G222" s="230" t="s">
        <v>470</v>
      </c>
      <c r="H222" s="42"/>
      <c r="I222" s="42"/>
      <c r="J222" s="42"/>
    </row>
    <row r="223" spans="1:10" x14ac:dyDescent="0.35">
      <c r="A223" s="42"/>
      <c r="B223" s="42"/>
      <c r="C223" s="42"/>
      <c r="D223" s="236" t="s">
        <v>785</v>
      </c>
      <c r="E223" s="201">
        <v>80900</v>
      </c>
      <c r="F223" s="42" t="s">
        <v>786</v>
      </c>
      <c r="G223" s="230" t="s">
        <v>470</v>
      </c>
      <c r="H223" s="42"/>
      <c r="I223" s="42"/>
      <c r="J223" s="42"/>
    </row>
    <row r="224" spans="1:10" x14ac:dyDescent="0.35">
      <c r="A224" s="42"/>
      <c r="B224" s="42"/>
      <c r="C224" s="42"/>
      <c r="D224" s="236" t="s">
        <v>787</v>
      </c>
      <c r="E224" s="201">
        <v>1721097.74</v>
      </c>
      <c r="F224" s="42" t="s">
        <v>788</v>
      </c>
      <c r="G224" s="230" t="s">
        <v>470</v>
      </c>
      <c r="H224" s="42"/>
      <c r="I224" s="42"/>
      <c r="J224" s="42"/>
    </row>
    <row r="225" spans="1:10" x14ac:dyDescent="0.35">
      <c r="A225" s="42"/>
      <c r="B225" s="42"/>
      <c r="C225" s="42"/>
      <c r="D225" s="236" t="s">
        <v>789</v>
      </c>
      <c r="E225" s="201">
        <v>1335000</v>
      </c>
      <c r="F225" s="42" t="s">
        <v>788</v>
      </c>
      <c r="G225" s="230" t="s">
        <v>470</v>
      </c>
      <c r="H225" s="42"/>
      <c r="I225" s="42"/>
      <c r="J225" s="42"/>
    </row>
    <row r="226" spans="1:10" x14ac:dyDescent="0.35">
      <c r="A226" s="42"/>
      <c r="B226" s="42"/>
      <c r="C226" s="42"/>
      <c r="D226" s="236" t="s">
        <v>790</v>
      </c>
      <c r="E226" s="201">
        <v>69729.350000000006</v>
      </c>
      <c r="F226" s="42" t="s">
        <v>765</v>
      </c>
      <c r="G226" s="230" t="s">
        <v>470</v>
      </c>
      <c r="H226" s="42"/>
      <c r="I226" s="42"/>
      <c r="J226" s="42"/>
    </row>
    <row r="227" spans="1:10" x14ac:dyDescent="0.35">
      <c r="A227" s="42"/>
      <c r="B227" s="42"/>
      <c r="C227" s="42"/>
      <c r="D227" s="236" t="s">
        <v>639</v>
      </c>
      <c r="E227" s="201">
        <v>52139.67</v>
      </c>
      <c r="F227" s="42" t="s">
        <v>597</v>
      </c>
      <c r="G227" s="230" t="s">
        <v>470</v>
      </c>
      <c r="H227" s="42"/>
      <c r="I227" s="42"/>
      <c r="J227" s="42"/>
    </row>
    <row r="228" spans="1:10" x14ac:dyDescent="0.35">
      <c r="A228" s="42"/>
      <c r="B228" s="42"/>
      <c r="C228" s="42"/>
      <c r="D228" s="236" t="s">
        <v>791</v>
      </c>
      <c r="E228" s="201">
        <v>141725.65</v>
      </c>
      <c r="F228" s="42" t="s">
        <v>761</v>
      </c>
      <c r="G228" s="230" t="s">
        <v>470</v>
      </c>
      <c r="H228" s="42"/>
      <c r="I228" s="42"/>
      <c r="J228" s="42"/>
    </row>
    <row r="229" spans="1:10" x14ac:dyDescent="0.35">
      <c r="A229" s="42"/>
      <c r="B229" s="42"/>
      <c r="C229" s="42"/>
      <c r="D229" s="236" t="s">
        <v>685</v>
      </c>
      <c r="E229" s="201">
        <v>93000</v>
      </c>
      <c r="F229" s="42" t="s">
        <v>686</v>
      </c>
      <c r="G229" s="230" t="s">
        <v>470</v>
      </c>
      <c r="H229" s="42"/>
      <c r="I229" s="42"/>
      <c r="J229" s="42"/>
    </row>
    <row r="230" spans="1:10" x14ac:dyDescent="0.35">
      <c r="A230" s="42"/>
      <c r="B230" s="42"/>
      <c r="C230" s="42"/>
      <c r="D230" s="236" t="s">
        <v>792</v>
      </c>
      <c r="E230" s="201">
        <v>3056097.74</v>
      </c>
      <c r="F230" s="42" t="s">
        <v>788</v>
      </c>
      <c r="G230" s="230" t="s">
        <v>470</v>
      </c>
      <c r="H230" s="42"/>
      <c r="I230" s="42"/>
      <c r="J230" s="42"/>
    </row>
    <row r="231" spans="1:10" x14ac:dyDescent="0.35">
      <c r="A231" s="42"/>
      <c r="B231" s="42"/>
      <c r="C231" s="42"/>
      <c r="D231" s="236" t="s">
        <v>793</v>
      </c>
      <c r="E231" s="201">
        <v>130888.63</v>
      </c>
      <c r="F231" s="42" t="s">
        <v>664</v>
      </c>
      <c r="G231" s="230" t="s">
        <v>470</v>
      </c>
      <c r="H231" s="42"/>
      <c r="I231" s="42"/>
      <c r="J231" s="42"/>
    </row>
    <row r="232" spans="1:10" x14ac:dyDescent="0.35">
      <c r="A232" s="42"/>
      <c r="B232" s="42"/>
      <c r="C232" s="42"/>
      <c r="D232" s="236" t="s">
        <v>794</v>
      </c>
      <c r="E232" s="201">
        <v>89050</v>
      </c>
      <c r="F232" s="42" t="s">
        <v>627</v>
      </c>
      <c r="G232" s="230" t="s">
        <v>470</v>
      </c>
      <c r="H232" s="42"/>
      <c r="I232" s="42"/>
      <c r="J232" s="42"/>
    </row>
    <row r="233" spans="1:10" x14ac:dyDescent="0.35">
      <c r="A233" s="42"/>
      <c r="B233" s="42"/>
      <c r="C233" s="42"/>
      <c r="D233" s="236" t="s">
        <v>795</v>
      </c>
      <c r="E233" s="201">
        <v>345881.7</v>
      </c>
      <c r="F233" s="42" t="s">
        <v>562</v>
      </c>
      <c r="G233" s="230" t="s">
        <v>470</v>
      </c>
      <c r="H233" s="42"/>
      <c r="I233" s="42"/>
      <c r="J233" s="42"/>
    </row>
    <row r="234" spans="1:10" x14ac:dyDescent="0.35">
      <c r="A234" s="42"/>
      <c r="B234" s="42"/>
      <c r="C234" s="42"/>
      <c r="D234" s="236" t="s">
        <v>796</v>
      </c>
      <c r="E234" s="201">
        <v>141700</v>
      </c>
      <c r="F234" s="42" t="s">
        <v>797</v>
      </c>
      <c r="G234" s="230" t="s">
        <v>470</v>
      </c>
      <c r="H234" s="42"/>
      <c r="I234" s="42"/>
      <c r="J234" s="42"/>
    </row>
    <row r="235" spans="1:10" x14ac:dyDescent="0.35">
      <c r="A235" s="42"/>
      <c r="B235" s="42"/>
      <c r="C235" s="42"/>
      <c r="D235" s="236" t="s">
        <v>798</v>
      </c>
      <c r="E235" s="201">
        <v>225264</v>
      </c>
      <c r="F235" s="42" t="s">
        <v>562</v>
      </c>
      <c r="G235" s="230" t="s">
        <v>470</v>
      </c>
      <c r="H235" s="42"/>
      <c r="I235" s="42"/>
      <c r="J235" s="42"/>
    </row>
    <row r="236" spans="1:10" x14ac:dyDescent="0.35">
      <c r="A236" s="42"/>
      <c r="B236" s="42"/>
      <c r="C236" s="42"/>
      <c r="D236" s="236" t="s">
        <v>799</v>
      </c>
      <c r="E236" s="201">
        <v>620000</v>
      </c>
      <c r="F236" s="42" t="s">
        <v>800</v>
      </c>
      <c r="G236" s="230" t="s">
        <v>470</v>
      </c>
      <c r="H236" s="42"/>
      <c r="I236" s="42"/>
      <c r="J236" s="42"/>
    </row>
    <row r="237" spans="1:10" x14ac:dyDescent="0.35">
      <c r="A237" s="42"/>
      <c r="B237" s="42"/>
      <c r="C237" s="42"/>
      <c r="D237" s="236" t="s">
        <v>801</v>
      </c>
      <c r="E237" s="201">
        <v>634971.6</v>
      </c>
      <c r="F237" s="42" t="s">
        <v>498</v>
      </c>
      <c r="G237" s="230" t="s">
        <v>470</v>
      </c>
      <c r="H237" s="42"/>
      <c r="I237" s="42"/>
      <c r="J237" s="42"/>
    </row>
    <row r="238" spans="1:10" x14ac:dyDescent="0.35">
      <c r="A238" s="42"/>
      <c r="B238" s="42"/>
      <c r="C238" s="42"/>
      <c r="D238" s="236" t="s">
        <v>802</v>
      </c>
      <c r="E238" s="201">
        <v>234750</v>
      </c>
      <c r="F238" s="42" t="s">
        <v>498</v>
      </c>
      <c r="G238" s="230" t="s">
        <v>470</v>
      </c>
      <c r="H238" s="42"/>
      <c r="I238" s="42"/>
      <c r="J238" s="42"/>
    </row>
    <row r="239" spans="1:10" x14ac:dyDescent="0.35">
      <c r="A239" s="42"/>
      <c r="B239" s="42"/>
      <c r="C239" s="42"/>
      <c r="D239" s="236" t="s">
        <v>803</v>
      </c>
      <c r="E239" s="201">
        <v>97770</v>
      </c>
      <c r="F239" s="42" t="s">
        <v>804</v>
      </c>
      <c r="G239" s="230" t="s">
        <v>470</v>
      </c>
      <c r="H239" s="42"/>
      <c r="I239" s="42"/>
      <c r="J239" s="42"/>
    </row>
    <row r="240" spans="1:10" x14ac:dyDescent="0.35">
      <c r="A240" s="42"/>
      <c r="B240" s="42"/>
      <c r="C240" s="42"/>
      <c r="D240" s="236" t="s">
        <v>805</v>
      </c>
      <c r="E240" s="201">
        <v>54075</v>
      </c>
      <c r="F240" s="42" t="s">
        <v>501</v>
      </c>
      <c r="G240" s="230" t="s">
        <v>470</v>
      </c>
      <c r="H240" s="42"/>
      <c r="I240" s="42"/>
      <c r="J240" s="42"/>
    </row>
    <row r="241" spans="1:10" x14ac:dyDescent="0.35">
      <c r="A241" s="42"/>
      <c r="B241" s="42"/>
      <c r="C241" s="42"/>
      <c r="D241" s="236" t="s">
        <v>806</v>
      </c>
      <c r="E241" s="201">
        <v>68400</v>
      </c>
      <c r="F241" s="42" t="s">
        <v>807</v>
      </c>
      <c r="G241" s="230" t="s">
        <v>470</v>
      </c>
      <c r="H241" s="42"/>
      <c r="I241" s="42"/>
      <c r="J241" s="42"/>
    </row>
    <row r="242" spans="1:10" x14ac:dyDescent="0.35">
      <c r="A242" s="42"/>
      <c r="B242" s="42"/>
      <c r="C242" s="42"/>
      <c r="D242" s="236" t="s">
        <v>808</v>
      </c>
      <c r="E242" s="201">
        <v>762000</v>
      </c>
      <c r="F242" s="42" t="s">
        <v>505</v>
      </c>
      <c r="G242" s="230" t="s">
        <v>470</v>
      </c>
      <c r="H242" s="42"/>
      <c r="I242" s="42"/>
      <c r="J242" s="42"/>
    </row>
    <row r="243" spans="1:10" x14ac:dyDescent="0.35">
      <c r="A243" s="42"/>
      <c r="B243" s="42"/>
      <c r="C243" s="42"/>
      <c r="D243" s="236" t="s">
        <v>809</v>
      </c>
      <c r="E243" s="201">
        <v>321255</v>
      </c>
      <c r="F243" s="42" t="s">
        <v>498</v>
      </c>
      <c r="G243" s="230" t="s">
        <v>470</v>
      </c>
      <c r="H243" s="42"/>
      <c r="I243" s="42"/>
      <c r="J243" s="42"/>
    </row>
    <row r="244" spans="1:10" x14ac:dyDescent="0.35">
      <c r="A244" s="42"/>
      <c r="B244" s="42"/>
      <c r="C244" s="42"/>
      <c r="D244" s="236" t="s">
        <v>810</v>
      </c>
      <c r="E244" s="201">
        <v>49680</v>
      </c>
      <c r="F244" s="42" t="s">
        <v>621</v>
      </c>
      <c r="G244" s="230" t="s">
        <v>470</v>
      </c>
      <c r="H244" s="42"/>
      <c r="I244" s="42"/>
      <c r="J244" s="42"/>
    </row>
    <row r="245" spans="1:10" x14ac:dyDescent="0.35">
      <c r="A245" s="42"/>
      <c r="B245" s="42"/>
      <c r="C245" s="42"/>
      <c r="D245" s="236" t="s">
        <v>811</v>
      </c>
      <c r="E245" s="201">
        <v>54720</v>
      </c>
      <c r="F245" s="42" t="s">
        <v>812</v>
      </c>
      <c r="G245" s="230" t="s">
        <v>470</v>
      </c>
      <c r="H245" s="42"/>
      <c r="I245" s="42"/>
      <c r="J245" s="42"/>
    </row>
    <row r="246" spans="1:10" x14ac:dyDescent="0.35">
      <c r="A246" s="42"/>
      <c r="B246" s="42"/>
      <c r="C246" s="42"/>
      <c r="D246" s="236" t="s">
        <v>813</v>
      </c>
      <c r="E246" s="201">
        <v>79800</v>
      </c>
      <c r="F246" s="42" t="s">
        <v>814</v>
      </c>
      <c r="G246" s="230" t="s">
        <v>470</v>
      </c>
      <c r="H246" s="42"/>
      <c r="I246" s="42"/>
      <c r="J246" s="42"/>
    </row>
    <row r="247" spans="1:10" x14ac:dyDescent="0.35">
      <c r="A247" s="42"/>
      <c r="B247" s="42"/>
      <c r="C247" s="42"/>
      <c r="D247" s="236" t="s">
        <v>815</v>
      </c>
      <c r="E247" s="201">
        <v>1423790.27</v>
      </c>
      <c r="F247" s="42" t="s">
        <v>704</v>
      </c>
      <c r="G247" s="230" t="s">
        <v>470</v>
      </c>
      <c r="H247" s="42"/>
      <c r="I247" s="42"/>
      <c r="J247" s="42"/>
    </row>
    <row r="248" spans="1:10" x14ac:dyDescent="0.35">
      <c r="A248" s="42"/>
      <c r="B248" s="42"/>
      <c r="C248" s="42"/>
      <c r="D248" s="236" t="s">
        <v>816</v>
      </c>
      <c r="E248" s="201">
        <v>122295.75</v>
      </c>
      <c r="F248" s="42" t="s">
        <v>817</v>
      </c>
      <c r="G248" s="230" t="s">
        <v>470</v>
      </c>
      <c r="H248" s="42"/>
      <c r="I248" s="42"/>
      <c r="J248" s="42"/>
    </row>
    <row r="249" spans="1:10" x14ac:dyDescent="0.35">
      <c r="A249" s="42"/>
      <c r="B249" s="42"/>
      <c r="C249" s="42"/>
      <c r="D249" s="236" t="s">
        <v>529</v>
      </c>
      <c r="E249" s="201">
        <v>159586.19</v>
      </c>
      <c r="F249" s="42" t="s">
        <v>480</v>
      </c>
      <c r="G249" s="230" t="s">
        <v>470</v>
      </c>
      <c r="H249" s="42"/>
      <c r="I249" s="42"/>
      <c r="J249" s="42"/>
    </row>
    <row r="250" spans="1:10" x14ac:dyDescent="0.35">
      <c r="A250" s="42"/>
      <c r="B250" s="42"/>
      <c r="C250" s="42"/>
      <c r="D250" s="236" t="s">
        <v>818</v>
      </c>
      <c r="E250" s="201">
        <v>514613.25</v>
      </c>
      <c r="F250" s="42" t="s">
        <v>819</v>
      </c>
      <c r="G250" s="230" t="s">
        <v>470</v>
      </c>
      <c r="H250" s="42"/>
      <c r="I250" s="42"/>
      <c r="J250" s="42"/>
    </row>
    <row r="251" spans="1:10" x14ac:dyDescent="0.35">
      <c r="A251" s="42"/>
      <c r="B251" s="42"/>
      <c r="C251" s="42"/>
      <c r="D251" s="236" t="s">
        <v>820</v>
      </c>
      <c r="E251" s="201">
        <v>208892.4</v>
      </c>
      <c r="F251" s="42" t="s">
        <v>498</v>
      </c>
      <c r="G251" s="230" t="s">
        <v>470</v>
      </c>
      <c r="H251" s="42"/>
      <c r="I251" s="42"/>
      <c r="J251" s="42"/>
    </row>
    <row r="252" spans="1:10" x14ac:dyDescent="0.35">
      <c r="A252" s="42"/>
      <c r="B252" s="42"/>
      <c r="C252" s="42"/>
      <c r="D252" s="236" t="s">
        <v>821</v>
      </c>
      <c r="E252" s="201">
        <v>287273.71000000002</v>
      </c>
      <c r="F252" s="42" t="s">
        <v>570</v>
      </c>
      <c r="G252" s="230" t="s">
        <v>470</v>
      </c>
      <c r="H252" s="42"/>
      <c r="I252" s="42"/>
      <c r="J252" s="42"/>
    </row>
    <row r="253" spans="1:10" x14ac:dyDescent="0.35">
      <c r="A253" s="42"/>
      <c r="B253" s="42"/>
      <c r="C253" s="42"/>
      <c r="D253" s="236" t="s">
        <v>805</v>
      </c>
      <c r="E253" s="201">
        <v>54075</v>
      </c>
      <c r="F253" s="42" t="s">
        <v>501</v>
      </c>
      <c r="G253" s="230" t="s">
        <v>470</v>
      </c>
      <c r="H253" s="42"/>
      <c r="I253" s="42"/>
      <c r="J253" s="42"/>
    </row>
    <row r="254" spans="1:10" x14ac:dyDescent="0.35">
      <c r="A254" s="42"/>
      <c r="B254" s="42"/>
      <c r="C254" s="42"/>
      <c r="D254" s="236" t="s">
        <v>822</v>
      </c>
      <c r="E254" s="201">
        <v>65500</v>
      </c>
      <c r="F254" s="42" t="s">
        <v>823</v>
      </c>
      <c r="G254" s="230" t="s">
        <v>470</v>
      </c>
      <c r="H254" s="42"/>
      <c r="I254" s="42"/>
      <c r="J254" s="42"/>
    </row>
    <row r="255" spans="1:10" x14ac:dyDescent="0.35">
      <c r="A255" s="42"/>
      <c r="B255" s="42"/>
      <c r="C255" s="42"/>
      <c r="D255" s="236" t="s">
        <v>824</v>
      </c>
      <c r="E255" s="201">
        <v>370000</v>
      </c>
      <c r="F255" s="42" t="s">
        <v>825</v>
      </c>
      <c r="G255" s="230" t="s">
        <v>470</v>
      </c>
      <c r="H255" s="42"/>
      <c r="I255" s="42"/>
      <c r="J255" s="42"/>
    </row>
    <row r="256" spans="1:10" x14ac:dyDescent="0.35">
      <c r="A256" s="42"/>
      <c r="B256" s="42"/>
      <c r="C256" s="42"/>
      <c r="D256" s="236" t="s">
        <v>826</v>
      </c>
      <c r="E256" s="201">
        <v>69484</v>
      </c>
      <c r="F256" s="42" t="s">
        <v>623</v>
      </c>
      <c r="G256" s="230" t="s">
        <v>470</v>
      </c>
      <c r="H256" s="42"/>
      <c r="I256" s="42"/>
      <c r="J256" s="42"/>
    </row>
    <row r="257" spans="1:10" x14ac:dyDescent="0.35">
      <c r="A257" s="42"/>
      <c r="B257" s="42"/>
      <c r="C257" s="42"/>
      <c r="D257" s="236" t="s">
        <v>827</v>
      </c>
      <c r="E257" s="201">
        <v>110000</v>
      </c>
      <c r="F257" s="42" t="s">
        <v>784</v>
      </c>
      <c r="G257" s="230" t="s">
        <v>470</v>
      </c>
      <c r="H257" s="42"/>
      <c r="I257" s="42"/>
      <c r="J257" s="42"/>
    </row>
    <row r="258" spans="1:10" x14ac:dyDescent="0.35">
      <c r="A258" s="42"/>
      <c r="B258" s="42"/>
      <c r="C258" s="42"/>
      <c r="D258" s="236" t="s">
        <v>828</v>
      </c>
      <c r="E258" s="201">
        <v>49500</v>
      </c>
      <c r="F258" s="42" t="s">
        <v>800</v>
      </c>
      <c r="G258" s="230" t="s">
        <v>470</v>
      </c>
      <c r="H258" s="42"/>
      <c r="I258" s="42"/>
      <c r="J258" s="42"/>
    </row>
    <row r="259" spans="1:10" x14ac:dyDescent="0.35">
      <c r="A259" s="42"/>
      <c r="B259" s="42"/>
      <c r="C259" s="42"/>
      <c r="D259" s="236" t="s">
        <v>764</v>
      </c>
      <c r="E259" s="201">
        <v>67480.02</v>
      </c>
      <c r="F259" s="42" t="s">
        <v>765</v>
      </c>
      <c r="G259" s="230" t="s">
        <v>470</v>
      </c>
      <c r="H259" s="42"/>
      <c r="I259" s="42"/>
      <c r="J259" s="42"/>
    </row>
    <row r="260" spans="1:10" x14ac:dyDescent="0.35">
      <c r="A260" s="42"/>
      <c r="B260" s="42"/>
      <c r="C260" s="42"/>
      <c r="D260" s="236" t="s">
        <v>829</v>
      </c>
      <c r="E260" s="201">
        <v>63000</v>
      </c>
      <c r="F260" s="42" t="s">
        <v>686</v>
      </c>
      <c r="G260" s="230" t="s">
        <v>470</v>
      </c>
      <c r="H260" s="42"/>
      <c r="I260" s="42"/>
      <c r="J260" s="42"/>
    </row>
    <row r="261" spans="1:10" x14ac:dyDescent="0.35">
      <c r="A261" s="42"/>
      <c r="B261" s="42"/>
      <c r="C261" s="42"/>
      <c r="D261" s="236" t="s">
        <v>830</v>
      </c>
      <c r="E261" s="201">
        <v>132209.57</v>
      </c>
      <c r="F261" s="42" t="s">
        <v>477</v>
      </c>
      <c r="G261" s="230" t="s">
        <v>470</v>
      </c>
      <c r="H261" s="42"/>
      <c r="I261" s="42"/>
      <c r="J261" s="42"/>
    </row>
    <row r="262" spans="1:10" x14ac:dyDescent="0.35">
      <c r="A262" s="42"/>
      <c r="B262" s="42"/>
      <c r="C262" s="42"/>
      <c r="D262" s="236" t="s">
        <v>831</v>
      </c>
      <c r="E262" s="201">
        <v>142678.69</v>
      </c>
      <c r="F262" s="42" t="s">
        <v>761</v>
      </c>
      <c r="G262" s="230" t="s">
        <v>470</v>
      </c>
      <c r="H262" s="42"/>
      <c r="I262" s="42"/>
      <c r="J262" s="42"/>
    </row>
    <row r="263" spans="1:10" x14ac:dyDescent="0.35">
      <c r="A263" s="42"/>
      <c r="B263" s="42"/>
      <c r="C263" s="42"/>
      <c r="D263" s="236" t="s">
        <v>832</v>
      </c>
      <c r="E263" s="201">
        <v>289600</v>
      </c>
      <c r="F263" s="42" t="s">
        <v>498</v>
      </c>
      <c r="G263" s="230" t="s">
        <v>470</v>
      </c>
      <c r="H263" s="42"/>
      <c r="I263" s="42"/>
      <c r="J263" s="42"/>
    </row>
    <row r="264" spans="1:10" x14ac:dyDescent="0.35">
      <c r="A264" s="42"/>
      <c r="B264" s="42"/>
      <c r="C264" s="42"/>
      <c r="D264" s="236" t="s">
        <v>833</v>
      </c>
      <c r="E264" s="201">
        <v>166990</v>
      </c>
      <c r="F264" s="42" t="s">
        <v>562</v>
      </c>
      <c r="G264" s="230" t="s">
        <v>470</v>
      </c>
      <c r="H264" s="42"/>
      <c r="I264" s="42"/>
      <c r="J264" s="42"/>
    </row>
    <row r="265" spans="1:10" x14ac:dyDescent="0.35">
      <c r="A265" s="42"/>
      <c r="B265" s="42"/>
      <c r="C265" s="42"/>
      <c r="D265" s="236" t="s">
        <v>834</v>
      </c>
      <c r="E265" s="201">
        <v>420000</v>
      </c>
      <c r="F265" s="42" t="s">
        <v>627</v>
      </c>
      <c r="G265" s="230" t="s">
        <v>470</v>
      </c>
      <c r="H265" s="42"/>
      <c r="I265" s="42"/>
      <c r="J265" s="42"/>
    </row>
    <row r="266" spans="1:10" x14ac:dyDescent="0.35">
      <c r="A266" s="42"/>
      <c r="B266" s="42"/>
      <c r="C266" s="42"/>
      <c r="D266" s="236" t="s">
        <v>526</v>
      </c>
      <c r="E266" s="201">
        <v>56099.98</v>
      </c>
      <c r="F266" s="42" t="s">
        <v>527</v>
      </c>
      <c r="G266" s="230" t="s">
        <v>470</v>
      </c>
      <c r="H266" s="42"/>
      <c r="I266" s="42"/>
      <c r="J266" s="42"/>
    </row>
    <row r="267" spans="1:10" x14ac:dyDescent="0.35">
      <c r="A267" s="42"/>
      <c r="B267" s="42"/>
      <c r="C267" s="42"/>
      <c r="D267" s="236" t="s">
        <v>835</v>
      </c>
      <c r="E267" s="201">
        <v>55988.69</v>
      </c>
      <c r="F267" s="42" t="s">
        <v>836</v>
      </c>
      <c r="G267" s="230" t="s">
        <v>470</v>
      </c>
      <c r="H267" s="42"/>
      <c r="I267" s="42"/>
      <c r="J267" s="42"/>
    </row>
    <row r="268" spans="1:10" x14ac:dyDescent="0.35">
      <c r="A268" s="42"/>
      <c r="B268" s="42"/>
      <c r="C268" s="42"/>
      <c r="D268" s="236" t="s">
        <v>528</v>
      </c>
      <c r="E268" s="201">
        <v>193375.35999999999</v>
      </c>
      <c r="F268" s="42" t="s">
        <v>480</v>
      </c>
      <c r="G268" s="230" t="s">
        <v>470</v>
      </c>
      <c r="H268" s="42"/>
      <c r="I268" s="42"/>
      <c r="J268" s="42"/>
    </row>
    <row r="269" spans="1:10" x14ac:dyDescent="0.35">
      <c r="A269" s="42"/>
      <c r="B269" s="42"/>
      <c r="C269" s="42"/>
      <c r="D269" s="236" t="s">
        <v>837</v>
      </c>
      <c r="E269" s="201">
        <v>50457.74</v>
      </c>
      <c r="F269" s="42" t="s">
        <v>597</v>
      </c>
      <c r="G269" s="230" t="s">
        <v>470</v>
      </c>
      <c r="H269" s="42"/>
      <c r="I269" s="42"/>
      <c r="J269" s="42"/>
    </row>
    <row r="270" spans="1:10" x14ac:dyDescent="0.35">
      <c r="A270" s="42"/>
      <c r="B270" s="42"/>
      <c r="C270" s="42"/>
      <c r="D270" s="236" t="s">
        <v>838</v>
      </c>
      <c r="E270" s="201">
        <v>49770.36</v>
      </c>
      <c r="F270" s="42" t="s">
        <v>839</v>
      </c>
      <c r="G270" s="230" t="s">
        <v>470</v>
      </c>
      <c r="H270" s="42"/>
      <c r="I270" s="42"/>
      <c r="J270" s="42"/>
    </row>
    <row r="271" spans="1:10" x14ac:dyDescent="0.35">
      <c r="A271" s="42"/>
      <c r="B271" s="42"/>
      <c r="C271" s="42"/>
      <c r="D271" s="236" t="s">
        <v>840</v>
      </c>
      <c r="E271" s="201">
        <v>60434.879999999997</v>
      </c>
      <c r="F271" s="42" t="s">
        <v>841</v>
      </c>
      <c r="G271" s="230" t="s">
        <v>470</v>
      </c>
      <c r="H271" s="42"/>
      <c r="I271" s="42"/>
      <c r="J271" s="42"/>
    </row>
    <row r="272" spans="1:10" x14ac:dyDescent="0.35">
      <c r="A272" s="42"/>
      <c r="B272" s="42"/>
      <c r="C272" s="42"/>
      <c r="D272" s="236" t="s">
        <v>842</v>
      </c>
      <c r="E272" s="201">
        <v>94280.03</v>
      </c>
      <c r="F272" s="42" t="s">
        <v>763</v>
      </c>
      <c r="G272" s="230" t="s">
        <v>470</v>
      </c>
      <c r="H272" s="42"/>
      <c r="I272" s="42"/>
      <c r="J272" s="42"/>
    </row>
    <row r="273" spans="1:10" x14ac:dyDescent="0.35">
      <c r="A273" s="42"/>
      <c r="B273" s="42"/>
      <c r="C273" s="42"/>
      <c r="D273" s="236" t="s">
        <v>843</v>
      </c>
      <c r="E273" s="201">
        <v>51165.25</v>
      </c>
      <c r="F273" s="42" t="s">
        <v>839</v>
      </c>
      <c r="G273" s="230" t="s">
        <v>470</v>
      </c>
      <c r="H273" s="42"/>
      <c r="I273" s="42"/>
      <c r="J273" s="42"/>
    </row>
    <row r="274" spans="1:10" x14ac:dyDescent="0.35">
      <c r="A274" s="42"/>
      <c r="B274" s="42"/>
      <c r="C274" s="42"/>
      <c r="D274" s="236" t="s">
        <v>844</v>
      </c>
      <c r="E274" s="201">
        <v>479500</v>
      </c>
      <c r="F274" s="42" t="s">
        <v>845</v>
      </c>
      <c r="G274" s="230" t="s">
        <v>470</v>
      </c>
      <c r="H274" s="42"/>
      <c r="I274" s="42"/>
      <c r="J274" s="42"/>
    </row>
    <row r="275" spans="1:10" x14ac:dyDescent="0.35">
      <c r="A275" s="42"/>
      <c r="B275" s="42"/>
      <c r="C275" s="42"/>
      <c r="D275" s="236" t="s">
        <v>846</v>
      </c>
      <c r="E275" s="201">
        <v>46907.48</v>
      </c>
      <c r="F275" s="42" t="s">
        <v>847</v>
      </c>
      <c r="G275" s="230" t="s">
        <v>470</v>
      </c>
      <c r="H275" s="42"/>
      <c r="I275" s="42"/>
      <c r="J275" s="42"/>
    </row>
    <row r="276" spans="1:10" x14ac:dyDescent="0.35">
      <c r="A276" s="42"/>
      <c r="B276" s="42"/>
      <c r="C276" s="42"/>
      <c r="D276" s="236" t="s">
        <v>848</v>
      </c>
      <c r="E276" s="201">
        <v>65982</v>
      </c>
      <c r="F276" s="42" t="s">
        <v>849</v>
      </c>
      <c r="G276" s="230" t="s">
        <v>470</v>
      </c>
      <c r="H276" s="42"/>
      <c r="I276" s="42"/>
      <c r="J276" s="42"/>
    </row>
    <row r="277" spans="1:10" x14ac:dyDescent="0.35">
      <c r="A277" s="42"/>
      <c r="B277" s="42"/>
      <c r="C277" s="42"/>
      <c r="D277" s="236" t="s">
        <v>850</v>
      </c>
      <c r="E277" s="201">
        <v>141216.76999999999</v>
      </c>
      <c r="F277" s="42" t="s">
        <v>498</v>
      </c>
      <c r="G277" s="230" t="s">
        <v>470</v>
      </c>
      <c r="H277" s="42"/>
      <c r="I277" s="42"/>
      <c r="J277" s="42"/>
    </row>
    <row r="278" spans="1:10" x14ac:dyDescent="0.35">
      <c r="A278" s="42"/>
      <c r="B278" s="42"/>
      <c r="C278" s="42"/>
      <c r="D278" s="236" t="s">
        <v>851</v>
      </c>
      <c r="E278" s="201">
        <v>60000</v>
      </c>
      <c r="F278" s="42" t="s">
        <v>852</v>
      </c>
      <c r="G278" s="230" t="s">
        <v>470</v>
      </c>
      <c r="H278" s="42"/>
      <c r="I278" s="42"/>
      <c r="J278" s="42"/>
    </row>
    <row r="279" spans="1:10" x14ac:dyDescent="0.35">
      <c r="A279" s="42"/>
      <c r="B279" s="42"/>
      <c r="C279" s="42"/>
      <c r="D279" s="236" t="s">
        <v>853</v>
      </c>
      <c r="E279" s="201">
        <v>353770</v>
      </c>
      <c r="F279" s="42" t="s">
        <v>670</v>
      </c>
      <c r="G279" s="230" t="s">
        <v>470</v>
      </c>
      <c r="H279" s="42"/>
      <c r="I279" s="42"/>
      <c r="J279" s="42"/>
    </row>
    <row r="280" spans="1:10" x14ac:dyDescent="0.35">
      <c r="A280" s="42"/>
      <c r="B280" s="42"/>
      <c r="C280" s="42"/>
      <c r="D280" s="236" t="s">
        <v>854</v>
      </c>
      <c r="E280" s="201">
        <v>96246.7</v>
      </c>
      <c r="F280" s="42" t="s">
        <v>855</v>
      </c>
      <c r="G280" s="230" t="s">
        <v>470</v>
      </c>
      <c r="H280" s="42"/>
      <c r="I280" s="42"/>
      <c r="J280" s="42"/>
    </row>
    <row r="281" spans="1:10" x14ac:dyDescent="0.35">
      <c r="A281" s="42"/>
      <c r="B281" s="42"/>
      <c r="C281" s="42"/>
      <c r="D281" s="236" t="s">
        <v>856</v>
      </c>
      <c r="E281" s="201">
        <v>65340</v>
      </c>
      <c r="F281" s="42" t="s">
        <v>857</v>
      </c>
      <c r="G281" s="230" t="s">
        <v>470</v>
      </c>
      <c r="H281" s="42"/>
      <c r="I281" s="42"/>
      <c r="J281" s="42"/>
    </row>
    <row r="282" spans="1:10" x14ac:dyDescent="0.35">
      <c r="A282" s="42"/>
      <c r="B282" s="42"/>
      <c r="C282" s="42"/>
      <c r="D282" s="236" t="s">
        <v>858</v>
      </c>
      <c r="E282" s="201">
        <v>224659.35</v>
      </c>
      <c r="F282" s="42" t="s">
        <v>859</v>
      </c>
      <c r="G282" s="230" t="s">
        <v>470</v>
      </c>
      <c r="H282" s="42"/>
      <c r="I282" s="42"/>
      <c r="J282" s="42"/>
    </row>
    <row r="283" spans="1:10" x14ac:dyDescent="0.35">
      <c r="A283" s="42"/>
      <c r="B283" s="42"/>
      <c r="C283" s="42"/>
      <c r="D283" s="236" t="s">
        <v>860</v>
      </c>
      <c r="E283" s="201">
        <v>48825</v>
      </c>
      <c r="F283" s="42" t="s">
        <v>498</v>
      </c>
      <c r="G283" s="230" t="s">
        <v>470</v>
      </c>
      <c r="H283" s="42"/>
      <c r="I283" s="42"/>
      <c r="J283" s="42"/>
    </row>
    <row r="284" spans="1:10" x14ac:dyDescent="0.35">
      <c r="A284" s="42"/>
      <c r="B284" s="42"/>
      <c r="C284" s="42"/>
      <c r="D284" s="236" t="s">
        <v>861</v>
      </c>
      <c r="E284" s="201">
        <v>87934.34</v>
      </c>
      <c r="F284" s="42" t="s">
        <v>505</v>
      </c>
      <c r="G284" s="230" t="s">
        <v>470</v>
      </c>
      <c r="H284" s="42"/>
      <c r="I284" s="42"/>
      <c r="J284" s="42"/>
    </row>
    <row r="285" spans="1:10" x14ac:dyDescent="0.35">
      <c r="A285" s="42"/>
      <c r="B285" s="42"/>
      <c r="C285" s="42"/>
      <c r="D285" s="236" t="s">
        <v>860</v>
      </c>
      <c r="E285" s="201">
        <v>48825</v>
      </c>
      <c r="F285" s="42" t="s">
        <v>498</v>
      </c>
      <c r="G285" s="230" t="s">
        <v>470</v>
      </c>
      <c r="H285" s="42"/>
      <c r="I285" s="42"/>
      <c r="J285" s="42"/>
    </row>
    <row r="286" spans="1:10" x14ac:dyDescent="0.35">
      <c r="A286" s="42"/>
      <c r="B286" s="42"/>
      <c r="C286" s="42"/>
      <c r="D286" s="236" t="s">
        <v>862</v>
      </c>
      <c r="E286" s="201">
        <v>87500</v>
      </c>
      <c r="F286" s="42" t="s">
        <v>863</v>
      </c>
      <c r="G286" s="230" t="s">
        <v>470</v>
      </c>
      <c r="H286" s="42"/>
      <c r="I286" s="42"/>
      <c r="J286" s="42"/>
    </row>
    <row r="287" spans="1:10" x14ac:dyDescent="0.35">
      <c r="A287" s="42"/>
      <c r="B287" s="42"/>
      <c r="C287" s="42"/>
      <c r="D287" s="236" t="s">
        <v>864</v>
      </c>
      <c r="E287" s="201">
        <v>85000</v>
      </c>
      <c r="F287" s="42" t="s">
        <v>865</v>
      </c>
      <c r="G287" s="230" t="s">
        <v>470</v>
      </c>
      <c r="H287" s="42"/>
      <c r="I287" s="42"/>
      <c r="J287" s="42"/>
    </row>
    <row r="288" spans="1:10" x14ac:dyDescent="0.35">
      <c r="A288" s="42"/>
      <c r="B288" s="42"/>
      <c r="C288" s="42"/>
      <c r="D288" s="236" t="s">
        <v>866</v>
      </c>
      <c r="E288" s="201">
        <v>58000</v>
      </c>
      <c r="F288" s="42" t="s">
        <v>627</v>
      </c>
      <c r="G288" s="230" t="s">
        <v>470</v>
      </c>
      <c r="H288" s="42"/>
      <c r="I288" s="42"/>
      <c r="J288" s="42"/>
    </row>
    <row r="289" spans="1:10" x14ac:dyDescent="0.35">
      <c r="A289" s="42"/>
      <c r="B289" s="42"/>
      <c r="C289" s="42"/>
      <c r="D289" s="236" t="s">
        <v>867</v>
      </c>
      <c r="E289" s="201">
        <v>49961</v>
      </c>
      <c r="F289" s="42" t="s">
        <v>521</v>
      </c>
      <c r="G289" s="230" t="s">
        <v>470</v>
      </c>
      <c r="H289" s="42"/>
      <c r="I289" s="42"/>
      <c r="J289" s="42"/>
    </row>
    <row r="290" spans="1:10" x14ac:dyDescent="0.35">
      <c r="A290" s="42"/>
      <c r="B290" s="42"/>
      <c r="C290" s="42"/>
      <c r="D290" s="236" t="s">
        <v>868</v>
      </c>
      <c r="E290" s="201">
        <v>293392</v>
      </c>
      <c r="F290" s="42" t="s">
        <v>869</v>
      </c>
      <c r="G290" s="230" t="s">
        <v>470</v>
      </c>
      <c r="H290" s="42"/>
      <c r="I290" s="42"/>
      <c r="J290" s="42"/>
    </row>
    <row r="291" spans="1:10" x14ac:dyDescent="0.35">
      <c r="A291" s="42"/>
      <c r="B291" s="42"/>
      <c r="C291" s="42"/>
      <c r="D291" s="236" t="s">
        <v>860</v>
      </c>
      <c r="E291" s="201">
        <v>48825</v>
      </c>
      <c r="F291" s="42" t="s">
        <v>498</v>
      </c>
      <c r="G291" s="230" t="s">
        <v>470</v>
      </c>
      <c r="H291" s="42"/>
      <c r="I291" s="42"/>
      <c r="J291" s="42"/>
    </row>
    <row r="292" spans="1:10" x14ac:dyDescent="0.35">
      <c r="A292" s="42"/>
      <c r="B292" s="42"/>
      <c r="C292" s="42"/>
      <c r="D292" s="236" t="s">
        <v>870</v>
      </c>
      <c r="E292" s="201">
        <v>115404</v>
      </c>
      <c r="F292" s="42" t="s">
        <v>871</v>
      </c>
      <c r="G292" s="230" t="s">
        <v>470</v>
      </c>
      <c r="H292" s="42"/>
      <c r="I292" s="42"/>
      <c r="J292" s="42"/>
    </row>
    <row r="293" spans="1:10" x14ac:dyDescent="0.35">
      <c r="A293" s="42"/>
      <c r="B293" s="42"/>
      <c r="C293" s="42"/>
      <c r="D293" s="236" t="s">
        <v>872</v>
      </c>
      <c r="E293" s="201">
        <v>239964.79999999999</v>
      </c>
      <c r="F293" s="42" t="s">
        <v>873</v>
      </c>
      <c r="G293" s="230" t="s">
        <v>470</v>
      </c>
      <c r="H293" s="42"/>
      <c r="I293" s="42"/>
      <c r="J293" s="42"/>
    </row>
    <row r="294" spans="1:10" x14ac:dyDescent="0.35">
      <c r="A294" s="42"/>
      <c r="B294" s="42"/>
      <c r="C294" s="42"/>
      <c r="D294" s="236" t="s">
        <v>874</v>
      </c>
      <c r="E294" s="201">
        <v>49800</v>
      </c>
      <c r="F294" s="42" t="s">
        <v>716</v>
      </c>
      <c r="G294" s="230" t="s">
        <v>470</v>
      </c>
      <c r="H294" s="42"/>
      <c r="I294" s="42"/>
      <c r="J294" s="42"/>
    </row>
    <row r="295" spans="1:10" x14ac:dyDescent="0.35">
      <c r="A295" s="42"/>
      <c r="B295" s="42"/>
      <c r="C295" s="42"/>
      <c r="D295" s="236" t="s">
        <v>875</v>
      </c>
      <c r="E295" s="201">
        <v>550816</v>
      </c>
      <c r="F295" s="42" t="s">
        <v>876</v>
      </c>
      <c r="G295" s="230" t="s">
        <v>470</v>
      </c>
      <c r="H295" s="42"/>
      <c r="I295" s="42"/>
      <c r="J295" s="42"/>
    </row>
    <row r="296" spans="1:10" x14ac:dyDescent="0.35">
      <c r="A296" s="42"/>
      <c r="B296" s="42"/>
      <c r="C296" s="42"/>
      <c r="D296" s="236" t="s">
        <v>877</v>
      </c>
      <c r="E296" s="201">
        <v>2835750</v>
      </c>
      <c r="F296" s="42" t="s">
        <v>878</v>
      </c>
      <c r="G296" s="230" t="s">
        <v>470</v>
      </c>
      <c r="H296" s="42"/>
      <c r="I296" s="42"/>
      <c r="J296" s="42"/>
    </row>
    <row r="297" spans="1:10" x14ac:dyDescent="0.35">
      <c r="A297" s="42"/>
      <c r="B297" s="42"/>
      <c r="C297" s="42"/>
      <c r="D297" s="236" t="s">
        <v>879</v>
      </c>
      <c r="E297" s="201">
        <v>10776000</v>
      </c>
      <c r="F297" s="42" t="s">
        <v>880</v>
      </c>
      <c r="G297" s="230" t="s">
        <v>470</v>
      </c>
      <c r="H297" s="42"/>
      <c r="I297" s="42"/>
      <c r="J297" s="42"/>
    </row>
    <row r="298" spans="1:10" x14ac:dyDescent="0.35">
      <c r="A298" s="42"/>
      <c r="B298" s="42"/>
      <c r="C298" s="42"/>
      <c r="D298" s="236" t="s">
        <v>881</v>
      </c>
      <c r="E298" s="201">
        <v>77596.800000000003</v>
      </c>
      <c r="F298" s="42" t="s">
        <v>882</v>
      </c>
      <c r="G298" s="230" t="s">
        <v>470</v>
      </c>
      <c r="H298" s="42"/>
      <c r="I298" s="42"/>
      <c r="J298" s="42"/>
    </row>
    <row r="299" spans="1:10" x14ac:dyDescent="0.35">
      <c r="A299" s="42"/>
      <c r="B299" s="42"/>
      <c r="C299" s="42"/>
      <c r="D299" s="236" t="s">
        <v>883</v>
      </c>
      <c r="E299" s="201">
        <v>69615</v>
      </c>
      <c r="F299" s="42" t="s">
        <v>621</v>
      </c>
      <c r="G299" s="230" t="s">
        <v>470</v>
      </c>
      <c r="H299" s="42"/>
      <c r="I299" s="42"/>
      <c r="J299" s="42"/>
    </row>
    <row r="300" spans="1:10" x14ac:dyDescent="0.35">
      <c r="A300" s="42"/>
      <c r="B300" s="42"/>
      <c r="C300" s="42"/>
      <c r="D300" s="236" t="s">
        <v>478</v>
      </c>
      <c r="E300" s="201">
        <v>82085.87</v>
      </c>
      <c r="F300" s="42" t="s">
        <v>472</v>
      </c>
      <c r="G300" s="230" t="s">
        <v>470</v>
      </c>
      <c r="H300" s="42"/>
      <c r="I300" s="42"/>
      <c r="J300" s="42"/>
    </row>
    <row r="301" spans="1:10" x14ac:dyDescent="0.35">
      <c r="A301" s="42"/>
      <c r="B301" s="42"/>
      <c r="C301" s="42"/>
      <c r="D301" s="236" t="s">
        <v>884</v>
      </c>
      <c r="E301" s="201">
        <v>287718.2</v>
      </c>
      <c r="F301" s="42" t="s">
        <v>885</v>
      </c>
      <c r="G301" s="230" t="s">
        <v>470</v>
      </c>
      <c r="H301" s="42"/>
      <c r="I301" s="42"/>
      <c r="J301" s="42"/>
    </row>
    <row r="302" spans="1:10" x14ac:dyDescent="0.35">
      <c r="A302" s="42"/>
      <c r="B302" s="42"/>
      <c r="C302" s="42"/>
      <c r="D302" s="236" t="s">
        <v>886</v>
      </c>
      <c r="E302" s="201">
        <v>165660.01</v>
      </c>
      <c r="F302" s="42" t="s">
        <v>480</v>
      </c>
      <c r="G302" s="230" t="s">
        <v>470</v>
      </c>
      <c r="H302" s="42"/>
      <c r="I302" s="42"/>
      <c r="J302" s="42"/>
    </row>
    <row r="303" spans="1:10" x14ac:dyDescent="0.35">
      <c r="A303" s="42"/>
      <c r="B303" s="42"/>
      <c r="C303" s="42"/>
      <c r="D303" s="236" t="s">
        <v>610</v>
      </c>
      <c r="E303" s="201">
        <v>168202.06</v>
      </c>
      <c r="F303" s="42" t="s">
        <v>475</v>
      </c>
      <c r="G303" s="230" t="s">
        <v>470</v>
      </c>
      <c r="H303" s="42"/>
      <c r="I303" s="42"/>
      <c r="J303" s="42"/>
    </row>
    <row r="304" spans="1:10" x14ac:dyDescent="0.35">
      <c r="A304" s="42"/>
      <c r="B304" s="42"/>
      <c r="C304" s="42"/>
      <c r="D304" s="236" t="s">
        <v>474</v>
      </c>
      <c r="E304" s="201">
        <v>169383.42</v>
      </c>
      <c r="F304" s="42" t="s">
        <v>475</v>
      </c>
      <c r="G304" s="230" t="s">
        <v>470</v>
      </c>
      <c r="H304" s="42"/>
      <c r="I304" s="42"/>
      <c r="J304" s="42"/>
    </row>
    <row r="305" spans="1:10" x14ac:dyDescent="0.35">
      <c r="A305" s="42"/>
      <c r="B305" s="42"/>
      <c r="C305" s="42"/>
      <c r="D305" s="236" t="s">
        <v>526</v>
      </c>
      <c r="E305" s="201">
        <v>58552.92</v>
      </c>
      <c r="F305" s="42" t="s">
        <v>527</v>
      </c>
      <c r="G305" s="230" t="s">
        <v>470</v>
      </c>
      <c r="H305" s="42"/>
      <c r="I305" s="42"/>
      <c r="J305" s="42"/>
    </row>
    <row r="306" spans="1:10" x14ac:dyDescent="0.35">
      <c r="A306" s="42"/>
      <c r="B306" s="42"/>
      <c r="C306" s="42"/>
      <c r="D306" s="236" t="s">
        <v>887</v>
      </c>
      <c r="E306" s="201">
        <v>77125.399999999994</v>
      </c>
      <c r="F306" s="42" t="s">
        <v>765</v>
      </c>
      <c r="G306" s="230" t="s">
        <v>470</v>
      </c>
      <c r="H306" s="42"/>
      <c r="I306" s="42"/>
      <c r="J306" s="42"/>
    </row>
    <row r="307" spans="1:10" x14ac:dyDescent="0.35">
      <c r="A307" s="42"/>
      <c r="B307" s="42"/>
      <c r="C307" s="42"/>
      <c r="D307" s="236" t="s">
        <v>831</v>
      </c>
      <c r="E307" s="201">
        <v>65342.84</v>
      </c>
      <c r="F307" s="42" t="s">
        <v>761</v>
      </c>
      <c r="G307" s="230" t="s">
        <v>470</v>
      </c>
      <c r="H307" s="42"/>
      <c r="I307" s="42"/>
      <c r="J307" s="42"/>
    </row>
    <row r="308" spans="1:10" x14ac:dyDescent="0.35">
      <c r="A308" s="42"/>
      <c r="B308" s="42"/>
      <c r="C308" s="42"/>
      <c r="D308" s="236" t="s">
        <v>888</v>
      </c>
      <c r="E308" s="201">
        <v>162991.18</v>
      </c>
      <c r="F308" s="42" t="s">
        <v>475</v>
      </c>
      <c r="G308" s="230" t="s">
        <v>470</v>
      </c>
      <c r="H308" s="42"/>
      <c r="I308" s="42"/>
      <c r="J308" s="42"/>
    </row>
    <row r="309" spans="1:10" x14ac:dyDescent="0.35">
      <c r="A309" s="42"/>
      <c r="B309" s="42"/>
      <c r="C309" s="42"/>
      <c r="D309" s="236" t="s">
        <v>889</v>
      </c>
      <c r="E309" s="201">
        <v>81880.61</v>
      </c>
      <c r="F309" s="42" t="s">
        <v>664</v>
      </c>
      <c r="G309" s="230" t="s">
        <v>470</v>
      </c>
      <c r="H309" s="42"/>
      <c r="I309" s="42"/>
      <c r="J309" s="42"/>
    </row>
    <row r="310" spans="1:10" x14ac:dyDescent="0.35">
      <c r="A310" s="42"/>
      <c r="B310" s="42"/>
      <c r="C310" s="42"/>
      <c r="D310" s="236" t="s">
        <v>890</v>
      </c>
      <c r="E310" s="201">
        <v>399000</v>
      </c>
      <c r="F310" s="42" t="s">
        <v>891</v>
      </c>
      <c r="G310" s="230" t="s">
        <v>470</v>
      </c>
      <c r="H310" s="42"/>
      <c r="I310" s="42"/>
      <c r="J310" s="42"/>
    </row>
    <row r="311" spans="1:10" x14ac:dyDescent="0.35">
      <c r="A311" s="42"/>
      <c r="B311" s="42"/>
      <c r="C311" s="42"/>
      <c r="D311" s="236" t="s">
        <v>892</v>
      </c>
      <c r="E311" s="201">
        <v>66589.08</v>
      </c>
      <c r="F311" s="42" t="s">
        <v>645</v>
      </c>
      <c r="G311" s="230" t="s">
        <v>470</v>
      </c>
      <c r="H311" s="42"/>
      <c r="I311" s="42"/>
      <c r="J311" s="42"/>
    </row>
    <row r="312" spans="1:10" x14ac:dyDescent="0.35">
      <c r="A312" s="42"/>
      <c r="B312" s="42"/>
      <c r="C312" s="42"/>
      <c r="D312" s="236" t="s">
        <v>893</v>
      </c>
      <c r="E312" s="201">
        <v>70010.289999999994</v>
      </c>
      <c r="F312" s="42" t="s">
        <v>894</v>
      </c>
      <c r="G312" s="230" t="s">
        <v>470</v>
      </c>
      <c r="H312" s="42"/>
      <c r="I312" s="42"/>
      <c r="J312" s="42"/>
    </row>
    <row r="313" spans="1:10" x14ac:dyDescent="0.35">
      <c r="A313" s="42"/>
      <c r="B313" s="42"/>
      <c r="C313" s="42"/>
      <c r="D313" s="236" t="s">
        <v>895</v>
      </c>
      <c r="E313" s="201">
        <v>50816.7</v>
      </c>
      <c r="F313" s="42" t="s">
        <v>896</v>
      </c>
      <c r="G313" s="230" t="s">
        <v>470</v>
      </c>
      <c r="H313" s="42"/>
      <c r="I313" s="42"/>
      <c r="J313" s="42"/>
    </row>
    <row r="314" spans="1:10" x14ac:dyDescent="0.35">
      <c r="A314" s="42"/>
      <c r="B314" s="42"/>
      <c r="C314" s="42"/>
      <c r="D314" s="236" t="s">
        <v>897</v>
      </c>
      <c r="E314" s="201">
        <v>65211.519999999997</v>
      </c>
      <c r="F314" s="42" t="s">
        <v>898</v>
      </c>
      <c r="G314" s="230" t="s">
        <v>470</v>
      </c>
      <c r="H314" s="42"/>
      <c r="I314" s="42"/>
      <c r="J314" s="42"/>
    </row>
    <row r="315" spans="1:10" x14ac:dyDescent="0.35">
      <c r="A315" s="42"/>
      <c r="B315" s="42"/>
      <c r="C315" s="42"/>
      <c r="D315" s="236" t="s">
        <v>899</v>
      </c>
      <c r="E315" s="201">
        <v>66587.399999999994</v>
      </c>
      <c r="F315" s="42" t="s">
        <v>896</v>
      </c>
      <c r="G315" s="230" t="s">
        <v>470</v>
      </c>
      <c r="H315" s="42"/>
      <c r="I315" s="42"/>
      <c r="J315" s="42"/>
    </row>
    <row r="316" spans="1:10" x14ac:dyDescent="0.35">
      <c r="A316" s="42"/>
      <c r="B316" s="42"/>
      <c r="C316" s="42"/>
      <c r="D316" s="236" t="s">
        <v>900</v>
      </c>
      <c r="E316" s="201">
        <v>117900</v>
      </c>
      <c r="F316" s="42" t="s">
        <v>621</v>
      </c>
      <c r="G316" s="230" t="s">
        <v>470</v>
      </c>
      <c r="H316" s="42"/>
      <c r="I316" s="42"/>
      <c r="J316" s="42"/>
    </row>
    <row r="317" spans="1:10" x14ac:dyDescent="0.35">
      <c r="A317" s="42"/>
      <c r="B317" s="42"/>
      <c r="C317" s="42"/>
      <c r="D317" s="236" t="s">
        <v>901</v>
      </c>
      <c r="E317" s="201">
        <v>62233</v>
      </c>
      <c r="F317" s="42" t="s">
        <v>902</v>
      </c>
      <c r="G317" s="230" t="s">
        <v>470</v>
      </c>
      <c r="H317" s="42"/>
      <c r="I317" s="42"/>
      <c r="J317" s="42"/>
    </row>
    <row r="318" spans="1:10" x14ac:dyDescent="0.35">
      <c r="A318" s="42"/>
      <c r="B318" s="42"/>
      <c r="C318" s="42"/>
      <c r="D318" s="236" t="s">
        <v>903</v>
      </c>
      <c r="E318" s="201">
        <v>155000</v>
      </c>
      <c r="F318" s="42" t="s">
        <v>904</v>
      </c>
      <c r="G318" s="230" t="s">
        <v>470</v>
      </c>
      <c r="H318" s="42"/>
      <c r="I318" s="42"/>
      <c r="J318" s="42"/>
    </row>
    <row r="319" spans="1:10" x14ac:dyDescent="0.35">
      <c r="A319" s="42"/>
      <c r="B319" s="42"/>
      <c r="C319" s="42"/>
      <c r="D319" s="236" t="s">
        <v>905</v>
      </c>
      <c r="E319" s="201">
        <v>42895.360000000001</v>
      </c>
      <c r="F319" s="42" t="s">
        <v>906</v>
      </c>
      <c r="G319" s="230" t="s">
        <v>470</v>
      </c>
      <c r="H319" s="42"/>
      <c r="I319" s="42"/>
      <c r="J319" s="42"/>
    </row>
    <row r="320" spans="1:10" x14ac:dyDescent="0.35">
      <c r="A320" s="42"/>
      <c r="B320" s="42"/>
      <c r="C320" s="42"/>
      <c r="D320" s="236" t="s">
        <v>907</v>
      </c>
      <c r="E320" s="201">
        <v>44387.53</v>
      </c>
      <c r="F320" s="42" t="s">
        <v>763</v>
      </c>
      <c r="G320" s="230" t="s">
        <v>470</v>
      </c>
      <c r="H320" s="42"/>
      <c r="I320" s="42"/>
      <c r="J320" s="42"/>
    </row>
    <row r="321" spans="1:10" x14ac:dyDescent="0.35">
      <c r="A321" s="42"/>
      <c r="B321" s="42"/>
      <c r="C321" s="42"/>
      <c r="D321" s="236" t="s">
        <v>908</v>
      </c>
      <c r="E321" s="201">
        <v>133718.78</v>
      </c>
      <c r="F321" s="42" t="s">
        <v>716</v>
      </c>
      <c r="G321" s="230" t="s">
        <v>470</v>
      </c>
      <c r="H321" s="42"/>
      <c r="I321" s="42"/>
      <c r="J321" s="42"/>
    </row>
    <row r="322" spans="1:10" x14ac:dyDescent="0.35">
      <c r="A322" s="42"/>
      <c r="B322" s="42"/>
      <c r="C322" s="42"/>
      <c r="D322" s="236" t="s">
        <v>909</v>
      </c>
      <c r="E322" s="201">
        <v>45520</v>
      </c>
      <c r="F322" s="42" t="s">
        <v>562</v>
      </c>
      <c r="G322" s="230" t="s">
        <v>470</v>
      </c>
      <c r="H322" s="42"/>
      <c r="I322" s="42"/>
      <c r="J322" s="42"/>
    </row>
    <row r="323" spans="1:10" x14ac:dyDescent="0.35">
      <c r="A323" s="42"/>
      <c r="B323" s="42"/>
      <c r="C323" s="42"/>
      <c r="D323" s="236" t="s">
        <v>910</v>
      </c>
      <c r="E323" s="201">
        <v>65910</v>
      </c>
      <c r="F323" s="42" t="s">
        <v>911</v>
      </c>
      <c r="G323" s="230" t="s">
        <v>470</v>
      </c>
      <c r="H323" s="42"/>
      <c r="I323" s="42"/>
      <c r="J323" s="42"/>
    </row>
    <row r="324" spans="1:10" x14ac:dyDescent="0.35">
      <c r="A324" s="42"/>
      <c r="B324" s="42"/>
      <c r="C324" s="42"/>
      <c r="D324" s="236" t="s">
        <v>912</v>
      </c>
      <c r="E324" s="201">
        <v>1169000</v>
      </c>
      <c r="F324" s="42" t="s">
        <v>913</v>
      </c>
      <c r="G324" s="230" t="s">
        <v>470</v>
      </c>
      <c r="H324" s="42"/>
      <c r="I324" s="42"/>
      <c r="J324" s="42"/>
    </row>
    <row r="325" spans="1:10" x14ac:dyDescent="0.35">
      <c r="A325" s="42"/>
      <c r="B325" s="42"/>
      <c r="C325" s="42"/>
      <c r="D325" s="236" t="s">
        <v>914</v>
      </c>
      <c r="E325" s="201">
        <v>128892.64</v>
      </c>
      <c r="F325" s="42" t="s">
        <v>915</v>
      </c>
      <c r="G325" s="230" t="s">
        <v>470</v>
      </c>
      <c r="H325" s="42"/>
      <c r="I325" s="42"/>
      <c r="J325" s="42"/>
    </row>
    <row r="326" spans="1:10" x14ac:dyDescent="0.35">
      <c r="A326" s="42"/>
      <c r="B326" s="42"/>
      <c r="C326" s="42"/>
      <c r="D326" s="236" t="s">
        <v>916</v>
      </c>
      <c r="E326" s="201">
        <v>87108.72</v>
      </c>
      <c r="F326" s="42" t="s">
        <v>505</v>
      </c>
      <c r="G326" s="230" t="s">
        <v>470</v>
      </c>
      <c r="H326" s="42"/>
      <c r="I326" s="42"/>
      <c r="J326" s="42"/>
    </row>
    <row r="327" spans="1:10" x14ac:dyDescent="0.35">
      <c r="A327" s="42"/>
      <c r="B327" s="42"/>
      <c r="C327" s="42"/>
      <c r="D327" s="236" t="s">
        <v>917</v>
      </c>
      <c r="E327" s="201">
        <v>49746</v>
      </c>
      <c r="F327" s="42" t="s">
        <v>857</v>
      </c>
      <c r="G327" s="230" t="s">
        <v>470</v>
      </c>
      <c r="H327" s="42"/>
      <c r="I327" s="42"/>
      <c r="J327" s="42"/>
    </row>
    <row r="328" spans="1:10" x14ac:dyDescent="0.35">
      <c r="A328" s="42"/>
      <c r="B328" s="42"/>
      <c r="C328" s="42"/>
      <c r="D328" s="236" t="s">
        <v>918</v>
      </c>
      <c r="E328" s="201">
        <v>50000</v>
      </c>
      <c r="F328" s="42" t="s">
        <v>562</v>
      </c>
      <c r="G328" s="230" t="s">
        <v>470</v>
      </c>
      <c r="H328" s="42"/>
      <c r="I328" s="42"/>
      <c r="J328" s="42"/>
    </row>
    <row r="329" spans="1:10" x14ac:dyDescent="0.35">
      <c r="A329" s="42"/>
      <c r="B329" s="42"/>
      <c r="C329" s="42"/>
      <c r="D329" s="236" t="s">
        <v>919</v>
      </c>
      <c r="E329" s="201">
        <v>107920</v>
      </c>
      <c r="F329" s="42" t="s">
        <v>920</v>
      </c>
      <c r="G329" s="230" t="s">
        <v>470</v>
      </c>
      <c r="H329" s="42"/>
      <c r="I329" s="42"/>
      <c r="J329" s="42"/>
    </row>
    <row r="330" spans="1:10" x14ac:dyDescent="0.35">
      <c r="A330" s="42"/>
      <c r="B330" s="42"/>
      <c r="C330" s="42"/>
      <c r="D330" s="236" t="s">
        <v>921</v>
      </c>
      <c r="E330" s="201">
        <v>43292</v>
      </c>
      <c r="F330" s="42" t="s">
        <v>922</v>
      </c>
      <c r="G330" s="230" t="s">
        <v>470</v>
      </c>
      <c r="H330" s="42"/>
      <c r="I330" s="42"/>
      <c r="J330" s="42"/>
    </row>
    <row r="331" spans="1:10" x14ac:dyDescent="0.35">
      <c r="A331" s="42"/>
      <c r="B331" s="42"/>
      <c r="C331" s="42"/>
      <c r="D331" s="236" t="s">
        <v>923</v>
      </c>
      <c r="E331" s="201">
        <v>170000</v>
      </c>
      <c r="F331" s="42" t="s">
        <v>924</v>
      </c>
      <c r="G331" s="230" t="s">
        <v>470</v>
      </c>
      <c r="H331" s="42"/>
      <c r="I331" s="42"/>
      <c r="J331" s="42"/>
    </row>
    <row r="332" spans="1:10" x14ac:dyDescent="0.35">
      <c r="A332" s="42"/>
      <c r="B332" s="42"/>
      <c r="C332" s="42"/>
      <c r="D332" s="236" t="s">
        <v>925</v>
      </c>
      <c r="E332" s="201">
        <v>269302</v>
      </c>
      <c r="F332" s="42" t="s">
        <v>926</v>
      </c>
      <c r="G332" s="230" t="s">
        <v>470</v>
      </c>
      <c r="H332" s="42"/>
      <c r="I332" s="42"/>
      <c r="J332" s="42"/>
    </row>
    <row r="333" spans="1:10" x14ac:dyDescent="0.35">
      <c r="A333" s="42"/>
      <c r="B333" s="42"/>
      <c r="C333" s="42"/>
      <c r="D333" s="236" t="s">
        <v>927</v>
      </c>
      <c r="E333" s="201">
        <v>63002</v>
      </c>
      <c r="F333" s="42" t="s">
        <v>928</v>
      </c>
      <c r="G333" s="230" t="s">
        <v>470</v>
      </c>
      <c r="H333" s="42"/>
      <c r="I333" s="42"/>
      <c r="J333" s="42"/>
    </row>
    <row r="334" spans="1:10" x14ac:dyDescent="0.35">
      <c r="A334" s="42"/>
      <c r="B334" s="42"/>
      <c r="C334" s="42"/>
      <c r="D334" s="236" t="s">
        <v>861</v>
      </c>
      <c r="E334" s="201">
        <v>53258.83</v>
      </c>
      <c r="F334" s="42" t="s">
        <v>505</v>
      </c>
      <c r="G334" s="230" t="s">
        <v>470</v>
      </c>
      <c r="H334" s="42"/>
      <c r="I334" s="42"/>
      <c r="J334" s="42"/>
    </row>
    <row r="335" spans="1:10" x14ac:dyDescent="0.35">
      <c r="A335" s="42"/>
      <c r="B335" s="42"/>
      <c r="C335" s="42"/>
      <c r="D335" s="236" t="s">
        <v>929</v>
      </c>
      <c r="E335" s="201">
        <v>47352.83</v>
      </c>
      <c r="F335" s="42" t="s">
        <v>597</v>
      </c>
      <c r="G335" s="230" t="s">
        <v>470</v>
      </c>
      <c r="H335" s="42"/>
      <c r="I335" s="42"/>
      <c r="J335" s="42"/>
    </row>
    <row r="336" spans="1:10" x14ac:dyDescent="0.35">
      <c r="A336" s="42"/>
      <c r="B336" s="42"/>
      <c r="C336" s="42"/>
      <c r="D336" s="236" t="s">
        <v>930</v>
      </c>
      <c r="E336" s="201">
        <v>262560</v>
      </c>
      <c r="F336" s="42" t="s">
        <v>562</v>
      </c>
      <c r="G336" s="230" t="s">
        <v>470</v>
      </c>
      <c r="H336" s="42"/>
      <c r="I336" s="42"/>
      <c r="J336" s="42"/>
    </row>
    <row r="337" spans="1:10" x14ac:dyDescent="0.35">
      <c r="A337" s="42"/>
      <c r="B337" s="42"/>
      <c r="C337" s="42"/>
      <c r="D337" s="236" t="s">
        <v>931</v>
      </c>
      <c r="E337" s="201">
        <v>46406.91</v>
      </c>
      <c r="F337" s="42" t="s">
        <v>932</v>
      </c>
      <c r="G337" s="230" t="s">
        <v>470</v>
      </c>
      <c r="H337" s="42"/>
      <c r="I337" s="42"/>
      <c r="J337" s="42"/>
    </row>
    <row r="338" spans="1:10" x14ac:dyDescent="0.35">
      <c r="A338" s="42"/>
      <c r="B338" s="42"/>
      <c r="C338" s="42"/>
      <c r="D338" s="236" t="s">
        <v>933</v>
      </c>
      <c r="E338" s="201">
        <v>90000</v>
      </c>
      <c r="F338" s="42" t="s">
        <v>934</v>
      </c>
      <c r="G338" s="230" t="s">
        <v>470</v>
      </c>
      <c r="H338" s="42"/>
      <c r="I338" s="42"/>
      <c r="J338" s="42"/>
    </row>
    <row r="339" spans="1:10" x14ac:dyDescent="0.35">
      <c r="A339" s="42"/>
      <c r="B339" s="42"/>
      <c r="C339" s="42"/>
      <c r="D339" s="236" t="s">
        <v>935</v>
      </c>
      <c r="E339" s="201">
        <v>1259000</v>
      </c>
      <c r="F339" s="42" t="s">
        <v>936</v>
      </c>
      <c r="G339" s="230" t="s">
        <v>470</v>
      </c>
      <c r="H339" s="42"/>
      <c r="I339" s="42"/>
      <c r="J339" s="42"/>
    </row>
    <row r="340" spans="1:10" x14ac:dyDescent="0.35">
      <c r="A340" s="42"/>
      <c r="B340" s="42"/>
      <c r="C340" s="42"/>
      <c r="D340" s="236" t="s">
        <v>937</v>
      </c>
      <c r="E340" s="201">
        <v>1259000</v>
      </c>
      <c r="F340" s="42" t="s">
        <v>936</v>
      </c>
      <c r="G340" s="230" t="s">
        <v>470</v>
      </c>
      <c r="H340" s="42"/>
      <c r="I340" s="42"/>
      <c r="J340" s="42"/>
    </row>
    <row r="341" spans="1:10" x14ac:dyDescent="0.35">
      <c r="A341" s="42"/>
      <c r="B341" s="42"/>
      <c r="C341" s="42"/>
      <c r="D341" s="236" t="s">
        <v>938</v>
      </c>
      <c r="E341" s="201">
        <v>222800</v>
      </c>
      <c r="F341" s="42" t="s">
        <v>939</v>
      </c>
      <c r="G341" s="230" t="s">
        <v>470</v>
      </c>
      <c r="H341" s="42"/>
      <c r="I341" s="42"/>
      <c r="J341" s="42"/>
    </row>
    <row r="342" spans="1:10" x14ac:dyDescent="0.35">
      <c r="A342" s="42"/>
      <c r="B342" s="42"/>
      <c r="C342" s="42"/>
      <c r="D342" s="236" t="s">
        <v>940</v>
      </c>
      <c r="E342" s="201">
        <v>91598.67</v>
      </c>
      <c r="F342" s="42" t="s">
        <v>817</v>
      </c>
      <c r="G342" s="230" t="s">
        <v>470</v>
      </c>
      <c r="H342" s="42"/>
      <c r="I342" s="42"/>
      <c r="J342" s="42"/>
    </row>
    <row r="343" spans="1:10" x14ac:dyDescent="0.35">
      <c r="A343" s="42"/>
      <c r="B343" s="42"/>
      <c r="C343" s="42"/>
      <c r="D343" s="236" t="s">
        <v>941</v>
      </c>
      <c r="E343" s="201">
        <v>229400</v>
      </c>
      <c r="F343" s="42" t="s">
        <v>498</v>
      </c>
      <c r="G343" s="230" t="s">
        <v>470</v>
      </c>
      <c r="H343" s="42"/>
      <c r="I343" s="42"/>
      <c r="J343" s="42"/>
    </row>
    <row r="344" spans="1:10" x14ac:dyDescent="0.35">
      <c r="A344" s="42"/>
      <c r="B344" s="42"/>
      <c r="C344" s="42"/>
      <c r="D344" s="236" t="s">
        <v>942</v>
      </c>
      <c r="E344" s="201">
        <v>167000</v>
      </c>
      <c r="F344" s="42" t="s">
        <v>943</v>
      </c>
      <c r="G344" s="230" t="s">
        <v>470</v>
      </c>
      <c r="H344" s="42"/>
      <c r="I344" s="42"/>
      <c r="J344" s="42"/>
    </row>
    <row r="345" spans="1:10" x14ac:dyDescent="0.35">
      <c r="A345" s="42"/>
      <c r="B345" s="42"/>
      <c r="C345" s="42"/>
      <c r="D345" s="236" t="s">
        <v>944</v>
      </c>
      <c r="E345" s="201">
        <v>107000</v>
      </c>
      <c r="F345" s="42" t="s">
        <v>945</v>
      </c>
      <c r="G345" s="230" t="s">
        <v>470</v>
      </c>
      <c r="H345" s="42"/>
      <c r="I345" s="42"/>
      <c r="J345" s="42"/>
    </row>
    <row r="346" spans="1:10" x14ac:dyDescent="0.35">
      <c r="A346" s="42"/>
      <c r="B346" s="42"/>
      <c r="C346" s="42"/>
      <c r="D346" s="236" t="s">
        <v>946</v>
      </c>
      <c r="E346" s="201">
        <v>117000</v>
      </c>
      <c r="F346" s="42" t="s">
        <v>947</v>
      </c>
      <c r="G346" s="230" t="s">
        <v>470</v>
      </c>
      <c r="H346" s="42"/>
      <c r="I346" s="42"/>
      <c r="J346" s="42"/>
    </row>
    <row r="347" spans="1:10" x14ac:dyDescent="0.35">
      <c r="A347" s="42"/>
      <c r="B347" s="42"/>
      <c r="C347" s="42"/>
      <c r="D347" s="236" t="s">
        <v>948</v>
      </c>
      <c r="E347" s="201">
        <v>741162.83</v>
      </c>
      <c r="F347" s="42" t="s">
        <v>949</v>
      </c>
      <c r="G347" s="230" t="s">
        <v>470</v>
      </c>
      <c r="H347" s="42"/>
      <c r="I347" s="42"/>
      <c r="J347" s="42"/>
    </row>
    <row r="348" spans="1:10" x14ac:dyDescent="0.35">
      <c r="A348" s="42"/>
      <c r="B348" s="42"/>
      <c r="C348" s="42"/>
      <c r="D348" s="236" t="s">
        <v>888</v>
      </c>
      <c r="E348" s="201">
        <v>158574.62</v>
      </c>
      <c r="F348" s="42" t="s">
        <v>475</v>
      </c>
      <c r="G348" s="230" t="s">
        <v>470</v>
      </c>
      <c r="H348" s="42"/>
      <c r="I348" s="42"/>
      <c r="J348" s="42"/>
    </row>
    <row r="349" spans="1:10" x14ac:dyDescent="0.35">
      <c r="A349" s="42"/>
      <c r="B349" s="42"/>
      <c r="C349" s="42"/>
      <c r="D349" s="236" t="s">
        <v>950</v>
      </c>
      <c r="E349" s="201">
        <v>65223</v>
      </c>
      <c r="F349" s="42" t="s">
        <v>565</v>
      </c>
      <c r="G349" s="230" t="s">
        <v>470</v>
      </c>
      <c r="H349" s="42"/>
      <c r="I349" s="42"/>
      <c r="J349" s="42"/>
    </row>
    <row r="350" spans="1:10" x14ac:dyDescent="0.35">
      <c r="A350" s="42"/>
      <c r="B350" s="42"/>
      <c r="C350" s="42"/>
      <c r="D350" s="236" t="s">
        <v>951</v>
      </c>
      <c r="E350" s="201">
        <v>65635</v>
      </c>
      <c r="F350" s="42" t="s">
        <v>732</v>
      </c>
      <c r="G350" s="230" t="s">
        <v>470</v>
      </c>
      <c r="H350" s="42"/>
      <c r="I350" s="42"/>
      <c r="J350" s="42"/>
    </row>
    <row r="351" spans="1:10" x14ac:dyDescent="0.35">
      <c r="A351" s="42"/>
      <c r="B351" s="42"/>
      <c r="C351" s="42"/>
      <c r="D351" s="236" t="s">
        <v>952</v>
      </c>
      <c r="E351" s="201">
        <v>57266.8</v>
      </c>
      <c r="F351" s="42" t="s">
        <v>562</v>
      </c>
      <c r="G351" s="230" t="s">
        <v>470</v>
      </c>
      <c r="H351" s="42"/>
      <c r="I351" s="42"/>
      <c r="J351" s="42"/>
    </row>
    <row r="352" spans="1:10" x14ac:dyDescent="0.35">
      <c r="A352" s="42"/>
      <c r="B352" s="42"/>
      <c r="C352" s="42"/>
      <c r="D352" s="236" t="s">
        <v>892</v>
      </c>
      <c r="E352" s="201">
        <v>42807.26</v>
      </c>
      <c r="F352" s="42" t="s">
        <v>645</v>
      </c>
      <c r="G352" s="230" t="s">
        <v>470</v>
      </c>
      <c r="H352" s="42"/>
      <c r="I352" s="42"/>
      <c r="J352" s="42"/>
    </row>
    <row r="353" spans="1:10" x14ac:dyDescent="0.35">
      <c r="A353" s="42"/>
      <c r="B353" s="42"/>
      <c r="C353" s="42"/>
      <c r="D353" s="236" t="s">
        <v>893</v>
      </c>
      <c r="E353" s="201">
        <v>70702.259999999995</v>
      </c>
      <c r="F353" s="42" t="s">
        <v>894</v>
      </c>
      <c r="G353" s="230" t="s">
        <v>470</v>
      </c>
      <c r="H353" s="42"/>
      <c r="I353" s="42"/>
      <c r="J353" s="42"/>
    </row>
    <row r="354" spans="1:10" x14ac:dyDescent="0.35">
      <c r="A354" s="42"/>
      <c r="B354" s="42"/>
      <c r="C354" s="42"/>
      <c r="D354" s="236" t="s">
        <v>953</v>
      </c>
      <c r="E354" s="201">
        <v>75398.47</v>
      </c>
      <c r="F354" s="42" t="s">
        <v>761</v>
      </c>
      <c r="G354" s="230" t="s">
        <v>470</v>
      </c>
      <c r="H354" s="42"/>
      <c r="I354" s="42"/>
      <c r="J354" s="42"/>
    </row>
    <row r="355" spans="1:10" x14ac:dyDescent="0.35">
      <c r="A355" s="42"/>
      <c r="B355" s="42"/>
      <c r="C355" s="42"/>
      <c r="D355" s="236" t="s">
        <v>954</v>
      </c>
      <c r="E355" s="201">
        <v>61257.25</v>
      </c>
      <c r="F355" s="42" t="s">
        <v>955</v>
      </c>
      <c r="G355" s="230" t="s">
        <v>470</v>
      </c>
      <c r="H355" s="42"/>
      <c r="I355" s="42"/>
      <c r="J355" s="42"/>
    </row>
    <row r="356" spans="1:10" x14ac:dyDescent="0.35">
      <c r="A356" s="42"/>
      <c r="B356" s="42"/>
      <c r="C356" s="42"/>
      <c r="D356" s="236" t="s">
        <v>956</v>
      </c>
      <c r="E356" s="201">
        <v>951572.09</v>
      </c>
      <c r="F356" s="42" t="s">
        <v>957</v>
      </c>
      <c r="G356" s="230" t="s">
        <v>470</v>
      </c>
      <c r="H356" s="42"/>
      <c r="I356" s="42"/>
      <c r="J356" s="42"/>
    </row>
    <row r="357" spans="1:10" x14ac:dyDescent="0.35">
      <c r="A357" s="42"/>
      <c r="B357" s="42"/>
      <c r="C357" s="42"/>
      <c r="D357" s="236" t="s">
        <v>526</v>
      </c>
      <c r="E357" s="201">
        <v>59131.66</v>
      </c>
      <c r="F357" s="42" t="s">
        <v>527</v>
      </c>
      <c r="G357" s="230" t="s">
        <v>470</v>
      </c>
      <c r="H357" s="42"/>
      <c r="I357" s="42"/>
      <c r="J357" s="42"/>
    </row>
    <row r="358" spans="1:10" x14ac:dyDescent="0.35">
      <c r="A358" s="42"/>
      <c r="B358" s="42"/>
      <c r="C358" s="42"/>
      <c r="D358" s="236" t="s">
        <v>958</v>
      </c>
      <c r="E358" s="201">
        <v>86738</v>
      </c>
      <c r="F358" s="42" t="s">
        <v>869</v>
      </c>
      <c r="G358" s="230" t="s">
        <v>470</v>
      </c>
      <c r="H358" s="42"/>
      <c r="I358" s="42"/>
      <c r="J358" s="42"/>
    </row>
    <row r="359" spans="1:10" x14ac:dyDescent="0.35">
      <c r="A359" s="42"/>
      <c r="B359" s="42"/>
      <c r="C359" s="42"/>
      <c r="D359" s="236" t="s">
        <v>887</v>
      </c>
      <c r="E359" s="201">
        <v>97464.54</v>
      </c>
      <c r="F359" s="42" t="s">
        <v>765</v>
      </c>
      <c r="G359" s="230" t="s">
        <v>470</v>
      </c>
      <c r="H359" s="42"/>
      <c r="I359" s="42"/>
      <c r="J359" s="42"/>
    </row>
    <row r="360" spans="1:10" x14ac:dyDescent="0.35">
      <c r="A360" s="42"/>
      <c r="B360" s="42"/>
      <c r="C360" s="42"/>
      <c r="D360" s="236" t="s">
        <v>959</v>
      </c>
      <c r="E360" s="201">
        <v>162991.18</v>
      </c>
      <c r="F360" s="42" t="s">
        <v>475</v>
      </c>
      <c r="G360" s="230" t="s">
        <v>470</v>
      </c>
      <c r="H360" s="42"/>
      <c r="I360" s="42"/>
      <c r="J360" s="42"/>
    </row>
    <row r="361" spans="1:10" x14ac:dyDescent="0.35">
      <c r="A361" s="42"/>
      <c r="B361" s="42"/>
      <c r="C361" s="42"/>
      <c r="D361" s="236" t="s">
        <v>960</v>
      </c>
      <c r="E361" s="201">
        <v>234248.17</v>
      </c>
      <c r="F361" s="42" t="s">
        <v>472</v>
      </c>
      <c r="G361" s="230" t="s">
        <v>470</v>
      </c>
      <c r="H361" s="42"/>
      <c r="I361" s="42"/>
      <c r="J361" s="42"/>
    </row>
    <row r="362" spans="1:10" x14ac:dyDescent="0.35">
      <c r="A362" s="42"/>
      <c r="B362" s="42"/>
      <c r="C362" s="42"/>
      <c r="D362" s="236" t="s">
        <v>961</v>
      </c>
      <c r="E362" s="201">
        <v>226898.21</v>
      </c>
      <c r="F362" s="42" t="s">
        <v>472</v>
      </c>
      <c r="G362" s="230" t="s">
        <v>470</v>
      </c>
      <c r="H362" s="42"/>
      <c r="I362" s="42"/>
      <c r="J362" s="42"/>
    </row>
    <row r="363" spans="1:10" x14ac:dyDescent="0.35">
      <c r="A363" s="42"/>
      <c r="B363" s="42"/>
      <c r="C363" s="42"/>
      <c r="D363" s="236" t="s">
        <v>962</v>
      </c>
      <c r="E363" s="201">
        <v>56616</v>
      </c>
      <c r="F363" s="42" t="s">
        <v>963</v>
      </c>
      <c r="G363" s="230" t="s">
        <v>470</v>
      </c>
      <c r="H363" s="42"/>
      <c r="I363" s="42"/>
      <c r="J363" s="42"/>
    </row>
    <row r="364" spans="1:10" x14ac:dyDescent="0.35">
      <c r="A364" s="42"/>
      <c r="B364" s="42"/>
      <c r="C364" s="42"/>
      <c r="D364" s="236" t="s">
        <v>567</v>
      </c>
      <c r="E364" s="201">
        <v>70600.78</v>
      </c>
      <c r="F364" s="42" t="s">
        <v>568</v>
      </c>
      <c r="G364" s="230" t="s">
        <v>470</v>
      </c>
      <c r="H364" s="42"/>
      <c r="I364" s="42"/>
      <c r="J364" s="42"/>
    </row>
    <row r="365" spans="1:10" x14ac:dyDescent="0.35">
      <c r="A365" s="42"/>
      <c r="B365" s="42"/>
      <c r="C365" s="42"/>
      <c r="D365" s="236" t="s">
        <v>964</v>
      </c>
      <c r="E365" s="201">
        <v>202000</v>
      </c>
      <c r="F365" s="42" t="s">
        <v>786</v>
      </c>
      <c r="G365" s="230" t="s">
        <v>470</v>
      </c>
      <c r="H365" s="42"/>
      <c r="I365" s="42"/>
      <c r="J365" s="42"/>
    </row>
    <row r="366" spans="1:10" x14ac:dyDescent="0.35">
      <c r="A366" s="42"/>
      <c r="B366" s="42"/>
      <c r="C366" s="42"/>
      <c r="D366" s="236" t="s">
        <v>965</v>
      </c>
      <c r="E366" s="201">
        <v>6579522</v>
      </c>
      <c r="F366" s="42" t="s">
        <v>758</v>
      </c>
      <c r="G366" s="230" t="s">
        <v>470</v>
      </c>
      <c r="H366" s="42"/>
      <c r="I366" s="42"/>
      <c r="J366" s="42"/>
    </row>
    <row r="367" spans="1:10" x14ac:dyDescent="0.35">
      <c r="A367" s="42"/>
      <c r="B367" s="42"/>
      <c r="C367" s="42"/>
      <c r="D367" s="236" t="s">
        <v>966</v>
      </c>
      <c r="E367" s="201">
        <v>136554</v>
      </c>
      <c r="F367" s="42" t="s">
        <v>967</v>
      </c>
      <c r="G367" s="230" t="s">
        <v>470</v>
      </c>
      <c r="H367" s="42"/>
      <c r="I367" s="42"/>
      <c r="J367" s="42"/>
    </row>
    <row r="368" spans="1:10" x14ac:dyDescent="0.35">
      <c r="A368" s="42"/>
      <c r="B368" s="42"/>
      <c r="C368" s="42"/>
      <c r="D368" s="236" t="s">
        <v>707</v>
      </c>
      <c r="E368" s="201">
        <v>131573.93</v>
      </c>
      <c r="F368" s="42" t="s">
        <v>608</v>
      </c>
      <c r="G368" s="230" t="s">
        <v>470</v>
      </c>
      <c r="H368" s="42"/>
      <c r="I368" s="42"/>
      <c r="J368" s="42"/>
    </row>
    <row r="369" spans="1:10" x14ac:dyDescent="0.35">
      <c r="A369" s="42"/>
      <c r="B369" s="42"/>
      <c r="C369" s="42"/>
      <c r="D369" s="236" t="s">
        <v>968</v>
      </c>
      <c r="E369" s="201">
        <v>127329.61</v>
      </c>
      <c r="F369" s="42" t="s">
        <v>608</v>
      </c>
      <c r="G369" s="230" t="s">
        <v>470</v>
      </c>
      <c r="H369" s="42"/>
      <c r="I369" s="42"/>
      <c r="J369" s="42"/>
    </row>
    <row r="370" spans="1:10" x14ac:dyDescent="0.35">
      <c r="A370" s="42"/>
      <c r="B370" s="42"/>
      <c r="C370" s="42"/>
      <c r="D370" s="236" t="s">
        <v>707</v>
      </c>
      <c r="E370" s="201">
        <v>131573.93</v>
      </c>
      <c r="F370" s="42" t="s">
        <v>608</v>
      </c>
      <c r="G370" s="230" t="s">
        <v>470</v>
      </c>
      <c r="H370" s="42"/>
      <c r="I370" s="42"/>
      <c r="J370" s="42"/>
    </row>
    <row r="371" spans="1:10" x14ac:dyDescent="0.35">
      <c r="A371" s="42"/>
      <c r="B371" s="42"/>
      <c r="C371" s="42"/>
      <c r="D371" s="236" t="s">
        <v>707</v>
      </c>
      <c r="E371" s="201">
        <v>131573.93</v>
      </c>
      <c r="F371" s="42" t="s">
        <v>608</v>
      </c>
      <c r="G371" s="230" t="s">
        <v>470</v>
      </c>
      <c r="H371" s="42"/>
      <c r="I371" s="42"/>
      <c r="J371" s="42"/>
    </row>
    <row r="372" spans="1:10" x14ac:dyDescent="0.35">
      <c r="A372" s="42"/>
      <c r="B372" s="42"/>
      <c r="C372" s="42"/>
      <c r="D372" s="236" t="s">
        <v>968</v>
      </c>
      <c r="E372" s="201">
        <v>118840.96000000001</v>
      </c>
      <c r="F372" s="42" t="s">
        <v>608</v>
      </c>
      <c r="G372" s="230" t="s">
        <v>470</v>
      </c>
      <c r="H372" s="42"/>
      <c r="I372" s="42"/>
      <c r="J372" s="42"/>
    </row>
    <row r="373" spans="1:10" x14ac:dyDescent="0.35">
      <c r="A373" s="42"/>
      <c r="B373" s="42"/>
      <c r="C373" s="42"/>
      <c r="D373" s="236" t="s">
        <v>760</v>
      </c>
      <c r="E373" s="201">
        <v>62338.39</v>
      </c>
      <c r="F373" s="42" t="s">
        <v>761</v>
      </c>
      <c r="G373" s="230" t="s">
        <v>470</v>
      </c>
      <c r="H373" s="42"/>
      <c r="I373" s="42"/>
      <c r="J373" s="42"/>
    </row>
    <row r="374" spans="1:10" x14ac:dyDescent="0.35">
      <c r="A374" s="42"/>
      <c r="B374" s="42"/>
      <c r="C374" s="42"/>
      <c r="D374" s="236" t="s">
        <v>969</v>
      </c>
      <c r="E374" s="201">
        <v>253936</v>
      </c>
      <c r="F374" s="42" t="s">
        <v>873</v>
      </c>
      <c r="G374" s="230" t="s">
        <v>470</v>
      </c>
      <c r="H374" s="42"/>
      <c r="I374" s="42"/>
      <c r="J374" s="42"/>
    </row>
    <row r="375" spans="1:10" x14ac:dyDescent="0.35">
      <c r="A375" s="42"/>
      <c r="B375" s="42"/>
      <c r="C375" s="42"/>
      <c r="D375" s="236" t="s">
        <v>970</v>
      </c>
      <c r="E375" s="201">
        <v>42104.52</v>
      </c>
      <c r="F375" s="42" t="s">
        <v>537</v>
      </c>
      <c r="G375" s="230" t="s">
        <v>470</v>
      </c>
      <c r="H375" s="42"/>
      <c r="I375" s="42"/>
      <c r="J375" s="42"/>
    </row>
    <row r="376" spans="1:10" x14ac:dyDescent="0.35">
      <c r="A376" s="42"/>
      <c r="B376" s="42"/>
      <c r="C376" s="42"/>
      <c r="D376" s="236" t="s">
        <v>971</v>
      </c>
      <c r="E376" s="201">
        <v>98488.18</v>
      </c>
      <c r="F376" s="42" t="s">
        <v>704</v>
      </c>
      <c r="G376" s="230" t="s">
        <v>470</v>
      </c>
      <c r="H376" s="42"/>
      <c r="I376" s="42"/>
      <c r="J376" s="42"/>
    </row>
    <row r="377" spans="1:10" x14ac:dyDescent="0.35">
      <c r="A377" s="42"/>
      <c r="B377" s="42"/>
      <c r="C377" s="42"/>
      <c r="D377" s="236" t="s">
        <v>596</v>
      </c>
      <c r="E377" s="201">
        <v>45825.32</v>
      </c>
      <c r="F377" s="42" t="s">
        <v>597</v>
      </c>
      <c r="G377" s="230" t="s">
        <v>470</v>
      </c>
      <c r="H377" s="42"/>
      <c r="I377" s="42"/>
      <c r="J377" s="42"/>
    </row>
    <row r="378" spans="1:10" x14ac:dyDescent="0.35">
      <c r="A378" s="42"/>
      <c r="B378" s="42"/>
      <c r="C378" s="42"/>
      <c r="D378" s="236" t="s">
        <v>972</v>
      </c>
      <c r="E378" s="201">
        <v>169310.8</v>
      </c>
      <c r="F378" s="42" t="s">
        <v>973</v>
      </c>
      <c r="G378" s="230" t="s">
        <v>470</v>
      </c>
      <c r="H378" s="42"/>
      <c r="I378" s="42"/>
      <c r="J378" s="42"/>
    </row>
    <row r="379" spans="1:10" x14ac:dyDescent="0.35">
      <c r="A379" s="42"/>
      <c r="B379" s="42"/>
      <c r="C379" s="42"/>
      <c r="D379" s="236" t="s">
        <v>974</v>
      </c>
      <c r="E379" s="201">
        <v>53220.36</v>
      </c>
      <c r="F379" s="42" t="s">
        <v>716</v>
      </c>
      <c r="G379" s="230" t="s">
        <v>470</v>
      </c>
      <c r="H379" s="42"/>
      <c r="I379" s="42"/>
      <c r="J379" s="42"/>
    </row>
    <row r="380" spans="1:10" x14ac:dyDescent="0.35">
      <c r="A380" s="42"/>
      <c r="B380" s="42"/>
      <c r="C380" s="42"/>
      <c r="D380" s="236" t="s">
        <v>975</v>
      </c>
      <c r="E380" s="201">
        <v>197181.54</v>
      </c>
      <c r="F380" s="42" t="s">
        <v>651</v>
      </c>
      <c r="G380" s="230" t="s">
        <v>470</v>
      </c>
      <c r="H380" s="42"/>
      <c r="I380" s="42"/>
      <c r="J380" s="42"/>
    </row>
    <row r="381" spans="1:10" x14ac:dyDescent="0.35">
      <c r="A381" s="42"/>
      <c r="B381" s="42"/>
      <c r="C381" s="42"/>
      <c r="D381" s="236" t="s">
        <v>976</v>
      </c>
      <c r="E381" s="201">
        <v>45868.19</v>
      </c>
      <c r="F381" s="42" t="s">
        <v>915</v>
      </c>
      <c r="G381" s="230" t="s">
        <v>470</v>
      </c>
      <c r="H381" s="42"/>
      <c r="I381" s="42"/>
      <c r="J381" s="42"/>
    </row>
    <row r="382" spans="1:10" x14ac:dyDescent="0.35">
      <c r="A382" s="42"/>
      <c r="B382" s="42"/>
      <c r="C382" s="42"/>
      <c r="D382" s="236" t="s">
        <v>977</v>
      </c>
      <c r="E382" s="201">
        <v>48179.1</v>
      </c>
      <c r="F382" s="42" t="s">
        <v>978</v>
      </c>
      <c r="G382" s="230" t="s">
        <v>470</v>
      </c>
      <c r="H382" s="42"/>
      <c r="I382" s="42"/>
      <c r="J382" s="42"/>
    </row>
    <row r="383" spans="1:10" x14ac:dyDescent="0.35">
      <c r="A383" s="42"/>
      <c r="B383" s="42"/>
      <c r="C383" s="42"/>
      <c r="D383" s="236" t="s">
        <v>567</v>
      </c>
      <c r="E383" s="201">
        <v>72954.14</v>
      </c>
      <c r="F383" s="42" t="s">
        <v>568</v>
      </c>
      <c r="G383" s="230" t="s">
        <v>470</v>
      </c>
      <c r="H383" s="42"/>
      <c r="I383" s="42"/>
      <c r="J383" s="42"/>
    </row>
    <row r="384" spans="1:10" x14ac:dyDescent="0.35">
      <c r="A384" s="42"/>
      <c r="B384" s="42"/>
      <c r="C384" s="42"/>
      <c r="D384" s="236" t="s">
        <v>979</v>
      </c>
      <c r="E384" s="201">
        <v>95000</v>
      </c>
      <c r="F384" s="42" t="s">
        <v>980</v>
      </c>
      <c r="G384" s="230" t="s">
        <v>470</v>
      </c>
      <c r="H384" s="42"/>
      <c r="I384" s="42"/>
      <c r="J384" s="42"/>
    </row>
    <row r="385" spans="1:10" x14ac:dyDescent="0.35">
      <c r="A385" s="42"/>
      <c r="B385" s="42"/>
      <c r="C385" s="42"/>
      <c r="D385" s="236" t="s">
        <v>981</v>
      </c>
      <c r="E385" s="201">
        <v>255200</v>
      </c>
      <c r="F385" s="42" t="s">
        <v>982</v>
      </c>
      <c r="G385" s="230" t="s">
        <v>470</v>
      </c>
      <c r="H385" s="42"/>
      <c r="I385" s="42"/>
      <c r="J385" s="42"/>
    </row>
    <row r="386" spans="1:10" x14ac:dyDescent="0.35">
      <c r="A386" s="42"/>
      <c r="B386" s="42"/>
      <c r="C386" s="42"/>
      <c r="D386" s="236" t="s">
        <v>983</v>
      </c>
      <c r="E386" s="201">
        <v>278400</v>
      </c>
      <c r="F386" s="42" t="s">
        <v>926</v>
      </c>
      <c r="G386" s="230" t="s">
        <v>470</v>
      </c>
      <c r="H386" s="42"/>
      <c r="I386" s="42"/>
      <c r="J386" s="42"/>
    </row>
    <row r="387" spans="1:10" x14ac:dyDescent="0.35">
      <c r="A387" s="42"/>
      <c r="B387" s="42"/>
      <c r="C387" s="42"/>
      <c r="D387" s="236" t="s">
        <v>984</v>
      </c>
      <c r="E387" s="201">
        <v>798473.81</v>
      </c>
      <c r="F387" s="42" t="s">
        <v>985</v>
      </c>
      <c r="G387" s="230" t="s">
        <v>470</v>
      </c>
      <c r="H387" s="42"/>
      <c r="I387" s="42"/>
      <c r="J387" s="42"/>
    </row>
    <row r="388" spans="1:10" x14ac:dyDescent="0.35">
      <c r="A388" s="42"/>
      <c r="B388" s="42"/>
      <c r="C388" s="42"/>
      <c r="D388" s="236" t="s">
        <v>986</v>
      </c>
      <c r="E388" s="201">
        <v>86394</v>
      </c>
      <c r="F388" s="42" t="s">
        <v>987</v>
      </c>
      <c r="G388" s="230" t="s">
        <v>470</v>
      </c>
      <c r="H388" s="42"/>
      <c r="I388" s="42"/>
      <c r="J388" s="42"/>
    </row>
    <row r="389" spans="1:10" x14ac:dyDescent="0.35">
      <c r="A389" s="42"/>
      <c r="B389" s="42"/>
      <c r="C389" s="42"/>
      <c r="D389" s="236" t="s">
        <v>988</v>
      </c>
      <c r="E389" s="201">
        <v>516235.6</v>
      </c>
      <c r="F389" s="42" t="s">
        <v>989</v>
      </c>
      <c r="G389" s="230" t="s">
        <v>470</v>
      </c>
      <c r="H389" s="42"/>
      <c r="I389" s="42"/>
      <c r="J389" s="42"/>
    </row>
    <row r="390" spans="1:10" x14ac:dyDescent="0.35">
      <c r="A390" s="42"/>
      <c r="B390" s="42"/>
      <c r="C390" s="42"/>
      <c r="D390" s="236" t="s">
        <v>990</v>
      </c>
      <c r="E390" s="201">
        <v>62100</v>
      </c>
      <c r="F390" s="42" t="s">
        <v>991</v>
      </c>
      <c r="G390" s="230" t="s">
        <v>470</v>
      </c>
      <c r="H390" s="42"/>
      <c r="I390" s="42"/>
      <c r="J390" s="42"/>
    </row>
    <row r="391" spans="1:10" x14ac:dyDescent="0.35">
      <c r="A391" s="42"/>
      <c r="B391" s="42"/>
      <c r="C391" s="42"/>
      <c r="D391" s="236" t="s">
        <v>992</v>
      </c>
      <c r="E391" s="201">
        <v>63750</v>
      </c>
      <c r="F391" s="42" t="s">
        <v>993</v>
      </c>
      <c r="G391" s="230" t="s">
        <v>470</v>
      </c>
      <c r="H391" s="42"/>
      <c r="I391" s="42"/>
      <c r="J391" s="42"/>
    </row>
    <row r="392" spans="1:10" x14ac:dyDescent="0.35">
      <c r="A392" s="42"/>
      <c r="B392" s="42"/>
      <c r="C392" s="42"/>
      <c r="D392" s="236" t="s">
        <v>994</v>
      </c>
      <c r="E392" s="201">
        <v>48400</v>
      </c>
      <c r="F392" s="42" t="s">
        <v>995</v>
      </c>
      <c r="G392" s="230" t="s">
        <v>470</v>
      </c>
      <c r="H392" s="42"/>
      <c r="I392" s="42"/>
      <c r="J392" s="42"/>
    </row>
    <row r="393" spans="1:10" x14ac:dyDescent="0.35">
      <c r="A393" s="42"/>
      <c r="B393" s="42"/>
      <c r="C393" s="42"/>
      <c r="D393" s="236" t="s">
        <v>996</v>
      </c>
      <c r="E393" s="201">
        <v>57600</v>
      </c>
      <c r="F393" s="42" t="s">
        <v>997</v>
      </c>
      <c r="G393" s="230" t="s">
        <v>470</v>
      </c>
      <c r="H393" s="42"/>
      <c r="I393" s="42"/>
      <c r="J393" s="42"/>
    </row>
    <row r="394" spans="1:10" x14ac:dyDescent="0.35">
      <c r="A394" s="42"/>
      <c r="B394" s="42"/>
      <c r="C394" s="42"/>
      <c r="D394" s="236" t="s">
        <v>998</v>
      </c>
      <c r="E394" s="201">
        <v>56250</v>
      </c>
      <c r="F394" s="42" t="s">
        <v>627</v>
      </c>
      <c r="G394" s="230" t="s">
        <v>470</v>
      </c>
      <c r="H394" s="42"/>
      <c r="I394" s="42"/>
      <c r="J394" s="42"/>
    </row>
    <row r="395" spans="1:10" x14ac:dyDescent="0.35">
      <c r="A395" s="42"/>
      <c r="B395" s="42"/>
      <c r="C395" s="42"/>
      <c r="D395" s="236" t="s">
        <v>999</v>
      </c>
      <c r="E395" s="201">
        <v>177060</v>
      </c>
      <c r="F395" s="42" t="s">
        <v>501</v>
      </c>
      <c r="G395" s="230" t="s">
        <v>470</v>
      </c>
      <c r="H395" s="42"/>
      <c r="I395" s="42"/>
      <c r="J395" s="42"/>
    </row>
    <row r="396" spans="1:10" x14ac:dyDescent="0.35">
      <c r="A396" s="42"/>
      <c r="B396" s="42"/>
      <c r="C396" s="42"/>
      <c r="D396" s="236" t="s">
        <v>1000</v>
      </c>
      <c r="E396" s="201">
        <v>370200</v>
      </c>
      <c r="F396" s="42" t="s">
        <v>763</v>
      </c>
      <c r="G396" s="230" t="s">
        <v>470</v>
      </c>
      <c r="H396" s="42"/>
      <c r="I396" s="42"/>
      <c r="J396" s="42"/>
    </row>
    <row r="397" spans="1:10" x14ac:dyDescent="0.35">
      <c r="A397" s="42"/>
      <c r="B397" s="42"/>
      <c r="C397" s="42"/>
      <c r="D397" s="236" t="s">
        <v>1001</v>
      </c>
      <c r="E397" s="201">
        <v>718490</v>
      </c>
      <c r="F397" s="42" t="s">
        <v>1002</v>
      </c>
      <c r="G397" s="230" t="s">
        <v>470</v>
      </c>
      <c r="H397" s="42"/>
      <c r="I397" s="42"/>
      <c r="J397" s="42"/>
    </row>
    <row r="398" spans="1:10" x14ac:dyDescent="0.35">
      <c r="A398" s="42"/>
      <c r="B398" s="42"/>
      <c r="C398" s="42"/>
      <c r="D398" s="236" t="s">
        <v>1003</v>
      </c>
      <c r="E398" s="201">
        <v>438220.73</v>
      </c>
      <c r="F398" s="42" t="s">
        <v>1004</v>
      </c>
      <c r="G398" s="230" t="s">
        <v>470</v>
      </c>
      <c r="H398" s="42"/>
      <c r="I398" s="42"/>
      <c r="J398" s="42"/>
    </row>
    <row r="399" spans="1:10" x14ac:dyDescent="0.35">
      <c r="A399" s="42"/>
      <c r="B399" s="42"/>
      <c r="C399" s="42"/>
      <c r="D399" s="236" t="s">
        <v>1005</v>
      </c>
      <c r="E399" s="201">
        <v>94514</v>
      </c>
      <c r="F399" s="42" t="s">
        <v>885</v>
      </c>
      <c r="G399" s="230" t="s">
        <v>470</v>
      </c>
      <c r="H399" s="42"/>
      <c r="I399" s="42"/>
      <c r="J399" s="42"/>
    </row>
    <row r="400" spans="1:10" x14ac:dyDescent="0.35">
      <c r="A400" s="42"/>
      <c r="B400" s="42"/>
      <c r="C400" s="42"/>
      <c r="D400" s="236" t="s">
        <v>1006</v>
      </c>
      <c r="E400" s="201">
        <v>48278.52</v>
      </c>
      <c r="F400" s="42" t="s">
        <v>704</v>
      </c>
      <c r="G400" s="230" t="s">
        <v>470</v>
      </c>
      <c r="H400" s="42"/>
      <c r="I400" s="42"/>
      <c r="J400" s="42"/>
    </row>
    <row r="401" spans="1:10" x14ac:dyDescent="0.35">
      <c r="A401" s="42"/>
      <c r="B401" s="42"/>
      <c r="C401" s="42"/>
      <c r="D401" s="236" t="s">
        <v>1007</v>
      </c>
      <c r="E401" s="201">
        <v>65136</v>
      </c>
      <c r="F401" s="42" t="s">
        <v>1008</v>
      </c>
      <c r="G401" s="230" t="s">
        <v>470</v>
      </c>
      <c r="H401" s="42"/>
      <c r="I401" s="42"/>
      <c r="J401" s="42"/>
    </row>
    <row r="402" spans="1:10" x14ac:dyDescent="0.35">
      <c r="A402" s="42"/>
      <c r="B402" s="42"/>
      <c r="C402" s="42"/>
      <c r="D402" s="236" t="s">
        <v>1009</v>
      </c>
      <c r="E402" s="201">
        <v>740000</v>
      </c>
      <c r="F402" s="42" t="s">
        <v>1010</v>
      </c>
      <c r="G402" s="230" t="s">
        <v>470</v>
      </c>
      <c r="H402" s="42"/>
      <c r="I402" s="42"/>
      <c r="J402" s="42"/>
    </row>
    <row r="403" spans="1:10" x14ac:dyDescent="0.35">
      <c r="A403" s="42"/>
      <c r="B403" s="42"/>
      <c r="C403" s="42"/>
      <c r="D403" s="236" t="s">
        <v>1011</v>
      </c>
      <c r="E403" s="201">
        <v>162894.28</v>
      </c>
      <c r="F403" s="42" t="s">
        <v>1012</v>
      </c>
      <c r="G403" s="230" t="s">
        <v>470</v>
      </c>
      <c r="H403" s="42"/>
      <c r="I403" s="42"/>
      <c r="J403" s="42"/>
    </row>
    <row r="404" spans="1:10" x14ac:dyDescent="0.35">
      <c r="A404" s="42"/>
      <c r="B404" s="42"/>
      <c r="C404" s="42"/>
      <c r="D404" s="236" t="s">
        <v>1013</v>
      </c>
      <c r="E404" s="201">
        <v>54000</v>
      </c>
      <c r="F404" s="42" t="s">
        <v>997</v>
      </c>
      <c r="G404" s="230" t="s">
        <v>470</v>
      </c>
      <c r="H404" s="42"/>
      <c r="I404" s="42"/>
      <c r="J404" s="42"/>
    </row>
    <row r="405" spans="1:10" x14ac:dyDescent="0.35">
      <c r="A405" s="42"/>
      <c r="B405" s="42"/>
      <c r="C405" s="42"/>
      <c r="D405" s="236" t="s">
        <v>1014</v>
      </c>
      <c r="E405" s="201">
        <v>57000</v>
      </c>
      <c r="F405" s="42" t="s">
        <v>1015</v>
      </c>
      <c r="G405" s="230" t="s">
        <v>470</v>
      </c>
      <c r="H405" s="42"/>
      <c r="I405" s="42"/>
      <c r="J405" s="42"/>
    </row>
    <row r="406" spans="1:10" x14ac:dyDescent="0.35">
      <c r="A406" s="42"/>
      <c r="B406" s="42"/>
      <c r="C406" s="42"/>
      <c r="D406" s="236" t="s">
        <v>1016</v>
      </c>
      <c r="E406" s="201">
        <v>44354</v>
      </c>
      <c r="F406" s="42" t="s">
        <v>1017</v>
      </c>
      <c r="G406" s="230" t="s">
        <v>470</v>
      </c>
      <c r="H406" s="42"/>
      <c r="I406" s="42"/>
      <c r="J406" s="42"/>
    </row>
    <row r="407" spans="1:10" x14ac:dyDescent="0.35">
      <c r="A407" s="42"/>
      <c r="B407" s="42"/>
      <c r="C407" s="42"/>
      <c r="D407" s="236" t="s">
        <v>1018</v>
      </c>
      <c r="E407" s="201">
        <v>44019.33</v>
      </c>
      <c r="F407" s="42" t="s">
        <v>1019</v>
      </c>
      <c r="G407" s="230" t="s">
        <v>470</v>
      </c>
      <c r="H407" s="42"/>
      <c r="I407" s="42"/>
      <c r="J407" s="42"/>
    </row>
    <row r="408" spans="1:10" x14ac:dyDescent="0.35">
      <c r="A408" s="42"/>
      <c r="B408" s="42"/>
      <c r="C408" s="42"/>
      <c r="D408" s="236" t="s">
        <v>1020</v>
      </c>
      <c r="E408" s="201">
        <v>148535.79999999999</v>
      </c>
      <c r="F408" s="42" t="s">
        <v>1021</v>
      </c>
      <c r="G408" s="230" t="s">
        <v>470</v>
      </c>
      <c r="H408" s="42"/>
      <c r="I408" s="42"/>
      <c r="J408" s="42"/>
    </row>
    <row r="409" spans="1:10" x14ac:dyDescent="0.35">
      <c r="A409" s="42"/>
      <c r="B409" s="42"/>
      <c r="C409" s="42"/>
      <c r="D409" s="236" t="s">
        <v>1020</v>
      </c>
      <c r="E409" s="201">
        <v>148535.79999999999</v>
      </c>
      <c r="F409" s="42" t="s">
        <v>1021</v>
      </c>
      <c r="G409" s="230" t="s">
        <v>470</v>
      </c>
      <c r="H409" s="42"/>
      <c r="I409" s="42"/>
      <c r="J409" s="42"/>
    </row>
    <row r="410" spans="1:10" x14ac:dyDescent="0.35">
      <c r="A410" s="42"/>
      <c r="B410" s="42"/>
      <c r="C410" s="42"/>
      <c r="D410" s="236" t="s">
        <v>1022</v>
      </c>
      <c r="E410" s="201">
        <v>70001.850000000006</v>
      </c>
      <c r="F410" s="42" t="s">
        <v>932</v>
      </c>
      <c r="G410" s="230" t="s">
        <v>470</v>
      </c>
      <c r="H410" s="42"/>
      <c r="I410" s="42"/>
      <c r="J410" s="42"/>
    </row>
    <row r="411" spans="1:10" x14ac:dyDescent="0.35">
      <c r="A411" s="42"/>
      <c r="B411" s="42"/>
      <c r="C411" s="42"/>
      <c r="D411" s="236" t="s">
        <v>1023</v>
      </c>
      <c r="E411" s="201">
        <v>62998</v>
      </c>
      <c r="F411" s="42" t="s">
        <v>713</v>
      </c>
      <c r="G411" s="230" t="s">
        <v>470</v>
      </c>
      <c r="H411" s="42"/>
      <c r="I411" s="42"/>
      <c r="J411" s="42"/>
    </row>
    <row r="412" spans="1:10" x14ac:dyDescent="0.35">
      <c r="A412" s="42"/>
      <c r="B412" s="42"/>
      <c r="C412" s="42"/>
      <c r="D412" s="236" t="s">
        <v>567</v>
      </c>
      <c r="E412" s="201">
        <v>70600.78</v>
      </c>
      <c r="F412" s="42" t="s">
        <v>568</v>
      </c>
      <c r="G412" s="230" t="s">
        <v>470</v>
      </c>
      <c r="H412" s="42"/>
      <c r="I412" s="42"/>
      <c r="J412" s="42"/>
    </row>
    <row r="413" spans="1:10" x14ac:dyDescent="0.35">
      <c r="A413" s="42"/>
      <c r="B413" s="42"/>
      <c r="C413" s="42"/>
      <c r="D413" s="236" t="s">
        <v>838</v>
      </c>
      <c r="E413" s="201">
        <v>57657.07</v>
      </c>
      <c r="F413" s="42" t="s">
        <v>839</v>
      </c>
      <c r="G413" s="230" t="s">
        <v>470</v>
      </c>
      <c r="H413" s="42"/>
      <c r="I413" s="42"/>
      <c r="J413" s="42"/>
    </row>
    <row r="414" spans="1:10" x14ac:dyDescent="0.35">
      <c r="A414" s="42"/>
      <c r="B414" s="42"/>
      <c r="C414" s="42"/>
      <c r="D414" s="236" t="s">
        <v>1024</v>
      </c>
      <c r="E414" s="201">
        <v>94320.53</v>
      </c>
      <c r="F414" s="42" t="s">
        <v>765</v>
      </c>
      <c r="G414" s="230" t="s">
        <v>470</v>
      </c>
      <c r="H414" s="42"/>
      <c r="I414" s="42"/>
      <c r="J414" s="42"/>
    </row>
    <row r="415" spans="1:10" x14ac:dyDescent="0.35">
      <c r="A415" s="42"/>
      <c r="B415" s="42"/>
      <c r="C415" s="42"/>
      <c r="D415" s="236" t="s">
        <v>838</v>
      </c>
      <c r="E415" s="201">
        <v>56018.6</v>
      </c>
      <c r="F415" s="42" t="s">
        <v>839</v>
      </c>
      <c r="G415" s="230" t="s">
        <v>470</v>
      </c>
      <c r="H415" s="42"/>
      <c r="I415" s="42"/>
      <c r="J415" s="42"/>
    </row>
    <row r="416" spans="1:10" x14ac:dyDescent="0.35">
      <c r="A416" s="42"/>
      <c r="B416" s="42"/>
      <c r="C416" s="42"/>
      <c r="D416" s="236" t="s">
        <v>838</v>
      </c>
      <c r="E416" s="201">
        <v>57092.77</v>
      </c>
      <c r="F416" s="42" t="s">
        <v>839</v>
      </c>
      <c r="G416" s="230" t="s">
        <v>470</v>
      </c>
      <c r="H416" s="42"/>
      <c r="I416" s="42"/>
      <c r="J416" s="42"/>
    </row>
    <row r="417" spans="1:10" x14ac:dyDescent="0.35">
      <c r="A417" s="42"/>
      <c r="B417" s="42"/>
      <c r="C417" s="42"/>
      <c r="D417" s="236" t="s">
        <v>1025</v>
      </c>
      <c r="E417" s="201">
        <v>57451.45</v>
      </c>
      <c r="F417" s="42" t="s">
        <v>527</v>
      </c>
      <c r="G417" s="230" t="s">
        <v>470</v>
      </c>
      <c r="H417" s="42"/>
      <c r="I417" s="42"/>
      <c r="J417" s="42"/>
    </row>
    <row r="418" spans="1:10" x14ac:dyDescent="0.35">
      <c r="A418" s="42"/>
      <c r="B418" s="42"/>
      <c r="C418" s="42"/>
      <c r="D418" s="236" t="s">
        <v>1026</v>
      </c>
      <c r="E418" s="201">
        <v>68693.289999999994</v>
      </c>
      <c r="F418" s="42" t="s">
        <v>894</v>
      </c>
      <c r="G418" s="230" t="s">
        <v>470</v>
      </c>
      <c r="H418" s="42"/>
      <c r="I418" s="42"/>
      <c r="J418" s="42"/>
    </row>
    <row r="419" spans="1:10" x14ac:dyDescent="0.35">
      <c r="A419" s="42"/>
      <c r="B419" s="42"/>
      <c r="C419" s="42"/>
      <c r="D419" s="236" t="s">
        <v>1027</v>
      </c>
      <c r="E419" s="201">
        <v>53099.199999999997</v>
      </c>
      <c r="F419" s="42" t="s">
        <v>664</v>
      </c>
      <c r="G419" s="230" t="s">
        <v>470</v>
      </c>
      <c r="H419" s="42"/>
      <c r="I419" s="42"/>
      <c r="J419" s="42"/>
    </row>
    <row r="420" spans="1:10" x14ac:dyDescent="0.35">
      <c r="A420" s="42"/>
      <c r="B420" s="42"/>
      <c r="C420" s="42"/>
      <c r="D420" s="236" t="s">
        <v>471</v>
      </c>
      <c r="E420" s="201">
        <v>204465.33</v>
      </c>
      <c r="F420" s="42" t="s">
        <v>472</v>
      </c>
      <c r="G420" s="230" t="s">
        <v>470</v>
      </c>
      <c r="H420" s="42"/>
      <c r="I420" s="42"/>
      <c r="J420" s="42"/>
    </row>
    <row r="421" spans="1:10" x14ac:dyDescent="0.35">
      <c r="A421" s="42"/>
      <c r="B421" s="42"/>
      <c r="C421" s="42"/>
      <c r="D421" s="236" t="s">
        <v>607</v>
      </c>
      <c r="E421" s="201">
        <v>103872.2</v>
      </c>
      <c r="F421" s="42" t="s">
        <v>608</v>
      </c>
      <c r="G421" s="230" t="s">
        <v>470</v>
      </c>
      <c r="H421" s="42"/>
      <c r="I421" s="42"/>
      <c r="J421" s="42"/>
    </row>
    <row r="422" spans="1:10" x14ac:dyDescent="0.35">
      <c r="A422" s="42"/>
      <c r="B422" s="42"/>
      <c r="C422" s="42"/>
      <c r="D422" s="236" t="s">
        <v>1028</v>
      </c>
      <c r="E422" s="201">
        <v>82325.759999999995</v>
      </c>
      <c r="F422" s="42" t="s">
        <v>523</v>
      </c>
      <c r="G422" s="230" t="s">
        <v>470</v>
      </c>
      <c r="H422" s="42"/>
      <c r="I422" s="42"/>
      <c r="J422" s="42"/>
    </row>
    <row r="423" spans="1:10" x14ac:dyDescent="0.35">
      <c r="A423" s="42"/>
      <c r="B423" s="42"/>
      <c r="C423" s="42"/>
      <c r="D423" s="236" t="s">
        <v>1029</v>
      </c>
      <c r="E423" s="201">
        <v>79875</v>
      </c>
      <c r="F423" s="42" t="s">
        <v>1030</v>
      </c>
      <c r="G423" s="230" t="s">
        <v>470</v>
      </c>
      <c r="H423" s="42"/>
      <c r="I423" s="42"/>
      <c r="J423" s="42"/>
    </row>
    <row r="424" spans="1:10" x14ac:dyDescent="0.35">
      <c r="A424" s="42"/>
      <c r="B424" s="42"/>
      <c r="C424" s="42"/>
      <c r="D424" s="236" t="s">
        <v>1031</v>
      </c>
      <c r="E424" s="201">
        <v>63940.67</v>
      </c>
      <c r="F424" s="42" t="s">
        <v>472</v>
      </c>
      <c r="G424" s="230" t="s">
        <v>470</v>
      </c>
      <c r="H424" s="42"/>
      <c r="I424" s="42"/>
      <c r="J424" s="42"/>
    </row>
    <row r="425" spans="1:10" x14ac:dyDescent="0.35">
      <c r="A425" s="42"/>
      <c r="B425" s="42"/>
      <c r="C425" s="42"/>
      <c r="D425" s="236" t="s">
        <v>1032</v>
      </c>
      <c r="E425" s="201">
        <v>277200</v>
      </c>
      <c r="F425" s="42" t="s">
        <v>670</v>
      </c>
      <c r="G425" s="230" t="s">
        <v>470</v>
      </c>
      <c r="H425" s="42"/>
      <c r="I425" s="42"/>
      <c r="J425" s="42"/>
    </row>
    <row r="426" spans="1:10" x14ac:dyDescent="0.35">
      <c r="A426" s="42"/>
      <c r="B426" s="42"/>
      <c r="C426" s="42"/>
      <c r="D426" s="236" t="s">
        <v>1033</v>
      </c>
      <c r="E426" s="201">
        <v>47600</v>
      </c>
      <c r="F426" s="42" t="s">
        <v>1034</v>
      </c>
      <c r="G426" s="230" t="s">
        <v>470</v>
      </c>
      <c r="H426" s="42"/>
      <c r="I426" s="42"/>
      <c r="J426" s="42"/>
    </row>
    <row r="427" spans="1:10" x14ac:dyDescent="0.35">
      <c r="A427" s="42"/>
      <c r="B427" s="42"/>
      <c r="C427" s="42"/>
      <c r="D427" s="236" t="s">
        <v>1031</v>
      </c>
      <c r="E427" s="201">
        <v>76370.850000000006</v>
      </c>
      <c r="F427" s="42" t="s">
        <v>472</v>
      </c>
      <c r="G427" s="230" t="s">
        <v>470</v>
      </c>
      <c r="H427" s="42"/>
      <c r="I427" s="42"/>
      <c r="J427" s="42"/>
    </row>
    <row r="428" spans="1:10" x14ac:dyDescent="0.35">
      <c r="A428" s="42"/>
      <c r="B428" s="42"/>
      <c r="C428" s="42"/>
      <c r="D428" s="236" t="s">
        <v>1035</v>
      </c>
      <c r="E428" s="201">
        <v>70092.83</v>
      </c>
      <c r="F428" s="42" t="s">
        <v>472</v>
      </c>
      <c r="G428" s="230" t="s">
        <v>470</v>
      </c>
      <c r="H428" s="42"/>
      <c r="I428" s="42"/>
      <c r="J428" s="42"/>
    </row>
    <row r="429" spans="1:10" x14ac:dyDescent="0.35">
      <c r="A429" s="42"/>
      <c r="B429" s="42"/>
      <c r="C429" s="42"/>
      <c r="D429" s="236" t="s">
        <v>1036</v>
      </c>
      <c r="E429" s="201">
        <v>61950</v>
      </c>
      <c r="F429" s="42" t="s">
        <v>487</v>
      </c>
      <c r="G429" s="230" t="s">
        <v>470</v>
      </c>
      <c r="H429" s="42"/>
      <c r="I429" s="42"/>
      <c r="J429" s="42"/>
    </row>
    <row r="430" spans="1:10" x14ac:dyDescent="0.35">
      <c r="A430" s="42"/>
      <c r="B430" s="42"/>
      <c r="C430" s="42"/>
      <c r="D430" s="236" t="s">
        <v>1037</v>
      </c>
      <c r="E430" s="201">
        <v>59516.65</v>
      </c>
      <c r="F430" s="42" t="s">
        <v>955</v>
      </c>
      <c r="G430" s="230" t="s">
        <v>470</v>
      </c>
      <c r="H430" s="42"/>
      <c r="I430" s="42"/>
      <c r="J430" s="42"/>
    </row>
    <row r="431" spans="1:10" x14ac:dyDescent="0.35">
      <c r="A431" s="42"/>
      <c r="B431" s="42"/>
      <c r="C431" s="42"/>
      <c r="D431" s="236" t="s">
        <v>610</v>
      </c>
      <c r="E431" s="201">
        <v>154963.82</v>
      </c>
      <c r="F431" s="42" t="s">
        <v>475</v>
      </c>
      <c r="G431" s="230" t="s">
        <v>470</v>
      </c>
      <c r="H431" s="42"/>
      <c r="I431" s="42"/>
      <c r="J431" s="42"/>
    </row>
    <row r="432" spans="1:10" x14ac:dyDescent="0.35">
      <c r="A432" s="42"/>
      <c r="B432" s="42"/>
      <c r="C432" s="42"/>
      <c r="D432" s="236" t="s">
        <v>1038</v>
      </c>
      <c r="E432" s="201">
        <v>56126</v>
      </c>
      <c r="F432" s="42" t="s">
        <v>469</v>
      </c>
      <c r="G432" s="230" t="s">
        <v>470</v>
      </c>
      <c r="H432" s="42"/>
      <c r="I432" s="42"/>
      <c r="J432" s="42"/>
    </row>
    <row r="433" spans="1:10" x14ac:dyDescent="0.35">
      <c r="A433" s="42"/>
      <c r="B433" s="42"/>
      <c r="C433" s="42"/>
      <c r="D433" s="236" t="s">
        <v>868</v>
      </c>
      <c r="E433" s="201">
        <v>47400</v>
      </c>
      <c r="F433" s="42" t="s">
        <v>869</v>
      </c>
      <c r="G433" s="230" t="s">
        <v>470</v>
      </c>
      <c r="H433" s="42"/>
      <c r="I433" s="42"/>
      <c r="J433" s="42"/>
    </row>
    <row r="434" spans="1:10" x14ac:dyDescent="0.35">
      <c r="A434" s="42"/>
      <c r="B434" s="42"/>
      <c r="C434" s="42"/>
      <c r="D434" s="236" t="s">
        <v>1039</v>
      </c>
      <c r="E434" s="201">
        <v>123596.97</v>
      </c>
      <c r="F434" s="42" t="s">
        <v>1040</v>
      </c>
      <c r="G434" s="230" t="s">
        <v>470</v>
      </c>
      <c r="H434" s="42"/>
      <c r="I434" s="42"/>
      <c r="J434" s="42"/>
    </row>
    <row r="435" spans="1:10" x14ac:dyDescent="0.35">
      <c r="A435" s="42"/>
      <c r="B435" s="42"/>
      <c r="C435" s="42"/>
      <c r="D435" s="236" t="s">
        <v>1041</v>
      </c>
      <c r="E435" s="201">
        <v>193550</v>
      </c>
      <c r="F435" s="42" t="s">
        <v>1042</v>
      </c>
      <c r="G435" s="230" t="s">
        <v>470</v>
      </c>
      <c r="H435" s="42"/>
      <c r="I435" s="42"/>
      <c r="J435" s="42"/>
    </row>
    <row r="436" spans="1:10" x14ac:dyDescent="0.35">
      <c r="A436" s="42"/>
      <c r="B436" s="42"/>
      <c r="C436" s="42"/>
      <c r="D436" s="236" t="s">
        <v>1043</v>
      </c>
      <c r="E436" s="201">
        <v>149822.95000000001</v>
      </c>
      <c r="F436" s="42" t="s">
        <v>1044</v>
      </c>
      <c r="G436" s="230" t="s">
        <v>470</v>
      </c>
      <c r="H436" s="42"/>
      <c r="I436" s="42"/>
      <c r="J436" s="42"/>
    </row>
    <row r="437" spans="1:10" x14ac:dyDescent="0.35">
      <c r="A437" s="42"/>
      <c r="B437" s="42"/>
      <c r="C437" s="42"/>
      <c r="D437" s="236" t="s">
        <v>1045</v>
      </c>
      <c r="E437" s="201">
        <v>96950</v>
      </c>
      <c r="F437" s="42" t="s">
        <v>1046</v>
      </c>
      <c r="G437" s="230" t="s">
        <v>470</v>
      </c>
      <c r="H437" s="42"/>
      <c r="I437" s="42"/>
      <c r="J437" s="42"/>
    </row>
    <row r="438" spans="1:10" x14ac:dyDescent="0.35">
      <c r="A438" s="42"/>
      <c r="B438" s="42"/>
      <c r="C438" s="42"/>
      <c r="D438" s="236" t="s">
        <v>1047</v>
      </c>
      <c r="E438" s="201">
        <v>64000</v>
      </c>
      <c r="F438" s="42" t="s">
        <v>993</v>
      </c>
      <c r="G438" s="230" t="s">
        <v>470</v>
      </c>
      <c r="H438" s="42"/>
      <c r="I438" s="42"/>
      <c r="J438" s="42"/>
    </row>
    <row r="439" spans="1:10" x14ac:dyDescent="0.35">
      <c r="A439" s="42"/>
      <c r="B439" s="42"/>
      <c r="C439" s="42"/>
      <c r="D439" s="236" t="s">
        <v>1048</v>
      </c>
      <c r="E439" s="201">
        <v>49250</v>
      </c>
      <c r="F439" s="42" t="s">
        <v>1049</v>
      </c>
      <c r="G439" s="230" t="s">
        <v>470</v>
      </c>
      <c r="H439" s="42"/>
      <c r="I439" s="42"/>
      <c r="J439" s="42"/>
    </row>
    <row r="440" spans="1:10" x14ac:dyDescent="0.35">
      <c r="A440" s="42"/>
      <c r="B440" s="42"/>
      <c r="C440" s="42"/>
      <c r="D440" s="236" t="s">
        <v>1050</v>
      </c>
      <c r="E440" s="201">
        <v>63090</v>
      </c>
      <c r="F440" s="42" t="s">
        <v>1049</v>
      </c>
      <c r="G440" s="230" t="s">
        <v>470</v>
      </c>
      <c r="H440" s="42"/>
      <c r="I440" s="42"/>
      <c r="J440" s="42"/>
    </row>
    <row r="441" spans="1:10" x14ac:dyDescent="0.35">
      <c r="A441" s="42"/>
      <c r="B441" s="42"/>
      <c r="C441" s="42"/>
      <c r="D441" s="236" t="s">
        <v>1051</v>
      </c>
      <c r="E441" s="201">
        <v>63999.57</v>
      </c>
      <c r="F441" s="42" t="s">
        <v>1052</v>
      </c>
      <c r="G441" s="230" t="s">
        <v>470</v>
      </c>
      <c r="H441" s="42"/>
      <c r="I441" s="42"/>
      <c r="J441" s="42"/>
    </row>
    <row r="442" spans="1:10" x14ac:dyDescent="0.35">
      <c r="A442" s="42"/>
      <c r="B442" s="42"/>
      <c r="C442" s="42"/>
      <c r="D442" s="236" t="s">
        <v>1053</v>
      </c>
      <c r="E442" s="201">
        <v>49070</v>
      </c>
      <c r="F442" s="42" t="s">
        <v>1049</v>
      </c>
      <c r="G442" s="230" t="s">
        <v>470</v>
      </c>
      <c r="H442" s="42"/>
      <c r="I442" s="42"/>
      <c r="J442" s="42"/>
    </row>
    <row r="443" spans="1:10" x14ac:dyDescent="0.35">
      <c r="A443" s="42"/>
      <c r="B443" s="42"/>
      <c r="C443" s="42"/>
      <c r="D443" s="236" t="s">
        <v>831</v>
      </c>
      <c r="E443" s="201">
        <v>50296.46</v>
      </c>
      <c r="F443" s="42" t="s">
        <v>761</v>
      </c>
      <c r="G443" s="230" t="s">
        <v>470</v>
      </c>
      <c r="H443" s="42"/>
      <c r="I443" s="42"/>
      <c r="J443" s="42"/>
    </row>
    <row r="444" spans="1:10" x14ac:dyDescent="0.35">
      <c r="A444" s="42"/>
      <c r="B444" s="42"/>
      <c r="C444" s="42"/>
      <c r="D444" s="236" t="s">
        <v>1054</v>
      </c>
      <c r="E444" s="201">
        <v>47400</v>
      </c>
      <c r="F444" s="42" t="s">
        <v>869</v>
      </c>
      <c r="G444" s="230" t="s">
        <v>470</v>
      </c>
      <c r="H444" s="42"/>
      <c r="I444" s="42"/>
      <c r="J444" s="42"/>
    </row>
    <row r="445" spans="1:10" x14ac:dyDescent="0.35">
      <c r="A445" s="42"/>
      <c r="B445" s="42"/>
      <c r="C445" s="42"/>
      <c r="D445" s="236" t="s">
        <v>1055</v>
      </c>
      <c r="E445" s="201">
        <v>73447.520000000004</v>
      </c>
      <c r="F445" s="42" t="s">
        <v>636</v>
      </c>
      <c r="G445" s="230" t="s">
        <v>470</v>
      </c>
      <c r="H445" s="42"/>
      <c r="I445" s="42"/>
      <c r="J445" s="42"/>
    </row>
    <row r="446" spans="1:10" x14ac:dyDescent="0.35">
      <c r="A446" s="42"/>
      <c r="B446" s="42"/>
      <c r="C446" s="42"/>
      <c r="D446" s="236" t="s">
        <v>976</v>
      </c>
      <c r="E446" s="201">
        <v>57203.43</v>
      </c>
      <c r="F446" s="42" t="s">
        <v>915</v>
      </c>
      <c r="G446" s="230" t="s">
        <v>470</v>
      </c>
      <c r="H446" s="42"/>
      <c r="I446" s="42"/>
      <c r="J446" s="42"/>
    </row>
    <row r="447" spans="1:10" x14ac:dyDescent="0.35">
      <c r="A447" s="42"/>
      <c r="B447" s="42"/>
      <c r="C447" s="42"/>
      <c r="D447" s="236" t="s">
        <v>1056</v>
      </c>
      <c r="E447" s="201">
        <v>72534.25</v>
      </c>
      <c r="F447" s="42" t="s">
        <v>932</v>
      </c>
      <c r="G447" s="230" t="s">
        <v>470</v>
      </c>
      <c r="H447" s="42"/>
      <c r="I447" s="42"/>
      <c r="J447" s="42"/>
    </row>
    <row r="448" spans="1:10" x14ac:dyDescent="0.35">
      <c r="A448" s="42"/>
      <c r="B448" s="42"/>
      <c r="C448" s="42"/>
      <c r="D448" s="236" t="s">
        <v>977</v>
      </c>
      <c r="E448" s="201">
        <v>49785.07</v>
      </c>
      <c r="F448" s="42" t="s">
        <v>978</v>
      </c>
      <c r="G448" s="230" t="s">
        <v>470</v>
      </c>
      <c r="H448" s="42"/>
      <c r="I448" s="42"/>
      <c r="J448" s="42"/>
    </row>
    <row r="449" spans="1:10" x14ac:dyDescent="0.35">
      <c r="A449" s="42"/>
      <c r="B449" s="42"/>
      <c r="C449" s="42"/>
      <c r="D449" s="236" t="s">
        <v>1057</v>
      </c>
      <c r="E449" s="201">
        <v>89970</v>
      </c>
      <c r="F449" s="42" t="s">
        <v>1058</v>
      </c>
      <c r="G449" s="230" t="s">
        <v>470</v>
      </c>
      <c r="H449" s="42"/>
      <c r="I449" s="42"/>
      <c r="J449" s="42"/>
    </row>
    <row r="450" spans="1:10" x14ac:dyDescent="0.35">
      <c r="A450" s="42"/>
      <c r="B450" s="42"/>
      <c r="C450" s="42"/>
      <c r="D450" s="236" t="s">
        <v>595</v>
      </c>
      <c r="E450" s="201">
        <v>72954.14</v>
      </c>
      <c r="F450" s="42" t="s">
        <v>568</v>
      </c>
      <c r="G450" s="230" t="s">
        <v>470</v>
      </c>
      <c r="H450" s="42"/>
      <c r="I450" s="42"/>
      <c r="J450" s="42"/>
    </row>
    <row r="451" spans="1:10" x14ac:dyDescent="0.35">
      <c r="A451" s="42"/>
      <c r="B451" s="42"/>
      <c r="C451" s="42"/>
      <c r="D451" s="236" t="s">
        <v>1059</v>
      </c>
      <c r="E451" s="201">
        <v>55000</v>
      </c>
      <c r="F451" s="42" t="s">
        <v>562</v>
      </c>
      <c r="G451" s="230" t="s">
        <v>470</v>
      </c>
      <c r="H451" s="42"/>
      <c r="I451" s="42"/>
      <c r="J451" s="42"/>
    </row>
    <row r="452" spans="1:10" x14ac:dyDescent="0.35">
      <c r="A452" s="42"/>
      <c r="B452" s="42"/>
      <c r="C452" s="42"/>
      <c r="D452" s="236" t="s">
        <v>1060</v>
      </c>
      <c r="E452" s="201">
        <v>122890</v>
      </c>
      <c r="F452" s="42" t="s">
        <v>778</v>
      </c>
      <c r="G452" s="230" t="s">
        <v>470</v>
      </c>
      <c r="H452" s="42"/>
      <c r="I452" s="42"/>
      <c r="J452" s="42"/>
    </row>
    <row r="453" spans="1:10" x14ac:dyDescent="0.35">
      <c r="A453" s="42"/>
      <c r="B453" s="42"/>
      <c r="C453" s="42"/>
      <c r="D453" s="236" t="s">
        <v>1061</v>
      </c>
      <c r="E453" s="201">
        <v>94500</v>
      </c>
      <c r="F453" s="42" t="s">
        <v>1062</v>
      </c>
      <c r="G453" s="230" t="s">
        <v>470</v>
      </c>
      <c r="H453" s="42"/>
      <c r="I453" s="42"/>
      <c r="J453" s="42"/>
    </row>
    <row r="454" spans="1:10" x14ac:dyDescent="0.35">
      <c r="A454" s="42"/>
      <c r="B454" s="42"/>
      <c r="C454" s="42"/>
      <c r="D454" s="236" t="s">
        <v>1063</v>
      </c>
      <c r="E454" s="201">
        <v>45000</v>
      </c>
      <c r="F454" s="42" t="s">
        <v>562</v>
      </c>
      <c r="G454" s="230" t="s">
        <v>470</v>
      </c>
      <c r="H454" s="42"/>
      <c r="I454" s="42"/>
      <c r="J454" s="42"/>
    </row>
    <row r="455" spans="1:10" x14ac:dyDescent="0.35">
      <c r="A455" s="42"/>
      <c r="B455" s="42"/>
      <c r="C455" s="42"/>
      <c r="D455" s="236" t="s">
        <v>596</v>
      </c>
      <c r="E455" s="201">
        <v>47352.83</v>
      </c>
      <c r="F455" s="42" t="s">
        <v>597</v>
      </c>
      <c r="G455" s="230" t="s">
        <v>470</v>
      </c>
      <c r="H455" s="42"/>
      <c r="I455" s="42"/>
      <c r="J455" s="42"/>
    </row>
    <row r="456" spans="1:10" x14ac:dyDescent="0.35">
      <c r="A456" s="42"/>
      <c r="B456" s="42"/>
      <c r="C456" s="42"/>
      <c r="D456" s="236" t="s">
        <v>1064</v>
      </c>
      <c r="E456" s="201">
        <v>77928.41</v>
      </c>
      <c r="F456" s="42" t="s">
        <v>1065</v>
      </c>
      <c r="G456" s="230" t="s">
        <v>470</v>
      </c>
      <c r="H456" s="42"/>
      <c r="I456" s="42"/>
      <c r="J456" s="42"/>
    </row>
    <row r="457" spans="1:10" x14ac:dyDescent="0.35">
      <c r="A457" s="42"/>
      <c r="B457" s="42"/>
      <c r="C457" s="42"/>
      <c r="D457" s="236" t="s">
        <v>635</v>
      </c>
      <c r="E457" s="201">
        <v>73447.520000000004</v>
      </c>
      <c r="F457" s="42" t="s">
        <v>636</v>
      </c>
      <c r="G457" s="230" t="s">
        <v>470</v>
      </c>
      <c r="H457" s="42"/>
      <c r="I457" s="42"/>
      <c r="J457" s="42"/>
    </row>
    <row r="458" spans="1:10" x14ac:dyDescent="0.35">
      <c r="A458" s="42"/>
      <c r="B458" s="42"/>
      <c r="C458" s="42"/>
      <c r="D458" s="236" t="s">
        <v>635</v>
      </c>
      <c r="E458" s="201">
        <v>71078.240000000005</v>
      </c>
      <c r="F458" s="42" t="s">
        <v>636</v>
      </c>
      <c r="G458" s="230" t="s">
        <v>470</v>
      </c>
      <c r="H458" s="42"/>
      <c r="I458" s="42"/>
      <c r="J458" s="42"/>
    </row>
    <row r="459" spans="1:10" x14ac:dyDescent="0.35">
      <c r="A459" s="42"/>
      <c r="B459" s="42"/>
      <c r="C459" s="42"/>
      <c r="D459" s="236" t="s">
        <v>1066</v>
      </c>
      <c r="E459" s="201">
        <v>65100</v>
      </c>
      <c r="F459" s="42" t="s">
        <v>1067</v>
      </c>
      <c r="G459" s="230" t="s">
        <v>470</v>
      </c>
      <c r="H459" s="42"/>
      <c r="I459" s="42"/>
      <c r="J459" s="42"/>
    </row>
    <row r="460" spans="1:10" x14ac:dyDescent="0.35">
      <c r="A460" s="42"/>
      <c r="B460" s="42"/>
      <c r="C460" s="42"/>
      <c r="D460" s="236" t="s">
        <v>1031</v>
      </c>
      <c r="E460" s="201">
        <v>213757.74</v>
      </c>
      <c r="F460" s="42" t="s">
        <v>472</v>
      </c>
      <c r="G460" s="230" t="s">
        <v>470</v>
      </c>
      <c r="H460" s="42"/>
      <c r="I460" s="42"/>
      <c r="J460" s="42"/>
    </row>
    <row r="461" spans="1:10" x14ac:dyDescent="0.35">
      <c r="A461" s="42"/>
      <c r="B461" s="42"/>
      <c r="C461" s="42"/>
      <c r="D461" s="236" t="s">
        <v>1068</v>
      </c>
      <c r="E461" s="201">
        <v>50000</v>
      </c>
      <c r="F461" s="42" t="s">
        <v>498</v>
      </c>
      <c r="G461" s="230" t="s">
        <v>470</v>
      </c>
      <c r="H461" s="42"/>
      <c r="I461" s="42"/>
      <c r="J461" s="42"/>
    </row>
    <row r="462" spans="1:10" x14ac:dyDescent="0.35">
      <c r="A462" s="42"/>
      <c r="B462" s="42"/>
      <c r="C462" s="42"/>
      <c r="D462" s="236" t="s">
        <v>1069</v>
      </c>
      <c r="E462" s="201">
        <v>43588.86</v>
      </c>
      <c r="F462" s="42" t="s">
        <v>1070</v>
      </c>
      <c r="G462" s="230" t="s">
        <v>470</v>
      </c>
      <c r="H462" s="42"/>
      <c r="I462" s="42"/>
      <c r="J462" s="42"/>
    </row>
    <row r="463" spans="1:10" x14ac:dyDescent="0.35">
      <c r="A463" s="42"/>
      <c r="B463" s="42"/>
      <c r="C463" s="42"/>
      <c r="D463" s="236" t="s">
        <v>1071</v>
      </c>
      <c r="E463" s="201">
        <v>58348.2</v>
      </c>
      <c r="F463" s="42" t="s">
        <v>686</v>
      </c>
      <c r="G463" s="230" t="s">
        <v>470</v>
      </c>
      <c r="H463" s="42"/>
      <c r="I463" s="42"/>
      <c r="J463" s="42"/>
    </row>
    <row r="464" spans="1:10" x14ac:dyDescent="0.35">
      <c r="A464" s="42"/>
      <c r="B464" s="42"/>
      <c r="C464" s="42"/>
      <c r="D464" s="236" t="s">
        <v>1072</v>
      </c>
      <c r="E464" s="201">
        <v>915588.17</v>
      </c>
      <c r="F464" s="42" t="s">
        <v>1073</v>
      </c>
      <c r="G464" s="230" t="s">
        <v>470</v>
      </c>
      <c r="H464" s="42"/>
      <c r="I464" s="42"/>
      <c r="J464" s="42"/>
    </row>
    <row r="465" spans="1:10" x14ac:dyDescent="0.35">
      <c r="A465" s="42"/>
      <c r="B465" s="42"/>
      <c r="C465" s="42"/>
      <c r="D465" s="236" t="s">
        <v>1074</v>
      </c>
      <c r="E465" s="201">
        <v>59714.58</v>
      </c>
      <c r="F465" s="42" t="s">
        <v>527</v>
      </c>
      <c r="G465" s="230" t="s">
        <v>470</v>
      </c>
      <c r="H465" s="42"/>
      <c r="I465" s="42"/>
      <c r="J465" s="42"/>
    </row>
    <row r="466" spans="1:10" x14ac:dyDescent="0.35">
      <c r="A466" s="42"/>
      <c r="B466" s="42"/>
      <c r="C466" s="42"/>
      <c r="D466" s="236" t="s">
        <v>887</v>
      </c>
      <c r="E466" s="201">
        <v>42000</v>
      </c>
      <c r="F466" s="42" t="s">
        <v>765</v>
      </c>
      <c r="G466" s="230" t="s">
        <v>470</v>
      </c>
      <c r="H466" s="42"/>
      <c r="I466" s="42"/>
      <c r="J466" s="42"/>
    </row>
    <row r="467" spans="1:10" x14ac:dyDescent="0.35">
      <c r="A467" s="42"/>
      <c r="B467" s="42"/>
      <c r="C467" s="42"/>
      <c r="D467" s="236" t="s">
        <v>887</v>
      </c>
      <c r="E467" s="201">
        <v>50644.02</v>
      </c>
      <c r="F467" s="42" t="s">
        <v>765</v>
      </c>
      <c r="G467" s="230" t="s">
        <v>470</v>
      </c>
      <c r="H467" s="42"/>
      <c r="I467" s="42"/>
      <c r="J467" s="42"/>
    </row>
    <row r="468" spans="1:10" x14ac:dyDescent="0.35">
      <c r="A468" s="42"/>
      <c r="B468" s="42"/>
      <c r="C468" s="42"/>
      <c r="D468" s="236" t="s">
        <v>1075</v>
      </c>
      <c r="E468" s="201">
        <v>608437</v>
      </c>
      <c r="F468" s="42" t="s">
        <v>498</v>
      </c>
      <c r="G468" s="230" t="s">
        <v>470</v>
      </c>
      <c r="H468" s="42"/>
      <c r="I468" s="42"/>
      <c r="J468" s="42"/>
    </row>
    <row r="469" spans="1:10" x14ac:dyDescent="0.35">
      <c r="A469" s="42"/>
      <c r="B469" s="42"/>
      <c r="C469" s="42"/>
      <c r="D469" s="236" t="s">
        <v>1076</v>
      </c>
      <c r="E469" s="201">
        <v>71830</v>
      </c>
      <c r="F469" s="42" t="s">
        <v>1077</v>
      </c>
      <c r="G469" s="230" t="s">
        <v>470</v>
      </c>
      <c r="H469" s="42"/>
      <c r="I469" s="42"/>
      <c r="J469" s="42"/>
    </row>
    <row r="470" spans="1:10" x14ac:dyDescent="0.35">
      <c r="A470" s="42"/>
      <c r="B470" s="42"/>
      <c r="C470" s="42"/>
      <c r="D470" s="236" t="s">
        <v>1078</v>
      </c>
      <c r="E470" s="201">
        <v>306360</v>
      </c>
      <c r="F470" s="42" t="s">
        <v>505</v>
      </c>
      <c r="G470" s="230" t="s">
        <v>470</v>
      </c>
      <c r="H470" s="42"/>
      <c r="I470" s="42"/>
      <c r="J470" s="42"/>
    </row>
    <row r="471" spans="1:10" x14ac:dyDescent="0.35">
      <c r="A471" s="42"/>
      <c r="B471" s="42"/>
      <c r="C471" s="42"/>
      <c r="D471" s="236" t="s">
        <v>1078</v>
      </c>
      <c r="E471" s="201">
        <v>93490</v>
      </c>
      <c r="F471" s="42" t="s">
        <v>505</v>
      </c>
      <c r="G471" s="230" t="s">
        <v>470</v>
      </c>
      <c r="H471" s="42"/>
      <c r="I471" s="42"/>
      <c r="J471" s="42"/>
    </row>
    <row r="472" spans="1:10" x14ac:dyDescent="0.35">
      <c r="A472" s="42"/>
      <c r="B472" s="42"/>
      <c r="C472" s="42"/>
      <c r="D472" s="236" t="s">
        <v>1079</v>
      </c>
      <c r="E472" s="201">
        <v>672500</v>
      </c>
      <c r="F472" s="42" t="s">
        <v>590</v>
      </c>
      <c r="G472" s="230" t="s">
        <v>470</v>
      </c>
      <c r="H472" s="42"/>
      <c r="I472" s="42"/>
      <c r="J472" s="42"/>
    </row>
    <row r="473" spans="1:10" x14ac:dyDescent="0.35">
      <c r="A473" s="42"/>
      <c r="B473" s="42"/>
      <c r="C473" s="42"/>
      <c r="D473" s="236" t="s">
        <v>1080</v>
      </c>
      <c r="E473" s="201">
        <v>1312000</v>
      </c>
      <c r="F473" s="42" t="s">
        <v>711</v>
      </c>
      <c r="G473" s="230" t="s">
        <v>470</v>
      </c>
      <c r="H473" s="42"/>
      <c r="I473" s="42"/>
      <c r="J473" s="42"/>
    </row>
    <row r="474" spans="1:10" x14ac:dyDescent="0.35">
      <c r="A474" s="42"/>
      <c r="B474" s="42"/>
      <c r="C474" s="42"/>
      <c r="D474" s="236" t="s">
        <v>1081</v>
      </c>
      <c r="E474" s="201">
        <v>501426</v>
      </c>
      <c r="F474" s="42" t="s">
        <v>498</v>
      </c>
      <c r="G474" s="230" t="s">
        <v>470</v>
      </c>
      <c r="H474" s="42"/>
      <c r="I474" s="42"/>
      <c r="J474" s="42"/>
    </row>
    <row r="475" spans="1:10" x14ac:dyDescent="0.35">
      <c r="A475" s="42"/>
      <c r="B475" s="42"/>
      <c r="C475" s="42"/>
      <c r="D475" s="236" t="s">
        <v>1082</v>
      </c>
      <c r="E475" s="201">
        <v>45784</v>
      </c>
      <c r="F475" s="42" t="s">
        <v>487</v>
      </c>
      <c r="G475" s="230" t="s">
        <v>470</v>
      </c>
      <c r="H475" s="42"/>
      <c r="I475" s="42"/>
      <c r="J475" s="42"/>
    </row>
    <row r="476" spans="1:10" x14ac:dyDescent="0.35">
      <c r="A476" s="42"/>
      <c r="B476" s="42"/>
      <c r="C476" s="42"/>
      <c r="D476" s="236" t="s">
        <v>1083</v>
      </c>
      <c r="E476" s="201">
        <v>179700</v>
      </c>
      <c r="F476" s="42" t="s">
        <v>1084</v>
      </c>
      <c r="G476" s="230" t="s">
        <v>470</v>
      </c>
      <c r="H476" s="42"/>
      <c r="I476" s="42"/>
      <c r="J476" s="42"/>
    </row>
    <row r="477" spans="1:10" x14ac:dyDescent="0.35">
      <c r="A477" s="42"/>
      <c r="B477" s="42"/>
      <c r="C477" s="42"/>
      <c r="D477" s="236" t="s">
        <v>1085</v>
      </c>
      <c r="E477" s="201">
        <v>65965</v>
      </c>
      <c r="F477" s="42" t="s">
        <v>1086</v>
      </c>
      <c r="G477" s="230" t="s">
        <v>470</v>
      </c>
      <c r="H477" s="42"/>
      <c r="I477" s="42"/>
      <c r="J477" s="42"/>
    </row>
    <row r="478" spans="1:10" x14ac:dyDescent="0.35">
      <c r="A478" s="42"/>
      <c r="B478" s="42"/>
      <c r="C478" s="42"/>
      <c r="D478" s="236" t="s">
        <v>884</v>
      </c>
      <c r="E478" s="201">
        <v>98964.95</v>
      </c>
      <c r="F478" s="42" t="s">
        <v>885</v>
      </c>
      <c r="G478" s="230" t="s">
        <v>470</v>
      </c>
      <c r="H478" s="42"/>
      <c r="I478" s="42"/>
      <c r="J478" s="42"/>
    </row>
    <row r="479" spans="1:10" x14ac:dyDescent="0.35">
      <c r="A479" s="42"/>
      <c r="B479" s="42"/>
      <c r="C479" s="42"/>
      <c r="D479" s="236" t="s">
        <v>1087</v>
      </c>
      <c r="E479" s="201">
        <v>58225.46</v>
      </c>
      <c r="F479" s="42" t="s">
        <v>839</v>
      </c>
      <c r="G479" s="230" t="s">
        <v>470</v>
      </c>
      <c r="H479" s="42"/>
      <c r="I479" s="42"/>
      <c r="J479" s="42"/>
    </row>
    <row r="480" spans="1:10" x14ac:dyDescent="0.35">
      <c r="A480" s="42"/>
      <c r="B480" s="42"/>
      <c r="C480" s="42"/>
      <c r="D480" s="236" t="s">
        <v>1066</v>
      </c>
      <c r="E480" s="201">
        <v>63000</v>
      </c>
      <c r="F480" s="42" t="s">
        <v>1067</v>
      </c>
      <c r="G480" s="230" t="s">
        <v>470</v>
      </c>
      <c r="H480" s="42"/>
      <c r="I480" s="42"/>
      <c r="J480" s="42"/>
    </row>
    <row r="481" spans="1:10" x14ac:dyDescent="0.35">
      <c r="A481" s="42"/>
      <c r="B481" s="42"/>
      <c r="C481" s="42"/>
      <c r="D481" s="236" t="s">
        <v>1088</v>
      </c>
      <c r="E481" s="201">
        <v>70600.78</v>
      </c>
      <c r="F481" s="42" t="s">
        <v>568</v>
      </c>
      <c r="G481" s="230" t="s">
        <v>470</v>
      </c>
      <c r="H481" s="42"/>
      <c r="I481" s="42"/>
      <c r="J481" s="42"/>
    </row>
    <row r="482" spans="1:10" x14ac:dyDescent="0.35">
      <c r="A482" s="42"/>
      <c r="B482" s="42"/>
      <c r="C482" s="42"/>
      <c r="D482" s="236" t="s">
        <v>1089</v>
      </c>
      <c r="E482" s="201">
        <v>430010</v>
      </c>
      <c r="F482" s="42" t="s">
        <v>1049</v>
      </c>
      <c r="G482" s="230" t="s">
        <v>470</v>
      </c>
      <c r="H482" s="42"/>
      <c r="I482" s="42"/>
      <c r="J482" s="42"/>
    </row>
    <row r="483" spans="1:10" x14ac:dyDescent="0.35">
      <c r="A483" s="42"/>
      <c r="B483" s="42"/>
      <c r="C483" s="42"/>
      <c r="D483" s="236" t="s">
        <v>1090</v>
      </c>
      <c r="E483" s="201">
        <v>49887.95</v>
      </c>
      <c r="F483" s="42" t="s">
        <v>716</v>
      </c>
      <c r="G483" s="230" t="s">
        <v>470</v>
      </c>
      <c r="H483" s="42"/>
      <c r="I483" s="42"/>
      <c r="J483" s="42"/>
    </row>
    <row r="484" spans="1:10" x14ac:dyDescent="0.35">
      <c r="A484" s="42"/>
      <c r="B484" s="42"/>
      <c r="C484" s="42"/>
      <c r="D484" s="236" t="s">
        <v>884</v>
      </c>
      <c r="E484" s="201">
        <v>294532</v>
      </c>
      <c r="F484" s="42" t="s">
        <v>885</v>
      </c>
      <c r="G484" s="230" t="s">
        <v>470</v>
      </c>
      <c r="H484" s="42"/>
      <c r="I484" s="42"/>
      <c r="J484" s="42"/>
    </row>
    <row r="485" spans="1:10" x14ac:dyDescent="0.35">
      <c r="A485" s="42"/>
      <c r="B485" s="42"/>
      <c r="C485" s="42"/>
      <c r="D485" s="236" t="s">
        <v>1091</v>
      </c>
      <c r="E485" s="201">
        <v>137999.99</v>
      </c>
      <c r="F485" s="42" t="s">
        <v>943</v>
      </c>
      <c r="G485" s="230" t="s">
        <v>470</v>
      </c>
      <c r="H485" s="42"/>
      <c r="I485" s="42"/>
      <c r="J485" s="42"/>
    </row>
    <row r="486" spans="1:10" x14ac:dyDescent="0.35">
      <c r="A486" s="42"/>
      <c r="B486" s="42"/>
      <c r="C486" s="42"/>
      <c r="D486" s="236" t="s">
        <v>1092</v>
      </c>
      <c r="E486" s="201">
        <v>49314.559999999998</v>
      </c>
      <c r="F486" s="42" t="s">
        <v>655</v>
      </c>
      <c r="G486" s="230" t="s">
        <v>470</v>
      </c>
      <c r="H486" s="42"/>
      <c r="I486" s="42"/>
      <c r="J486" s="42"/>
    </row>
    <row r="487" spans="1:10" x14ac:dyDescent="0.35">
      <c r="A487" s="42"/>
      <c r="B487" s="42"/>
      <c r="C487" s="42"/>
      <c r="D487" s="236" t="s">
        <v>1093</v>
      </c>
      <c r="E487" s="201">
        <v>48639.6</v>
      </c>
      <c r="F487" s="42" t="s">
        <v>487</v>
      </c>
      <c r="G487" s="230" t="s">
        <v>470</v>
      </c>
      <c r="H487" s="42"/>
      <c r="I487" s="42"/>
      <c r="J487" s="42"/>
    </row>
    <row r="488" spans="1:10" x14ac:dyDescent="0.35">
      <c r="A488" s="42"/>
      <c r="B488" s="42"/>
      <c r="C488" s="42"/>
      <c r="D488" s="236" t="s">
        <v>1064</v>
      </c>
      <c r="E488" s="201">
        <v>75855.08</v>
      </c>
      <c r="F488" s="42" t="s">
        <v>1065</v>
      </c>
      <c r="G488" s="230" t="s">
        <v>470</v>
      </c>
      <c r="H488" s="42"/>
      <c r="I488" s="42"/>
      <c r="J488" s="42"/>
    </row>
    <row r="489" spans="1:10" x14ac:dyDescent="0.35">
      <c r="A489" s="42"/>
      <c r="B489" s="42"/>
      <c r="C489" s="42"/>
      <c r="D489" s="236" t="s">
        <v>571</v>
      </c>
      <c r="E489" s="201">
        <v>54093.22</v>
      </c>
      <c r="F489" s="42" t="s">
        <v>523</v>
      </c>
      <c r="G489" s="230" t="s">
        <v>470</v>
      </c>
      <c r="H489" s="42"/>
      <c r="I489" s="42"/>
      <c r="J489" s="42"/>
    </row>
    <row r="490" spans="1:10" x14ac:dyDescent="0.35">
      <c r="A490" s="42"/>
      <c r="B490" s="42"/>
      <c r="C490" s="42"/>
      <c r="D490" s="236" t="s">
        <v>1094</v>
      </c>
      <c r="E490" s="201">
        <v>138710</v>
      </c>
      <c r="F490" s="42" t="s">
        <v>869</v>
      </c>
      <c r="G490" s="230" t="s">
        <v>470</v>
      </c>
      <c r="H490" s="42"/>
      <c r="I490" s="42"/>
      <c r="J490" s="42"/>
    </row>
    <row r="491" spans="1:10" x14ac:dyDescent="0.35">
      <c r="A491" s="42"/>
      <c r="B491" s="42"/>
      <c r="C491" s="42"/>
      <c r="D491" s="236" t="s">
        <v>976</v>
      </c>
      <c r="E491" s="201">
        <v>55358.15</v>
      </c>
      <c r="F491" s="42" t="s">
        <v>915</v>
      </c>
      <c r="G491" s="230" t="s">
        <v>470</v>
      </c>
      <c r="H491" s="42"/>
      <c r="I491" s="42"/>
      <c r="J491" s="42"/>
    </row>
    <row r="492" spans="1:10" x14ac:dyDescent="0.35">
      <c r="A492" s="42"/>
      <c r="B492" s="42"/>
      <c r="C492" s="42"/>
      <c r="D492" s="236" t="s">
        <v>1095</v>
      </c>
      <c r="E492" s="201">
        <v>86290</v>
      </c>
      <c r="F492" s="42" t="s">
        <v>734</v>
      </c>
      <c r="G492" s="230" t="s">
        <v>470</v>
      </c>
      <c r="H492" s="42"/>
      <c r="I492" s="42"/>
      <c r="J492" s="42"/>
    </row>
    <row r="493" spans="1:10" x14ac:dyDescent="0.35">
      <c r="A493" s="42"/>
      <c r="B493" s="42"/>
      <c r="C493" s="42"/>
      <c r="D493" s="236" t="s">
        <v>1096</v>
      </c>
      <c r="E493" s="201">
        <v>109142.1</v>
      </c>
      <c r="F493" s="42" t="s">
        <v>1097</v>
      </c>
      <c r="G493" s="230" t="s">
        <v>470</v>
      </c>
      <c r="H493" s="42"/>
      <c r="I493" s="42"/>
      <c r="J493" s="42"/>
    </row>
    <row r="494" spans="1:10" x14ac:dyDescent="0.35">
      <c r="A494" s="42"/>
      <c r="B494" s="42"/>
      <c r="C494" s="42"/>
      <c r="D494" s="236" t="s">
        <v>1098</v>
      </c>
      <c r="E494" s="201">
        <v>149006</v>
      </c>
      <c r="F494" s="42" t="s">
        <v>1099</v>
      </c>
      <c r="G494" s="230" t="s">
        <v>470</v>
      </c>
      <c r="H494" s="42"/>
      <c r="I494" s="42"/>
      <c r="J494" s="42"/>
    </row>
    <row r="495" spans="1:10" x14ac:dyDescent="0.35">
      <c r="A495" s="42"/>
      <c r="B495" s="42"/>
      <c r="C495" s="42"/>
      <c r="D495" s="236" t="s">
        <v>760</v>
      </c>
      <c r="E495" s="201">
        <v>69819</v>
      </c>
      <c r="F495" s="42" t="s">
        <v>761</v>
      </c>
      <c r="G495" s="230" t="s">
        <v>470</v>
      </c>
      <c r="H495" s="42"/>
      <c r="I495" s="42"/>
      <c r="J495" s="42"/>
    </row>
    <row r="496" spans="1:10" x14ac:dyDescent="0.35">
      <c r="A496" s="42"/>
      <c r="B496" s="42"/>
      <c r="C496" s="42"/>
      <c r="D496" s="236" t="s">
        <v>1100</v>
      </c>
      <c r="E496" s="201">
        <v>195381.93</v>
      </c>
      <c r="F496" s="42" t="s">
        <v>1101</v>
      </c>
      <c r="G496" s="230" t="s">
        <v>470</v>
      </c>
      <c r="H496" s="42"/>
      <c r="I496" s="42"/>
      <c r="J496" s="42"/>
    </row>
    <row r="497" spans="1:10" x14ac:dyDescent="0.35">
      <c r="A497" s="42"/>
      <c r="B497" s="42"/>
      <c r="C497" s="42"/>
      <c r="D497" s="236" t="s">
        <v>639</v>
      </c>
      <c r="E497" s="201">
        <v>45825.32</v>
      </c>
      <c r="F497" s="42" t="s">
        <v>597</v>
      </c>
      <c r="G497" s="230" t="s">
        <v>470</v>
      </c>
      <c r="H497" s="42"/>
      <c r="I497" s="42"/>
      <c r="J497" s="42"/>
    </row>
    <row r="498" spans="1:10" x14ac:dyDescent="0.35">
      <c r="A498" s="42"/>
      <c r="B498" s="42"/>
      <c r="C498" s="42"/>
      <c r="D498" s="236" t="s">
        <v>931</v>
      </c>
      <c r="E498" s="201">
        <v>70445.86</v>
      </c>
      <c r="F498" s="42" t="s">
        <v>932</v>
      </c>
      <c r="G498" s="230" t="s">
        <v>470</v>
      </c>
      <c r="H498" s="42"/>
      <c r="I498" s="42"/>
      <c r="J498" s="42"/>
    </row>
    <row r="499" spans="1:10" x14ac:dyDescent="0.35">
      <c r="A499" s="42"/>
      <c r="B499" s="42"/>
      <c r="C499" s="42"/>
      <c r="D499" s="236" t="s">
        <v>838</v>
      </c>
      <c r="E499" s="201">
        <v>56549.05</v>
      </c>
      <c r="F499" s="42" t="s">
        <v>839</v>
      </c>
      <c r="G499" s="230" t="s">
        <v>470</v>
      </c>
      <c r="H499" s="42"/>
      <c r="I499" s="42"/>
      <c r="J499" s="42"/>
    </row>
    <row r="500" spans="1:10" x14ac:dyDescent="0.35">
      <c r="A500" s="42"/>
      <c r="B500" s="42"/>
      <c r="C500" s="42"/>
      <c r="D500" s="236" t="s">
        <v>1026</v>
      </c>
      <c r="E500" s="201">
        <v>69343.539999999994</v>
      </c>
      <c r="F500" s="42" t="s">
        <v>894</v>
      </c>
      <c r="G500" s="230" t="s">
        <v>470</v>
      </c>
      <c r="H500" s="42"/>
      <c r="I500" s="42"/>
      <c r="J500" s="42"/>
    </row>
    <row r="501" spans="1:10" x14ac:dyDescent="0.35">
      <c r="A501" s="42"/>
      <c r="B501" s="42"/>
      <c r="C501" s="42"/>
      <c r="D501" s="236" t="s">
        <v>471</v>
      </c>
      <c r="E501" s="201">
        <v>193839.35999999999</v>
      </c>
      <c r="F501" s="42" t="s">
        <v>472</v>
      </c>
      <c r="G501" s="230" t="s">
        <v>470</v>
      </c>
      <c r="H501" s="42"/>
      <c r="I501" s="42"/>
      <c r="J501" s="42"/>
    </row>
    <row r="502" spans="1:10" x14ac:dyDescent="0.35">
      <c r="A502" s="42"/>
      <c r="B502" s="42"/>
      <c r="C502" s="42"/>
      <c r="D502" s="236" t="s">
        <v>1102</v>
      </c>
      <c r="E502" s="201">
        <v>61861.13</v>
      </c>
      <c r="F502" s="42" t="s">
        <v>955</v>
      </c>
      <c r="G502" s="230" t="s">
        <v>470</v>
      </c>
      <c r="H502" s="42"/>
      <c r="I502" s="42"/>
      <c r="J502" s="42"/>
    </row>
    <row r="503" spans="1:10" x14ac:dyDescent="0.35">
      <c r="A503" s="42"/>
      <c r="B503" s="42"/>
      <c r="C503" s="42"/>
      <c r="D503" s="236" t="s">
        <v>1103</v>
      </c>
      <c r="E503" s="201">
        <v>248000</v>
      </c>
      <c r="F503" s="42" t="s">
        <v>744</v>
      </c>
      <c r="G503" s="230" t="s">
        <v>470</v>
      </c>
      <c r="H503" s="42"/>
      <c r="I503" s="42"/>
      <c r="J503" s="42"/>
    </row>
    <row r="504" spans="1:10" x14ac:dyDescent="0.35">
      <c r="A504" s="42"/>
      <c r="B504" s="42"/>
      <c r="C504" s="42"/>
      <c r="D504" s="236" t="s">
        <v>1104</v>
      </c>
      <c r="E504" s="201">
        <v>190000</v>
      </c>
      <c r="F504" s="42" t="s">
        <v>627</v>
      </c>
      <c r="G504" s="230" t="s">
        <v>470</v>
      </c>
      <c r="H504" s="42"/>
      <c r="I504" s="42"/>
      <c r="J504" s="42"/>
    </row>
    <row r="505" spans="1:10" x14ac:dyDescent="0.35">
      <c r="A505" s="42"/>
      <c r="B505" s="42"/>
      <c r="C505" s="42"/>
      <c r="D505" s="236" t="s">
        <v>1105</v>
      </c>
      <c r="E505" s="201">
        <v>136554</v>
      </c>
      <c r="F505" s="42" t="s">
        <v>967</v>
      </c>
      <c r="G505" s="230" t="s">
        <v>470</v>
      </c>
      <c r="H505" s="42"/>
      <c r="I505" s="42"/>
      <c r="J505" s="42"/>
    </row>
    <row r="506" spans="1:10" x14ac:dyDescent="0.35">
      <c r="A506" s="42"/>
      <c r="B506" s="42"/>
      <c r="C506" s="42"/>
      <c r="D506" s="236" t="s">
        <v>1106</v>
      </c>
      <c r="E506" s="201">
        <v>57266.8</v>
      </c>
      <c r="F506" s="42" t="s">
        <v>562</v>
      </c>
      <c r="G506" s="230" t="s">
        <v>470</v>
      </c>
      <c r="H506" s="42"/>
      <c r="I506" s="42"/>
      <c r="J506" s="42"/>
    </row>
    <row r="507" spans="1:10" x14ac:dyDescent="0.35">
      <c r="A507" s="42"/>
      <c r="B507" s="42"/>
      <c r="C507" s="42"/>
      <c r="D507" s="236" t="s">
        <v>1107</v>
      </c>
      <c r="E507" s="201">
        <v>111098.4</v>
      </c>
      <c r="F507" s="42" t="s">
        <v>498</v>
      </c>
      <c r="G507" s="230" t="s">
        <v>470</v>
      </c>
      <c r="H507" s="42"/>
      <c r="I507" s="42"/>
      <c r="J507" s="42"/>
    </row>
    <row r="508" spans="1:10" x14ac:dyDescent="0.35">
      <c r="A508" s="42"/>
      <c r="B508" s="42"/>
      <c r="C508" s="42"/>
      <c r="D508" s="236" t="s">
        <v>1108</v>
      </c>
      <c r="E508" s="201">
        <v>51528</v>
      </c>
      <c r="F508" s="42" t="s">
        <v>498</v>
      </c>
      <c r="G508" s="230" t="s">
        <v>470</v>
      </c>
      <c r="H508" s="42"/>
      <c r="I508" s="42"/>
      <c r="J508" s="42"/>
    </row>
    <row r="509" spans="1:10" x14ac:dyDescent="0.35">
      <c r="A509" s="42"/>
      <c r="B509" s="42"/>
      <c r="C509" s="42"/>
      <c r="D509" s="236" t="s">
        <v>1108</v>
      </c>
      <c r="E509" s="201">
        <v>51528</v>
      </c>
      <c r="F509" s="42" t="s">
        <v>498</v>
      </c>
      <c r="G509" s="230" t="s">
        <v>470</v>
      </c>
      <c r="H509" s="42"/>
      <c r="I509" s="42"/>
      <c r="J509" s="42"/>
    </row>
    <row r="510" spans="1:10" x14ac:dyDescent="0.35">
      <c r="A510" s="42"/>
      <c r="B510" s="42"/>
      <c r="C510" s="42"/>
      <c r="D510" s="236" t="s">
        <v>474</v>
      </c>
      <c r="E510" s="201">
        <v>150553.98000000001</v>
      </c>
      <c r="F510" s="42" t="s">
        <v>475</v>
      </c>
      <c r="G510" s="230" t="s">
        <v>470</v>
      </c>
      <c r="H510" s="42"/>
      <c r="I510" s="42"/>
      <c r="J510" s="42"/>
    </row>
    <row r="511" spans="1:10" x14ac:dyDescent="0.35">
      <c r="A511" s="42"/>
      <c r="B511" s="42"/>
      <c r="C511" s="42"/>
      <c r="D511" s="236" t="s">
        <v>1109</v>
      </c>
      <c r="E511" s="201">
        <v>76373.77</v>
      </c>
      <c r="F511" s="42" t="s">
        <v>477</v>
      </c>
      <c r="G511" s="230" t="s">
        <v>470</v>
      </c>
      <c r="H511" s="42"/>
      <c r="I511" s="42"/>
      <c r="J511" s="42"/>
    </row>
    <row r="512" spans="1:10" x14ac:dyDescent="0.35">
      <c r="A512" s="42"/>
      <c r="B512" s="42"/>
      <c r="C512" s="42"/>
      <c r="D512" s="236" t="s">
        <v>1110</v>
      </c>
      <c r="E512" s="201">
        <v>51954.57</v>
      </c>
      <c r="F512" s="42" t="s">
        <v>664</v>
      </c>
      <c r="G512" s="230" t="s">
        <v>470</v>
      </c>
      <c r="H512" s="42"/>
      <c r="I512" s="42"/>
      <c r="J512" s="42"/>
    </row>
    <row r="513" spans="1:10" x14ac:dyDescent="0.35">
      <c r="A513" s="42"/>
      <c r="B513" s="42"/>
      <c r="C513" s="42"/>
      <c r="D513" s="236" t="s">
        <v>476</v>
      </c>
      <c r="E513" s="201">
        <v>68808.679999999993</v>
      </c>
      <c r="F513" s="42" t="s">
        <v>477</v>
      </c>
      <c r="G513" s="230" t="s">
        <v>470</v>
      </c>
      <c r="H513" s="42"/>
      <c r="I513" s="42"/>
      <c r="J513" s="42"/>
    </row>
    <row r="514" spans="1:10" x14ac:dyDescent="0.35">
      <c r="A514" s="42"/>
      <c r="B514" s="42"/>
      <c r="C514" s="42"/>
      <c r="D514" s="236" t="s">
        <v>1109</v>
      </c>
      <c r="E514" s="201">
        <v>64838.73</v>
      </c>
      <c r="F514" s="42" t="s">
        <v>477</v>
      </c>
      <c r="G514" s="230" t="s">
        <v>470</v>
      </c>
      <c r="H514" s="42"/>
      <c r="I514" s="42"/>
      <c r="J514" s="42"/>
    </row>
    <row r="515" spans="1:10" x14ac:dyDescent="0.35">
      <c r="A515" s="42"/>
      <c r="B515" s="42"/>
      <c r="C515" s="42"/>
      <c r="D515" s="236" t="s">
        <v>526</v>
      </c>
      <c r="E515" s="201">
        <v>57995.29</v>
      </c>
      <c r="F515" s="42" t="s">
        <v>527</v>
      </c>
      <c r="G515" s="230" t="s">
        <v>470</v>
      </c>
      <c r="H515" s="42"/>
      <c r="I515" s="42"/>
      <c r="J515" s="42"/>
    </row>
    <row r="516" spans="1:10" x14ac:dyDescent="0.35">
      <c r="A516" s="42"/>
      <c r="B516" s="42"/>
      <c r="C516" s="42"/>
      <c r="D516" s="236" t="s">
        <v>1066</v>
      </c>
      <c r="E516" s="201">
        <v>42000</v>
      </c>
      <c r="F516" s="42" t="s">
        <v>1067</v>
      </c>
      <c r="G516" s="230" t="s">
        <v>470</v>
      </c>
      <c r="H516" s="42"/>
      <c r="I516" s="42"/>
      <c r="J516" s="42"/>
    </row>
    <row r="517" spans="1:10" x14ac:dyDescent="0.35">
      <c r="A517" s="42"/>
      <c r="B517" s="42"/>
      <c r="C517" s="42"/>
      <c r="D517" s="236" t="s">
        <v>954</v>
      </c>
      <c r="E517" s="201">
        <v>45041.82</v>
      </c>
      <c r="F517" s="42" t="s">
        <v>955</v>
      </c>
      <c r="G517" s="230" t="s">
        <v>470</v>
      </c>
      <c r="H517" s="42"/>
      <c r="I517" s="42"/>
      <c r="J517" s="42"/>
    </row>
    <row r="518" spans="1:10" x14ac:dyDescent="0.35">
      <c r="A518" s="42"/>
      <c r="B518" s="42"/>
      <c r="C518" s="42"/>
      <c r="D518" s="236" t="s">
        <v>887</v>
      </c>
      <c r="E518" s="201">
        <v>87280.39</v>
      </c>
      <c r="F518" s="42" t="s">
        <v>765</v>
      </c>
      <c r="G518" s="230" t="s">
        <v>470</v>
      </c>
      <c r="H518" s="42"/>
      <c r="I518" s="42"/>
      <c r="J518" s="42"/>
    </row>
    <row r="519" spans="1:10" x14ac:dyDescent="0.35">
      <c r="A519" s="42"/>
      <c r="B519" s="42"/>
      <c r="C519" s="42"/>
      <c r="D519" s="236" t="s">
        <v>1111</v>
      </c>
      <c r="E519" s="201">
        <v>90000</v>
      </c>
      <c r="F519" s="42" t="s">
        <v>1112</v>
      </c>
      <c r="G519" s="230" t="s">
        <v>470</v>
      </c>
      <c r="H519" s="42"/>
      <c r="I519" s="42"/>
      <c r="J519" s="42"/>
    </row>
    <row r="520" spans="1:10" x14ac:dyDescent="0.35">
      <c r="A520" s="42"/>
      <c r="B520" s="42"/>
      <c r="C520" s="42"/>
      <c r="D520" s="236" t="s">
        <v>1113</v>
      </c>
      <c r="E520" s="201">
        <v>50570.06</v>
      </c>
      <c r="F520" s="42" t="s">
        <v>1065</v>
      </c>
      <c r="G520" s="230" t="s">
        <v>470</v>
      </c>
      <c r="H520" s="42"/>
      <c r="I520" s="42"/>
      <c r="J520" s="42"/>
    </row>
    <row r="521" spans="1:10" x14ac:dyDescent="0.35">
      <c r="A521" s="42"/>
      <c r="B521" s="42"/>
      <c r="C521" s="42"/>
      <c r="D521" s="236" t="s">
        <v>567</v>
      </c>
      <c r="E521" s="201">
        <v>106199.86</v>
      </c>
      <c r="F521" s="42" t="s">
        <v>568</v>
      </c>
      <c r="G521" s="230" t="s">
        <v>470</v>
      </c>
      <c r="H521" s="42"/>
      <c r="I521" s="42"/>
      <c r="J521" s="42"/>
    </row>
    <row r="522" spans="1:10" x14ac:dyDescent="0.35">
      <c r="A522" s="42"/>
      <c r="B522" s="42"/>
      <c r="C522" s="42"/>
      <c r="D522" s="236" t="s">
        <v>1114</v>
      </c>
      <c r="E522" s="201">
        <v>52306.63</v>
      </c>
      <c r="F522" s="42" t="s">
        <v>1070</v>
      </c>
      <c r="G522" s="230" t="s">
        <v>470</v>
      </c>
      <c r="H522" s="42"/>
      <c r="I522" s="42"/>
      <c r="J522" s="42"/>
    </row>
    <row r="523" spans="1:10" x14ac:dyDescent="0.35">
      <c r="A523" s="42"/>
      <c r="B523" s="42"/>
      <c r="C523" s="42"/>
      <c r="D523" s="236" t="s">
        <v>1115</v>
      </c>
      <c r="E523" s="201">
        <v>538725.13</v>
      </c>
      <c r="F523" s="42" t="s">
        <v>1116</v>
      </c>
      <c r="G523" s="230" t="s">
        <v>470</v>
      </c>
      <c r="H523" s="42"/>
      <c r="I523" s="42"/>
      <c r="J523" s="42"/>
    </row>
    <row r="524" spans="1:10" x14ac:dyDescent="0.35">
      <c r="A524" s="42"/>
      <c r="B524" s="42"/>
      <c r="C524" s="42"/>
      <c r="D524" s="236" t="s">
        <v>888</v>
      </c>
      <c r="E524" s="201">
        <v>80307.08</v>
      </c>
      <c r="F524" s="42" t="s">
        <v>475</v>
      </c>
      <c r="G524" s="230" t="s">
        <v>470</v>
      </c>
      <c r="H524" s="42"/>
      <c r="I524" s="42"/>
      <c r="J524" s="42"/>
    </row>
    <row r="525" spans="1:10" x14ac:dyDescent="0.35">
      <c r="A525" s="42"/>
      <c r="B525" s="42"/>
      <c r="C525" s="42"/>
      <c r="D525" s="236" t="s">
        <v>474</v>
      </c>
      <c r="E525" s="201">
        <v>146538.62</v>
      </c>
      <c r="F525" s="42" t="s">
        <v>475</v>
      </c>
      <c r="G525" s="230" t="s">
        <v>470</v>
      </c>
      <c r="H525" s="42"/>
      <c r="I525" s="42"/>
      <c r="J525" s="42"/>
    </row>
    <row r="526" spans="1:10" x14ac:dyDescent="0.35">
      <c r="A526" s="42"/>
      <c r="B526" s="42"/>
      <c r="C526" s="42"/>
      <c r="D526" s="236" t="s">
        <v>1117</v>
      </c>
      <c r="E526" s="201">
        <v>71399.25</v>
      </c>
      <c r="F526" s="42" t="s">
        <v>894</v>
      </c>
      <c r="G526" s="230" t="s">
        <v>470</v>
      </c>
      <c r="H526" s="42"/>
      <c r="I526" s="42"/>
      <c r="J526" s="42"/>
    </row>
    <row r="527" spans="1:10" x14ac:dyDescent="0.35">
      <c r="A527" s="42"/>
      <c r="B527" s="42"/>
      <c r="C527" s="42"/>
      <c r="D527" s="236" t="s">
        <v>1117</v>
      </c>
      <c r="E527" s="201">
        <v>43754.2</v>
      </c>
      <c r="F527" s="42" t="s">
        <v>894</v>
      </c>
      <c r="G527" s="230" t="s">
        <v>470</v>
      </c>
      <c r="H527" s="42"/>
      <c r="I527" s="42"/>
      <c r="J527" s="42"/>
    </row>
    <row r="528" spans="1:10" x14ac:dyDescent="0.35">
      <c r="A528" s="42"/>
      <c r="B528" s="42"/>
      <c r="C528" s="42"/>
      <c r="D528" s="236" t="s">
        <v>1118</v>
      </c>
      <c r="E528" s="201">
        <v>49870.720000000001</v>
      </c>
      <c r="F528" s="42" t="s">
        <v>761</v>
      </c>
      <c r="G528" s="230" t="s">
        <v>470</v>
      </c>
      <c r="H528" s="42"/>
      <c r="I528" s="42"/>
      <c r="J528" s="42"/>
    </row>
    <row r="529" spans="1:10" x14ac:dyDescent="0.35">
      <c r="A529" s="42"/>
      <c r="B529" s="42"/>
      <c r="C529" s="42"/>
      <c r="D529" s="236" t="s">
        <v>1119</v>
      </c>
      <c r="E529" s="201">
        <v>48922.17</v>
      </c>
      <c r="F529" s="42" t="s">
        <v>1120</v>
      </c>
      <c r="G529" s="230" t="s">
        <v>470</v>
      </c>
      <c r="H529" s="42"/>
      <c r="I529" s="42"/>
      <c r="J529" s="42"/>
    </row>
    <row r="530" spans="1:10" x14ac:dyDescent="0.35">
      <c r="A530" s="42"/>
      <c r="B530" s="42"/>
      <c r="C530" s="42"/>
      <c r="D530" s="236" t="s">
        <v>1121</v>
      </c>
      <c r="E530" s="201">
        <v>48922.17</v>
      </c>
      <c r="F530" s="42" t="s">
        <v>1122</v>
      </c>
      <c r="G530" s="230" t="s">
        <v>470</v>
      </c>
      <c r="H530" s="42"/>
      <c r="I530" s="42"/>
      <c r="J530" s="42"/>
    </row>
    <row r="531" spans="1:10" x14ac:dyDescent="0.35">
      <c r="A531" s="42"/>
      <c r="B531" s="42"/>
      <c r="C531" s="42"/>
      <c r="D531" s="236" t="s">
        <v>1121</v>
      </c>
      <c r="E531" s="201">
        <v>48922.17</v>
      </c>
      <c r="F531" s="42" t="s">
        <v>1123</v>
      </c>
      <c r="G531" s="230" t="s">
        <v>470</v>
      </c>
      <c r="H531" s="42"/>
      <c r="I531" s="42"/>
      <c r="J531" s="42"/>
    </row>
    <row r="532" spans="1:10" x14ac:dyDescent="0.35">
      <c r="A532" s="42"/>
      <c r="B532" s="42"/>
      <c r="C532" s="42"/>
      <c r="D532" s="236" t="s">
        <v>1121</v>
      </c>
      <c r="E532" s="201">
        <v>48922.17</v>
      </c>
      <c r="F532" s="42" t="s">
        <v>1124</v>
      </c>
      <c r="G532" s="230" t="s">
        <v>470</v>
      </c>
      <c r="H532" s="42"/>
      <c r="I532" s="42"/>
      <c r="J532" s="42"/>
    </row>
    <row r="533" spans="1:10" x14ac:dyDescent="0.35">
      <c r="A533" s="42"/>
      <c r="B533" s="42"/>
      <c r="C533" s="42"/>
      <c r="D533" s="236" t="s">
        <v>1121</v>
      </c>
      <c r="E533" s="201">
        <v>68034.850000000006</v>
      </c>
      <c r="F533" s="42" t="s">
        <v>1125</v>
      </c>
      <c r="G533" s="230" t="s">
        <v>470</v>
      </c>
      <c r="H533" s="42"/>
      <c r="I533" s="42"/>
      <c r="J533" s="42"/>
    </row>
    <row r="534" spans="1:10" x14ac:dyDescent="0.35">
      <c r="A534" s="42"/>
      <c r="B534" s="42"/>
      <c r="C534" s="42"/>
      <c r="D534" s="236" t="s">
        <v>1121</v>
      </c>
      <c r="E534" s="201">
        <v>103523.36</v>
      </c>
      <c r="F534" s="42" t="s">
        <v>1126</v>
      </c>
      <c r="G534" s="230" t="s">
        <v>470</v>
      </c>
      <c r="H534" s="42"/>
      <c r="I534" s="42"/>
      <c r="J534" s="42"/>
    </row>
    <row r="535" spans="1:10" x14ac:dyDescent="0.35">
      <c r="A535" s="42"/>
      <c r="B535" s="42"/>
      <c r="C535" s="42"/>
      <c r="D535" s="236" t="s">
        <v>1121</v>
      </c>
      <c r="E535" s="201">
        <v>117806.68</v>
      </c>
      <c r="F535" s="42" t="s">
        <v>1127</v>
      </c>
      <c r="G535" s="230" t="s">
        <v>470</v>
      </c>
      <c r="H535" s="42"/>
      <c r="I535" s="42"/>
      <c r="J535" s="42"/>
    </row>
    <row r="536" spans="1:10" x14ac:dyDescent="0.35">
      <c r="A536" s="42"/>
      <c r="B536" s="42"/>
      <c r="C536" s="42"/>
      <c r="D536" s="236" t="s">
        <v>1128</v>
      </c>
      <c r="E536" s="201">
        <v>191873.76</v>
      </c>
      <c r="F536" s="42" t="s">
        <v>1129</v>
      </c>
      <c r="G536" s="230" t="s">
        <v>470</v>
      </c>
      <c r="H536" s="42"/>
      <c r="I536" s="42"/>
      <c r="J536" s="42"/>
    </row>
    <row r="537" spans="1:10" ht="17.649999999999999" x14ac:dyDescent="0.35">
      <c r="A537" s="58" t="s">
        <v>203</v>
      </c>
      <c r="B537" s="59"/>
      <c r="C537" s="59"/>
      <c r="D537" s="225"/>
      <c r="E537" s="226">
        <f>SUM(E538:E831)</f>
        <v>70584597.430000052</v>
      </c>
      <c r="F537" s="227"/>
      <c r="G537" s="59"/>
      <c r="H537" s="59"/>
      <c r="I537" s="59"/>
      <c r="J537" s="59"/>
    </row>
    <row r="538" spans="1:10" x14ac:dyDescent="0.35">
      <c r="A538" s="42"/>
      <c r="B538" s="42"/>
      <c r="C538" s="42"/>
      <c r="D538" s="42" t="s">
        <v>526</v>
      </c>
      <c r="E538" s="201">
        <v>50656.53</v>
      </c>
      <c r="F538" s="42" t="s">
        <v>527</v>
      </c>
      <c r="G538" s="230" t="s">
        <v>470</v>
      </c>
      <c r="H538" s="42"/>
      <c r="I538" s="42"/>
      <c r="J538" s="42"/>
    </row>
    <row r="539" spans="1:10" x14ac:dyDescent="0.35">
      <c r="A539" s="42"/>
      <c r="B539" s="42"/>
      <c r="C539" s="42"/>
      <c r="D539" s="42" t="s">
        <v>1130</v>
      </c>
      <c r="E539" s="201">
        <v>73364.58</v>
      </c>
      <c r="F539" s="42" t="s">
        <v>932</v>
      </c>
      <c r="G539" s="230" t="s">
        <v>470</v>
      </c>
      <c r="H539" s="42"/>
      <c r="I539" s="42"/>
      <c r="J539" s="42"/>
    </row>
    <row r="540" spans="1:10" x14ac:dyDescent="0.35">
      <c r="A540" s="42"/>
      <c r="B540" s="42"/>
      <c r="C540" s="42"/>
      <c r="D540" s="42" t="s">
        <v>764</v>
      </c>
      <c r="E540" s="201">
        <v>75643</v>
      </c>
      <c r="F540" s="42" t="s">
        <v>765</v>
      </c>
      <c r="G540" s="230" t="s">
        <v>470</v>
      </c>
      <c r="H540" s="42"/>
      <c r="I540" s="42"/>
      <c r="J540" s="42"/>
    </row>
    <row r="541" spans="1:10" x14ac:dyDescent="0.35">
      <c r="A541" s="42"/>
      <c r="B541" s="42"/>
      <c r="C541" s="42"/>
      <c r="D541" s="42" t="s">
        <v>1131</v>
      </c>
      <c r="E541" s="201">
        <v>186324.54</v>
      </c>
      <c r="F541" s="42" t="s">
        <v>664</v>
      </c>
      <c r="G541" s="230" t="s">
        <v>470</v>
      </c>
      <c r="H541" s="42"/>
      <c r="I541" s="42"/>
      <c r="J541" s="42"/>
    </row>
    <row r="542" spans="1:10" x14ac:dyDescent="0.35">
      <c r="A542" s="42"/>
      <c r="B542" s="42"/>
      <c r="C542" s="42"/>
      <c r="D542" s="42" t="s">
        <v>1132</v>
      </c>
      <c r="E542" s="201">
        <v>100000</v>
      </c>
      <c r="F542" s="42" t="s">
        <v>469</v>
      </c>
      <c r="G542" s="230" t="s">
        <v>470</v>
      </c>
      <c r="H542" s="42"/>
      <c r="I542" s="42"/>
      <c r="J542" s="42"/>
    </row>
    <row r="543" spans="1:10" x14ac:dyDescent="0.35">
      <c r="A543" s="42"/>
      <c r="B543" s="42"/>
      <c r="C543" s="42"/>
      <c r="D543" s="42" t="s">
        <v>567</v>
      </c>
      <c r="E543" s="201">
        <v>72954.14</v>
      </c>
      <c r="F543" s="42" t="s">
        <v>568</v>
      </c>
      <c r="G543" s="230" t="s">
        <v>470</v>
      </c>
      <c r="H543" s="42"/>
      <c r="I543" s="42"/>
      <c r="J543" s="42"/>
    </row>
    <row r="544" spans="1:10" x14ac:dyDescent="0.35">
      <c r="A544" s="42"/>
      <c r="B544" s="42"/>
      <c r="C544" s="42"/>
      <c r="D544" s="42" t="s">
        <v>931</v>
      </c>
      <c r="E544" s="201">
        <v>63433.77</v>
      </c>
      <c r="F544" s="42" t="s">
        <v>932</v>
      </c>
      <c r="G544" s="230" t="s">
        <v>470</v>
      </c>
      <c r="H544" s="42"/>
      <c r="I544" s="42"/>
      <c r="J544" s="42"/>
    </row>
    <row r="545" spans="1:10" x14ac:dyDescent="0.35">
      <c r="A545" s="42"/>
      <c r="B545" s="42"/>
      <c r="C545" s="42"/>
      <c r="D545" s="42" t="s">
        <v>1064</v>
      </c>
      <c r="E545" s="201">
        <v>79279.66</v>
      </c>
      <c r="F545" s="42" t="s">
        <v>1065</v>
      </c>
      <c r="G545" s="230" t="s">
        <v>470</v>
      </c>
      <c r="H545" s="42"/>
      <c r="I545" s="42"/>
      <c r="J545" s="42"/>
    </row>
    <row r="546" spans="1:10" x14ac:dyDescent="0.35">
      <c r="A546" s="42"/>
      <c r="B546" s="42"/>
      <c r="C546" s="42"/>
      <c r="D546" s="42" t="s">
        <v>1066</v>
      </c>
      <c r="E546" s="201">
        <v>65100</v>
      </c>
      <c r="F546" s="42" t="s">
        <v>1067</v>
      </c>
      <c r="G546" s="230" t="s">
        <v>470</v>
      </c>
      <c r="H546" s="42"/>
      <c r="I546" s="42"/>
      <c r="J546" s="42"/>
    </row>
    <row r="547" spans="1:10" x14ac:dyDescent="0.35">
      <c r="A547" s="42"/>
      <c r="B547" s="42"/>
      <c r="C547" s="42"/>
      <c r="D547" s="42" t="s">
        <v>1133</v>
      </c>
      <c r="E547" s="201">
        <v>42177.64</v>
      </c>
      <c r="F547" s="42" t="s">
        <v>915</v>
      </c>
      <c r="G547" s="230" t="s">
        <v>470</v>
      </c>
      <c r="H547" s="42"/>
      <c r="I547" s="42"/>
      <c r="J547" s="42"/>
    </row>
    <row r="548" spans="1:10" x14ac:dyDescent="0.35">
      <c r="A548" s="42"/>
      <c r="B548" s="42"/>
      <c r="C548" s="42"/>
      <c r="D548" s="42" t="s">
        <v>1071</v>
      </c>
      <c r="E548" s="201">
        <v>58348.2</v>
      </c>
      <c r="F548" s="42" t="s">
        <v>686</v>
      </c>
      <c r="G548" s="230" t="s">
        <v>470</v>
      </c>
      <c r="H548" s="42"/>
      <c r="I548" s="42"/>
      <c r="J548" s="42"/>
    </row>
    <row r="549" spans="1:10" x14ac:dyDescent="0.35">
      <c r="A549" s="42"/>
      <c r="B549" s="42"/>
      <c r="C549" s="42"/>
      <c r="D549" s="42" t="s">
        <v>474</v>
      </c>
      <c r="E549" s="201">
        <v>70264.899999999994</v>
      </c>
      <c r="F549" s="42" t="s">
        <v>475</v>
      </c>
      <c r="G549" s="230" t="s">
        <v>470</v>
      </c>
      <c r="H549" s="42"/>
      <c r="I549" s="42"/>
      <c r="J549" s="42"/>
    </row>
    <row r="550" spans="1:10" x14ac:dyDescent="0.35">
      <c r="A550" s="42"/>
      <c r="B550" s="42"/>
      <c r="C550" s="42"/>
      <c r="D550" s="42" t="s">
        <v>1134</v>
      </c>
      <c r="E550" s="201">
        <v>84145.09</v>
      </c>
      <c r="F550" s="42" t="s">
        <v>664</v>
      </c>
      <c r="G550" s="230" t="s">
        <v>470</v>
      </c>
      <c r="H550" s="42"/>
      <c r="I550" s="42"/>
      <c r="J550" s="42"/>
    </row>
    <row r="551" spans="1:10" x14ac:dyDescent="0.35">
      <c r="A551" s="42"/>
      <c r="B551" s="42"/>
      <c r="C551" s="42"/>
      <c r="D551" s="42" t="s">
        <v>635</v>
      </c>
      <c r="E551" s="201">
        <v>71078.240000000005</v>
      </c>
      <c r="F551" s="42" t="s">
        <v>636</v>
      </c>
      <c r="G551" s="230" t="s">
        <v>470</v>
      </c>
      <c r="H551" s="42"/>
      <c r="I551" s="42"/>
      <c r="J551" s="42"/>
    </row>
    <row r="552" spans="1:10" x14ac:dyDescent="0.35">
      <c r="A552" s="42"/>
      <c r="B552" s="42"/>
      <c r="C552" s="42"/>
      <c r="D552" s="42" t="s">
        <v>1135</v>
      </c>
      <c r="E552" s="201">
        <v>77299.61</v>
      </c>
      <c r="F552" s="42" t="s">
        <v>761</v>
      </c>
      <c r="G552" s="230" t="s">
        <v>470</v>
      </c>
      <c r="H552" s="42"/>
      <c r="I552" s="42"/>
      <c r="J552" s="42"/>
    </row>
    <row r="553" spans="1:10" x14ac:dyDescent="0.35">
      <c r="A553" s="42"/>
      <c r="B553" s="42"/>
      <c r="C553" s="42"/>
      <c r="D553" s="42" t="s">
        <v>954</v>
      </c>
      <c r="E553" s="201">
        <v>59649.79</v>
      </c>
      <c r="F553" s="42" t="s">
        <v>955</v>
      </c>
      <c r="G553" s="230" t="s">
        <v>470</v>
      </c>
      <c r="H553" s="42"/>
      <c r="I553" s="42"/>
      <c r="J553" s="42"/>
    </row>
    <row r="554" spans="1:10" x14ac:dyDescent="0.35">
      <c r="A554" s="42"/>
      <c r="B554" s="42"/>
      <c r="C554" s="42"/>
      <c r="D554" s="42" t="s">
        <v>707</v>
      </c>
      <c r="E554" s="201">
        <v>77307.259999999995</v>
      </c>
      <c r="F554" s="42" t="s">
        <v>608</v>
      </c>
      <c r="G554" s="230" t="s">
        <v>470</v>
      </c>
      <c r="H554" s="42"/>
      <c r="I554" s="42"/>
      <c r="J554" s="42"/>
    </row>
    <row r="555" spans="1:10" x14ac:dyDescent="0.35">
      <c r="A555" s="42"/>
      <c r="B555" s="42"/>
      <c r="C555" s="42"/>
      <c r="D555" s="42" t="s">
        <v>635</v>
      </c>
      <c r="E555" s="201">
        <v>71078.240000000005</v>
      </c>
      <c r="F555" s="42" t="s">
        <v>636</v>
      </c>
      <c r="G555" s="230" t="s">
        <v>470</v>
      </c>
      <c r="H555" s="42"/>
      <c r="I555" s="42"/>
      <c r="J555" s="42"/>
    </row>
    <row r="556" spans="1:10" x14ac:dyDescent="0.35">
      <c r="A556" s="42"/>
      <c r="B556" s="42"/>
      <c r="C556" s="42"/>
      <c r="D556" s="42" t="s">
        <v>888</v>
      </c>
      <c r="E556" s="201">
        <v>141326.38</v>
      </c>
      <c r="F556" s="42" t="s">
        <v>475</v>
      </c>
      <c r="G556" s="230" t="s">
        <v>470</v>
      </c>
      <c r="H556" s="42"/>
      <c r="I556" s="42"/>
      <c r="J556" s="42"/>
    </row>
    <row r="557" spans="1:10" x14ac:dyDescent="0.35">
      <c r="A557" s="42"/>
      <c r="B557" s="42"/>
      <c r="C557" s="42"/>
      <c r="D557" s="42" t="s">
        <v>1087</v>
      </c>
      <c r="E557" s="201">
        <v>58891.99</v>
      </c>
      <c r="F557" s="42" t="s">
        <v>839</v>
      </c>
      <c r="G557" s="230" t="s">
        <v>470</v>
      </c>
      <c r="H557" s="42"/>
      <c r="I557" s="42"/>
      <c r="J557" s="42"/>
    </row>
    <row r="558" spans="1:10" x14ac:dyDescent="0.35">
      <c r="A558" s="42"/>
      <c r="B558" s="42"/>
      <c r="C558" s="42"/>
      <c r="D558" s="42" t="s">
        <v>1136</v>
      </c>
      <c r="E558" s="201">
        <v>182929.5</v>
      </c>
      <c r="F558" s="42" t="s">
        <v>621</v>
      </c>
      <c r="G558" s="230" t="s">
        <v>470</v>
      </c>
      <c r="H558" s="42"/>
      <c r="I558" s="42"/>
      <c r="J558" s="42"/>
    </row>
    <row r="559" spans="1:10" x14ac:dyDescent="0.35">
      <c r="A559" s="42"/>
      <c r="B559" s="42"/>
      <c r="C559" s="42"/>
      <c r="D559" s="42" t="s">
        <v>1137</v>
      </c>
      <c r="E559" s="201">
        <v>77015.98</v>
      </c>
      <c r="F559" s="42" t="s">
        <v>1138</v>
      </c>
      <c r="G559" s="230" t="s">
        <v>470</v>
      </c>
      <c r="H559" s="42"/>
      <c r="I559" s="42"/>
      <c r="J559" s="42"/>
    </row>
    <row r="560" spans="1:10" x14ac:dyDescent="0.35">
      <c r="A560" s="42"/>
      <c r="B560" s="42"/>
      <c r="C560" s="42"/>
      <c r="D560" s="42" t="s">
        <v>1139</v>
      </c>
      <c r="E560" s="201">
        <v>160875.6</v>
      </c>
      <c r="F560" s="42" t="s">
        <v>562</v>
      </c>
      <c r="G560" s="230" t="s">
        <v>470</v>
      </c>
      <c r="H560" s="42"/>
      <c r="I560" s="42"/>
      <c r="J560" s="42"/>
    </row>
    <row r="561" spans="1:10" x14ac:dyDescent="0.35">
      <c r="A561" s="42"/>
      <c r="B561" s="42"/>
      <c r="C561" s="42"/>
      <c r="D561" s="42" t="s">
        <v>1140</v>
      </c>
      <c r="E561" s="201">
        <v>305056.05</v>
      </c>
      <c r="F561" s="42" t="s">
        <v>562</v>
      </c>
      <c r="G561" s="230" t="s">
        <v>470</v>
      </c>
      <c r="H561" s="42"/>
      <c r="I561" s="42"/>
      <c r="J561" s="42"/>
    </row>
    <row r="562" spans="1:10" x14ac:dyDescent="0.35">
      <c r="A562" s="42"/>
      <c r="B562" s="42"/>
      <c r="C562" s="42"/>
      <c r="D562" s="42" t="s">
        <v>502</v>
      </c>
      <c r="E562" s="201">
        <v>69715</v>
      </c>
      <c r="F562" s="42" t="s">
        <v>498</v>
      </c>
      <c r="G562" s="230" t="s">
        <v>470</v>
      </c>
      <c r="H562" s="42"/>
      <c r="I562" s="42"/>
      <c r="J562" s="42"/>
    </row>
    <row r="563" spans="1:10" x14ac:dyDescent="0.35">
      <c r="A563" s="42"/>
      <c r="B563" s="42"/>
      <c r="C563" s="42"/>
      <c r="D563" s="42" t="s">
        <v>1141</v>
      </c>
      <c r="E563" s="201">
        <v>92250</v>
      </c>
      <c r="F563" s="42" t="s">
        <v>1142</v>
      </c>
      <c r="G563" s="230" t="s">
        <v>470</v>
      </c>
      <c r="H563" s="42"/>
      <c r="I563" s="42"/>
      <c r="J563" s="42"/>
    </row>
    <row r="564" spans="1:10" x14ac:dyDescent="0.35">
      <c r="A564" s="42"/>
      <c r="B564" s="42"/>
      <c r="C564" s="42"/>
      <c r="D564" s="42" t="s">
        <v>1143</v>
      </c>
      <c r="E564" s="201">
        <v>472269.39</v>
      </c>
      <c r="F564" s="42" t="s">
        <v>498</v>
      </c>
      <c r="G564" s="230" t="s">
        <v>470</v>
      </c>
      <c r="H564" s="42"/>
      <c r="I564" s="42"/>
      <c r="J564" s="42"/>
    </row>
    <row r="565" spans="1:10" x14ac:dyDescent="0.35">
      <c r="A565" s="42"/>
      <c r="B565" s="42"/>
      <c r="C565" s="42"/>
      <c r="D565" s="42" t="s">
        <v>1144</v>
      </c>
      <c r="E565" s="201">
        <v>78000</v>
      </c>
      <c r="F565" s="42" t="s">
        <v>924</v>
      </c>
      <c r="G565" s="230" t="s">
        <v>470</v>
      </c>
      <c r="H565" s="42"/>
      <c r="I565" s="42"/>
      <c r="J565" s="42"/>
    </row>
    <row r="566" spans="1:10" x14ac:dyDescent="0.35">
      <c r="A566" s="42"/>
      <c r="B566" s="42"/>
      <c r="C566" s="42"/>
      <c r="D566" s="42" t="s">
        <v>1144</v>
      </c>
      <c r="E566" s="201">
        <v>78000</v>
      </c>
      <c r="F566" s="42" t="s">
        <v>924</v>
      </c>
      <c r="G566" s="230" t="s">
        <v>470</v>
      </c>
      <c r="H566" s="42"/>
      <c r="I566" s="42"/>
      <c r="J566" s="42"/>
    </row>
    <row r="567" spans="1:10" x14ac:dyDescent="0.35">
      <c r="A567" s="42"/>
      <c r="B567" s="42"/>
      <c r="C567" s="42"/>
      <c r="D567" s="42" t="s">
        <v>1145</v>
      </c>
      <c r="E567" s="201">
        <v>248000</v>
      </c>
      <c r="F567" s="42" t="s">
        <v>744</v>
      </c>
      <c r="G567" s="230" t="s">
        <v>470</v>
      </c>
      <c r="H567" s="42"/>
      <c r="I567" s="42"/>
      <c r="J567" s="42"/>
    </row>
    <row r="568" spans="1:10" x14ac:dyDescent="0.35">
      <c r="A568" s="42"/>
      <c r="B568" s="42"/>
      <c r="C568" s="42"/>
      <c r="D568" s="42" t="s">
        <v>526</v>
      </c>
      <c r="E568" s="201">
        <v>48720.91</v>
      </c>
      <c r="F568" s="42" t="s">
        <v>527</v>
      </c>
      <c r="G568" s="230" t="s">
        <v>470</v>
      </c>
      <c r="H568" s="42"/>
      <c r="I568" s="42"/>
      <c r="J568" s="42"/>
    </row>
    <row r="569" spans="1:10" x14ac:dyDescent="0.35">
      <c r="A569" s="42"/>
      <c r="B569" s="42"/>
      <c r="C569" s="42"/>
      <c r="D569" s="42" t="s">
        <v>1146</v>
      </c>
      <c r="E569" s="201">
        <v>554400</v>
      </c>
      <c r="F569" s="42" t="s">
        <v>1147</v>
      </c>
      <c r="G569" s="230" t="s">
        <v>470</v>
      </c>
      <c r="H569" s="42"/>
      <c r="I569" s="42"/>
      <c r="J569" s="42"/>
    </row>
    <row r="570" spans="1:10" x14ac:dyDescent="0.35">
      <c r="A570" s="42"/>
      <c r="B570" s="42"/>
      <c r="C570" s="42"/>
      <c r="D570" s="42" t="s">
        <v>1148</v>
      </c>
      <c r="E570" s="201">
        <v>61763.37</v>
      </c>
      <c r="F570" s="42" t="s">
        <v>537</v>
      </c>
      <c r="G570" s="230" t="s">
        <v>470</v>
      </c>
      <c r="H570" s="42"/>
      <c r="I570" s="42"/>
      <c r="J570" s="42"/>
    </row>
    <row r="571" spans="1:10" x14ac:dyDescent="0.35">
      <c r="A571" s="42"/>
      <c r="B571" s="42"/>
      <c r="C571" s="42"/>
      <c r="D571" s="42" t="s">
        <v>1149</v>
      </c>
      <c r="E571" s="201">
        <v>243000</v>
      </c>
      <c r="F571" s="42" t="s">
        <v>1150</v>
      </c>
      <c r="G571" s="230" t="s">
        <v>470</v>
      </c>
      <c r="H571" s="42"/>
      <c r="I571" s="42"/>
      <c r="J571" s="42"/>
    </row>
    <row r="572" spans="1:10" x14ac:dyDescent="0.35">
      <c r="A572" s="42"/>
      <c r="B572" s="42"/>
      <c r="C572" s="42"/>
      <c r="D572" s="42" t="s">
        <v>1151</v>
      </c>
      <c r="E572" s="201">
        <v>175800</v>
      </c>
      <c r="F572" s="42" t="s">
        <v>505</v>
      </c>
      <c r="G572" s="230" t="s">
        <v>470</v>
      </c>
      <c r="H572" s="42"/>
      <c r="I572" s="42"/>
      <c r="J572" s="42"/>
    </row>
    <row r="573" spans="1:10" x14ac:dyDescent="0.35">
      <c r="A573" s="42"/>
      <c r="B573" s="42"/>
      <c r="C573" s="42"/>
      <c r="D573" s="42" t="s">
        <v>1152</v>
      </c>
      <c r="E573" s="201">
        <v>104000</v>
      </c>
      <c r="F573" s="42" t="s">
        <v>1153</v>
      </c>
      <c r="G573" s="230" t="s">
        <v>470</v>
      </c>
      <c r="H573" s="42"/>
      <c r="I573" s="42"/>
      <c r="J573" s="42"/>
    </row>
    <row r="574" spans="1:10" x14ac:dyDescent="0.35">
      <c r="A574" s="42"/>
      <c r="B574" s="42"/>
      <c r="C574" s="42"/>
      <c r="D574" s="42" t="s">
        <v>1154</v>
      </c>
      <c r="E574" s="201">
        <v>53137.5</v>
      </c>
      <c r="F574" s="42" t="s">
        <v>1155</v>
      </c>
      <c r="G574" s="230" t="s">
        <v>470</v>
      </c>
      <c r="H574" s="42"/>
      <c r="I574" s="42"/>
      <c r="J574" s="42"/>
    </row>
    <row r="575" spans="1:10" x14ac:dyDescent="0.35">
      <c r="A575" s="42"/>
      <c r="B575" s="42"/>
      <c r="C575" s="42"/>
      <c r="D575" s="42" t="s">
        <v>1156</v>
      </c>
      <c r="E575" s="201">
        <v>179900</v>
      </c>
      <c r="F575" s="42" t="s">
        <v>924</v>
      </c>
      <c r="G575" s="230" t="s">
        <v>470</v>
      </c>
      <c r="H575" s="42"/>
      <c r="I575" s="42"/>
      <c r="J575" s="42"/>
    </row>
    <row r="576" spans="1:10" x14ac:dyDescent="0.35">
      <c r="A576" s="42"/>
      <c r="B576" s="42"/>
      <c r="C576" s="42"/>
      <c r="D576" s="42" t="s">
        <v>1157</v>
      </c>
      <c r="E576" s="201">
        <v>65894.06</v>
      </c>
      <c r="F576" s="42" t="s">
        <v>568</v>
      </c>
      <c r="G576" s="230" t="s">
        <v>470</v>
      </c>
      <c r="H576" s="42"/>
      <c r="I576" s="42"/>
      <c r="J576" s="42"/>
    </row>
    <row r="577" spans="1:10" x14ac:dyDescent="0.35">
      <c r="A577" s="42"/>
      <c r="B577" s="42"/>
      <c r="C577" s="42"/>
      <c r="D577" s="42" t="s">
        <v>1158</v>
      </c>
      <c r="E577" s="201">
        <v>159508</v>
      </c>
      <c r="F577" s="42" t="s">
        <v>515</v>
      </c>
      <c r="G577" s="230" t="s">
        <v>470</v>
      </c>
      <c r="H577" s="42"/>
      <c r="I577" s="42"/>
      <c r="J577" s="42"/>
    </row>
    <row r="578" spans="1:10" x14ac:dyDescent="0.35">
      <c r="A578" s="42"/>
      <c r="B578" s="42"/>
      <c r="C578" s="42"/>
      <c r="D578" s="42" t="s">
        <v>1159</v>
      </c>
      <c r="E578" s="201">
        <v>230000</v>
      </c>
      <c r="F578" s="42" t="s">
        <v>1112</v>
      </c>
      <c r="G578" s="230" t="s">
        <v>470</v>
      </c>
      <c r="H578" s="42"/>
      <c r="I578" s="42"/>
      <c r="J578" s="42"/>
    </row>
    <row r="579" spans="1:10" x14ac:dyDescent="0.35">
      <c r="A579" s="42"/>
      <c r="B579" s="42"/>
      <c r="C579" s="42"/>
      <c r="D579" s="42" t="s">
        <v>1160</v>
      </c>
      <c r="E579" s="201">
        <v>69819.009999999995</v>
      </c>
      <c r="F579" s="42" t="s">
        <v>761</v>
      </c>
      <c r="G579" s="230" t="s">
        <v>470</v>
      </c>
      <c r="H579" s="42"/>
      <c r="I579" s="42"/>
      <c r="J579" s="42"/>
    </row>
    <row r="580" spans="1:10" x14ac:dyDescent="0.35">
      <c r="A580" s="42"/>
      <c r="B580" s="42"/>
      <c r="C580" s="42"/>
      <c r="D580" s="42" t="s">
        <v>1064</v>
      </c>
      <c r="E580" s="201">
        <v>71634.649999999994</v>
      </c>
      <c r="F580" s="42" t="s">
        <v>1065</v>
      </c>
      <c r="G580" s="230" t="s">
        <v>470</v>
      </c>
      <c r="H580" s="42"/>
      <c r="I580" s="42"/>
      <c r="J580" s="42"/>
    </row>
    <row r="581" spans="1:10" x14ac:dyDescent="0.35">
      <c r="A581" s="42"/>
      <c r="B581" s="42"/>
      <c r="C581" s="42"/>
      <c r="D581" s="42" t="s">
        <v>1161</v>
      </c>
      <c r="E581" s="201">
        <v>73915.199999999997</v>
      </c>
      <c r="F581" s="42" t="s">
        <v>1162</v>
      </c>
      <c r="G581" s="230" t="s">
        <v>470</v>
      </c>
      <c r="H581" s="42"/>
      <c r="I581" s="42"/>
      <c r="J581" s="42"/>
    </row>
    <row r="582" spans="1:10" x14ac:dyDescent="0.35">
      <c r="A582" s="42"/>
      <c r="B582" s="42"/>
      <c r="C582" s="42"/>
      <c r="D582" s="42" t="s">
        <v>1163</v>
      </c>
      <c r="E582" s="201">
        <v>250000</v>
      </c>
      <c r="F582" s="42" t="s">
        <v>505</v>
      </c>
      <c r="G582" s="230" t="s">
        <v>470</v>
      </c>
      <c r="H582" s="42"/>
      <c r="I582" s="42"/>
      <c r="J582" s="42"/>
    </row>
    <row r="583" spans="1:10" x14ac:dyDescent="0.35">
      <c r="A583" s="42"/>
      <c r="B583" s="42"/>
      <c r="C583" s="42"/>
      <c r="D583" s="42" t="s">
        <v>1164</v>
      </c>
      <c r="E583" s="201">
        <v>114764</v>
      </c>
      <c r="F583" s="42" t="s">
        <v>521</v>
      </c>
      <c r="G583" s="230" t="s">
        <v>470</v>
      </c>
      <c r="H583" s="42"/>
      <c r="I583" s="42"/>
      <c r="J583" s="42"/>
    </row>
    <row r="584" spans="1:10" x14ac:dyDescent="0.35">
      <c r="A584" s="42"/>
      <c r="B584" s="42"/>
      <c r="C584" s="42"/>
      <c r="D584" s="42" t="s">
        <v>1165</v>
      </c>
      <c r="E584" s="201">
        <v>215644.75</v>
      </c>
      <c r="F584" s="42" t="s">
        <v>1138</v>
      </c>
      <c r="G584" s="230" t="s">
        <v>470</v>
      </c>
      <c r="H584" s="42"/>
      <c r="I584" s="42"/>
      <c r="J584" s="42"/>
    </row>
    <row r="585" spans="1:10" x14ac:dyDescent="0.35">
      <c r="A585" s="42"/>
      <c r="B585" s="42"/>
      <c r="C585" s="42"/>
      <c r="D585" s="42" t="s">
        <v>1166</v>
      </c>
      <c r="E585" s="201">
        <v>72334.47</v>
      </c>
      <c r="F585" s="42" t="s">
        <v>716</v>
      </c>
      <c r="G585" s="230" t="s">
        <v>470</v>
      </c>
      <c r="H585" s="42"/>
      <c r="I585" s="42"/>
      <c r="J585" s="42"/>
    </row>
    <row r="586" spans="1:10" x14ac:dyDescent="0.35">
      <c r="A586" s="42"/>
      <c r="B586" s="42"/>
      <c r="C586" s="42"/>
      <c r="D586" s="42" t="s">
        <v>1167</v>
      </c>
      <c r="E586" s="201">
        <v>84590.66</v>
      </c>
      <c r="F586" s="42" t="s">
        <v>664</v>
      </c>
      <c r="G586" s="230" t="s">
        <v>470</v>
      </c>
      <c r="H586" s="42"/>
      <c r="I586" s="42"/>
      <c r="J586" s="42"/>
    </row>
    <row r="587" spans="1:10" x14ac:dyDescent="0.35">
      <c r="A587" s="42"/>
      <c r="B587" s="42"/>
      <c r="C587" s="42"/>
      <c r="D587" s="42" t="s">
        <v>1066</v>
      </c>
      <c r="E587" s="201">
        <v>58800</v>
      </c>
      <c r="F587" s="42" t="s">
        <v>1067</v>
      </c>
      <c r="G587" s="230" t="s">
        <v>470</v>
      </c>
      <c r="H587" s="42"/>
      <c r="I587" s="42"/>
      <c r="J587" s="42"/>
    </row>
    <row r="588" spans="1:10" x14ac:dyDescent="0.35">
      <c r="A588" s="42"/>
      <c r="B588" s="42"/>
      <c r="C588" s="42"/>
      <c r="D588" s="42" t="s">
        <v>1168</v>
      </c>
      <c r="E588" s="201">
        <v>42126</v>
      </c>
      <c r="F588" s="42" t="s">
        <v>1169</v>
      </c>
      <c r="G588" s="230" t="s">
        <v>470</v>
      </c>
      <c r="H588" s="42"/>
      <c r="I588" s="42"/>
      <c r="J588" s="42"/>
    </row>
    <row r="589" spans="1:10" x14ac:dyDescent="0.35">
      <c r="A589" s="42"/>
      <c r="B589" s="42"/>
      <c r="C589" s="42"/>
      <c r="D589" s="42" t="s">
        <v>610</v>
      </c>
      <c r="E589" s="201">
        <v>120099.92</v>
      </c>
      <c r="F589" s="42" t="s">
        <v>475</v>
      </c>
      <c r="G589" s="230" t="s">
        <v>470</v>
      </c>
      <c r="H589" s="42"/>
      <c r="I589" s="42"/>
      <c r="J589" s="42"/>
    </row>
    <row r="590" spans="1:10" x14ac:dyDescent="0.35">
      <c r="A590" s="42"/>
      <c r="B590" s="42"/>
      <c r="C590" s="42"/>
      <c r="D590" s="42" t="s">
        <v>1170</v>
      </c>
      <c r="E590" s="201">
        <v>261000</v>
      </c>
      <c r="F590" s="42" t="s">
        <v>1171</v>
      </c>
      <c r="G590" s="230" t="s">
        <v>470</v>
      </c>
      <c r="H590" s="42"/>
      <c r="I590" s="42"/>
      <c r="J590" s="42"/>
    </row>
    <row r="591" spans="1:10" x14ac:dyDescent="0.35">
      <c r="A591" s="42"/>
      <c r="B591" s="42"/>
      <c r="C591" s="42"/>
      <c r="D591" s="42" t="s">
        <v>1172</v>
      </c>
      <c r="E591" s="201">
        <v>65211.99</v>
      </c>
      <c r="F591" s="42" t="s">
        <v>1171</v>
      </c>
      <c r="G591" s="230" t="s">
        <v>470</v>
      </c>
      <c r="H591" s="42"/>
      <c r="I591" s="42"/>
      <c r="J591" s="42"/>
    </row>
    <row r="592" spans="1:10" x14ac:dyDescent="0.35">
      <c r="A592" s="42"/>
      <c r="B592" s="42"/>
      <c r="C592" s="42"/>
      <c r="D592" s="42" t="s">
        <v>1173</v>
      </c>
      <c r="E592" s="201">
        <v>278400</v>
      </c>
      <c r="F592" s="42" t="s">
        <v>926</v>
      </c>
      <c r="G592" s="230" t="s">
        <v>470</v>
      </c>
      <c r="H592" s="42"/>
      <c r="I592" s="42"/>
      <c r="J592" s="42"/>
    </row>
    <row r="593" spans="1:10" x14ac:dyDescent="0.35">
      <c r="A593" s="42"/>
      <c r="B593" s="42"/>
      <c r="C593" s="42"/>
      <c r="D593" s="42" t="s">
        <v>1174</v>
      </c>
      <c r="E593" s="201">
        <v>44080.08</v>
      </c>
      <c r="F593" s="42" t="s">
        <v>1175</v>
      </c>
      <c r="G593" s="230" t="s">
        <v>470</v>
      </c>
      <c r="H593" s="42"/>
      <c r="I593" s="42"/>
      <c r="J593" s="42"/>
    </row>
    <row r="594" spans="1:10" x14ac:dyDescent="0.35">
      <c r="A594" s="42"/>
      <c r="B594" s="42"/>
      <c r="C594" s="42"/>
      <c r="D594" s="42" t="s">
        <v>1176</v>
      </c>
      <c r="E594" s="201">
        <v>110777</v>
      </c>
      <c r="F594" s="42" t="s">
        <v>804</v>
      </c>
      <c r="G594" s="230" t="s">
        <v>470</v>
      </c>
      <c r="H594" s="42"/>
      <c r="I594" s="42"/>
      <c r="J594" s="42"/>
    </row>
    <row r="595" spans="1:10" x14ac:dyDescent="0.35">
      <c r="A595" s="42"/>
      <c r="B595" s="42"/>
      <c r="C595" s="42"/>
      <c r="D595" s="42" t="s">
        <v>1177</v>
      </c>
      <c r="E595" s="201">
        <v>146625</v>
      </c>
      <c r="F595" s="42" t="s">
        <v>1178</v>
      </c>
      <c r="G595" s="230" t="s">
        <v>470</v>
      </c>
      <c r="H595" s="42"/>
      <c r="I595" s="42"/>
      <c r="J595" s="42"/>
    </row>
    <row r="596" spans="1:10" x14ac:dyDescent="0.35">
      <c r="A596" s="42"/>
      <c r="B596" s="42"/>
      <c r="C596" s="42"/>
      <c r="D596" s="42" t="s">
        <v>1179</v>
      </c>
      <c r="E596" s="201">
        <v>47500</v>
      </c>
      <c r="F596" s="42" t="s">
        <v>627</v>
      </c>
      <c r="G596" s="230" t="s">
        <v>470</v>
      </c>
      <c r="H596" s="42"/>
      <c r="I596" s="42"/>
      <c r="J596" s="42"/>
    </row>
    <row r="597" spans="1:10" x14ac:dyDescent="0.35">
      <c r="A597" s="42"/>
      <c r="B597" s="42"/>
      <c r="C597" s="42"/>
      <c r="D597" s="42" t="s">
        <v>1180</v>
      </c>
      <c r="E597" s="201">
        <v>118944</v>
      </c>
      <c r="F597" s="42" t="s">
        <v>1181</v>
      </c>
      <c r="G597" s="230" t="s">
        <v>470</v>
      </c>
      <c r="H597" s="42"/>
      <c r="I597" s="42"/>
      <c r="J597" s="42"/>
    </row>
    <row r="598" spans="1:10" x14ac:dyDescent="0.35">
      <c r="A598" s="42"/>
      <c r="B598" s="42"/>
      <c r="C598" s="42"/>
      <c r="D598" s="42" t="s">
        <v>1182</v>
      </c>
      <c r="E598" s="201">
        <v>65586</v>
      </c>
      <c r="F598" s="42" t="s">
        <v>1183</v>
      </c>
      <c r="G598" s="230" t="s">
        <v>470</v>
      </c>
      <c r="H598" s="42"/>
      <c r="I598" s="42"/>
      <c r="J598" s="42"/>
    </row>
    <row r="599" spans="1:10" x14ac:dyDescent="0.35">
      <c r="A599" s="42"/>
      <c r="B599" s="42"/>
      <c r="C599" s="42"/>
      <c r="D599" s="42" t="s">
        <v>1184</v>
      </c>
      <c r="E599" s="201">
        <v>65600</v>
      </c>
      <c r="F599" s="42" t="s">
        <v>1185</v>
      </c>
      <c r="G599" s="230" t="s">
        <v>470</v>
      </c>
      <c r="H599" s="42"/>
      <c r="I599" s="42"/>
      <c r="J599" s="42"/>
    </row>
    <row r="600" spans="1:10" x14ac:dyDescent="0.35">
      <c r="A600" s="42"/>
      <c r="B600" s="42"/>
      <c r="C600" s="42"/>
      <c r="D600" s="42" t="s">
        <v>1186</v>
      </c>
      <c r="E600" s="201">
        <v>155062</v>
      </c>
      <c r="F600" s="42" t="s">
        <v>562</v>
      </c>
      <c r="G600" s="230" t="s">
        <v>470</v>
      </c>
      <c r="H600" s="42"/>
      <c r="I600" s="42"/>
      <c r="J600" s="42"/>
    </row>
    <row r="601" spans="1:10" x14ac:dyDescent="0.35">
      <c r="A601" s="42"/>
      <c r="B601" s="42"/>
      <c r="C601" s="42"/>
      <c r="D601" s="42" t="s">
        <v>1187</v>
      </c>
      <c r="E601" s="201">
        <v>486568.5</v>
      </c>
      <c r="F601" s="42" t="s">
        <v>987</v>
      </c>
      <c r="G601" s="230" t="s">
        <v>470</v>
      </c>
      <c r="H601" s="42"/>
      <c r="I601" s="42"/>
      <c r="J601" s="42"/>
    </row>
    <row r="602" spans="1:10" x14ac:dyDescent="0.35">
      <c r="A602" s="42"/>
      <c r="B602" s="42"/>
      <c r="C602" s="42"/>
      <c r="D602" s="42" t="s">
        <v>1188</v>
      </c>
      <c r="E602" s="201">
        <v>65586</v>
      </c>
      <c r="F602" s="42" t="s">
        <v>1183</v>
      </c>
      <c r="G602" s="230" t="s">
        <v>470</v>
      </c>
      <c r="H602" s="42"/>
      <c r="I602" s="42"/>
      <c r="J602" s="42"/>
    </row>
    <row r="603" spans="1:10" x14ac:dyDescent="0.35">
      <c r="A603" s="42"/>
      <c r="B603" s="42"/>
      <c r="C603" s="42"/>
      <c r="D603" s="42" t="s">
        <v>1189</v>
      </c>
      <c r="E603" s="201">
        <v>65600</v>
      </c>
      <c r="F603" s="42" t="s">
        <v>1185</v>
      </c>
      <c r="G603" s="230" t="s">
        <v>470</v>
      </c>
      <c r="H603" s="42"/>
      <c r="I603" s="42"/>
      <c r="J603" s="42"/>
    </row>
    <row r="604" spans="1:10" x14ac:dyDescent="0.35">
      <c r="A604" s="42"/>
      <c r="B604" s="42"/>
      <c r="C604" s="42"/>
      <c r="D604" s="42" t="s">
        <v>1190</v>
      </c>
      <c r="E604" s="201">
        <v>79555.62</v>
      </c>
      <c r="F604" s="42" t="s">
        <v>1065</v>
      </c>
      <c r="G604" s="230" t="s">
        <v>470</v>
      </c>
      <c r="H604" s="42"/>
      <c r="I604" s="42"/>
      <c r="J604" s="42"/>
    </row>
    <row r="605" spans="1:10" x14ac:dyDescent="0.35">
      <c r="A605" s="42"/>
      <c r="B605" s="42"/>
      <c r="C605" s="42"/>
      <c r="D605" s="42" t="s">
        <v>1157</v>
      </c>
      <c r="E605" s="201">
        <v>72954.14</v>
      </c>
      <c r="F605" s="42" t="s">
        <v>568</v>
      </c>
      <c r="G605" s="230" t="s">
        <v>470</v>
      </c>
      <c r="H605" s="42"/>
      <c r="I605" s="42"/>
      <c r="J605" s="42"/>
    </row>
    <row r="606" spans="1:10" x14ac:dyDescent="0.35">
      <c r="A606" s="42"/>
      <c r="B606" s="42"/>
      <c r="C606" s="42"/>
      <c r="D606" s="42" t="s">
        <v>1191</v>
      </c>
      <c r="E606" s="201">
        <v>93000</v>
      </c>
      <c r="F606" s="42" t="s">
        <v>1192</v>
      </c>
      <c r="G606" s="230" t="s">
        <v>470</v>
      </c>
      <c r="H606" s="42"/>
      <c r="I606" s="42"/>
      <c r="J606" s="42"/>
    </row>
    <row r="607" spans="1:10" x14ac:dyDescent="0.35">
      <c r="A607" s="42"/>
      <c r="B607" s="42"/>
      <c r="C607" s="42"/>
      <c r="D607" s="42" t="s">
        <v>1193</v>
      </c>
      <c r="E607" s="201">
        <v>51500</v>
      </c>
      <c r="F607" s="42" t="s">
        <v>1194</v>
      </c>
      <c r="G607" s="230" t="s">
        <v>470</v>
      </c>
      <c r="H607" s="42"/>
      <c r="I607" s="42"/>
      <c r="J607" s="42"/>
    </row>
    <row r="608" spans="1:10" x14ac:dyDescent="0.35">
      <c r="A608" s="42"/>
      <c r="B608" s="42"/>
      <c r="C608" s="42"/>
      <c r="D608" s="42" t="s">
        <v>1195</v>
      </c>
      <c r="E608" s="201">
        <v>61181.11</v>
      </c>
      <c r="F608" s="42" t="s">
        <v>1196</v>
      </c>
      <c r="G608" s="230" t="s">
        <v>470</v>
      </c>
      <c r="H608" s="42"/>
      <c r="I608" s="42"/>
      <c r="J608" s="42"/>
    </row>
    <row r="609" spans="1:10" x14ac:dyDescent="0.35">
      <c r="A609" s="42"/>
      <c r="B609" s="42"/>
      <c r="C609" s="42"/>
      <c r="D609" s="42" t="s">
        <v>1197</v>
      </c>
      <c r="E609" s="201">
        <v>111098.4</v>
      </c>
      <c r="F609" s="42" t="s">
        <v>498</v>
      </c>
      <c r="G609" s="230" t="s">
        <v>470</v>
      </c>
      <c r="H609" s="42"/>
      <c r="I609" s="42"/>
      <c r="J609" s="42"/>
    </row>
    <row r="610" spans="1:10" x14ac:dyDescent="0.35">
      <c r="A610" s="42"/>
      <c r="B610" s="42"/>
      <c r="C610" s="42"/>
      <c r="D610" s="42" t="s">
        <v>1198</v>
      </c>
      <c r="E610" s="201">
        <v>60000</v>
      </c>
      <c r="F610" s="42" t="s">
        <v>1199</v>
      </c>
      <c r="G610" s="230" t="s">
        <v>470</v>
      </c>
      <c r="H610" s="42"/>
      <c r="I610" s="42"/>
      <c r="J610" s="42"/>
    </row>
    <row r="611" spans="1:10" x14ac:dyDescent="0.35">
      <c r="A611" s="42"/>
      <c r="B611" s="42"/>
      <c r="C611" s="42"/>
      <c r="D611" s="42" t="s">
        <v>1200</v>
      </c>
      <c r="E611" s="201">
        <v>102315.77</v>
      </c>
      <c r="F611" s="42" t="s">
        <v>1008</v>
      </c>
      <c r="G611" s="230" t="s">
        <v>470</v>
      </c>
      <c r="H611" s="42"/>
      <c r="I611" s="42"/>
      <c r="J611" s="42"/>
    </row>
    <row r="612" spans="1:10" x14ac:dyDescent="0.35">
      <c r="A612" s="42"/>
      <c r="B612" s="42"/>
      <c r="C612" s="42"/>
      <c r="D612" s="42" t="s">
        <v>1201</v>
      </c>
      <c r="E612" s="201">
        <v>48144</v>
      </c>
      <c r="F612" s="42" t="s">
        <v>482</v>
      </c>
      <c r="G612" s="230" t="s">
        <v>470</v>
      </c>
      <c r="H612" s="42"/>
      <c r="I612" s="42"/>
      <c r="J612" s="42"/>
    </row>
    <row r="613" spans="1:10" x14ac:dyDescent="0.35">
      <c r="A613" s="42"/>
      <c r="B613" s="42"/>
      <c r="C613" s="42"/>
      <c r="D613" s="42" t="s">
        <v>1202</v>
      </c>
      <c r="E613" s="201">
        <v>2971225</v>
      </c>
      <c r="F613" s="42" t="s">
        <v>1203</v>
      </c>
      <c r="G613" s="230" t="s">
        <v>470</v>
      </c>
      <c r="H613" s="42"/>
      <c r="I613" s="42"/>
      <c r="J613" s="42"/>
    </row>
    <row r="614" spans="1:10" x14ac:dyDescent="0.35">
      <c r="A614" s="42"/>
      <c r="B614" s="42"/>
      <c r="C614" s="42"/>
      <c r="D614" s="42" t="s">
        <v>1204</v>
      </c>
      <c r="E614" s="201">
        <v>104430</v>
      </c>
      <c r="F614" s="42" t="s">
        <v>1205</v>
      </c>
      <c r="G614" s="230" t="s">
        <v>470</v>
      </c>
      <c r="H614" s="42"/>
      <c r="I614" s="42"/>
      <c r="J614" s="42"/>
    </row>
    <row r="615" spans="1:10" x14ac:dyDescent="0.35">
      <c r="A615" s="42"/>
      <c r="B615" s="42"/>
      <c r="C615" s="42"/>
      <c r="D615" s="42" t="s">
        <v>1206</v>
      </c>
      <c r="E615" s="201">
        <v>92040</v>
      </c>
      <c r="F615" s="42" t="s">
        <v>1207</v>
      </c>
      <c r="G615" s="230" t="s">
        <v>470</v>
      </c>
      <c r="H615" s="42"/>
      <c r="I615" s="42"/>
      <c r="J615" s="42"/>
    </row>
    <row r="616" spans="1:10" x14ac:dyDescent="0.35">
      <c r="A616" s="42"/>
      <c r="B616" s="42"/>
      <c r="C616" s="42"/>
      <c r="D616" s="42" t="s">
        <v>1037</v>
      </c>
      <c r="E616" s="201">
        <v>53746.45</v>
      </c>
      <c r="F616" s="42" t="s">
        <v>955</v>
      </c>
      <c r="G616" s="230" t="s">
        <v>470</v>
      </c>
      <c r="H616" s="42"/>
      <c r="I616" s="42"/>
      <c r="J616" s="42"/>
    </row>
    <row r="617" spans="1:10" x14ac:dyDescent="0.35">
      <c r="A617" s="42"/>
      <c r="B617" s="42"/>
      <c r="C617" s="42"/>
      <c r="D617" s="42" t="s">
        <v>1208</v>
      </c>
      <c r="E617" s="201">
        <v>366430</v>
      </c>
      <c r="F617" s="42" t="s">
        <v>1142</v>
      </c>
      <c r="G617" s="230" t="s">
        <v>470</v>
      </c>
      <c r="H617" s="42"/>
      <c r="I617" s="42"/>
      <c r="J617" s="42"/>
    </row>
    <row r="618" spans="1:10" x14ac:dyDescent="0.35">
      <c r="A618" s="42"/>
      <c r="B618" s="42"/>
      <c r="C618" s="42"/>
      <c r="D618" s="42" t="s">
        <v>1209</v>
      </c>
      <c r="E618" s="201">
        <v>1015000</v>
      </c>
      <c r="F618" s="42" t="s">
        <v>1203</v>
      </c>
      <c r="G618" s="230" t="s">
        <v>470</v>
      </c>
      <c r="H618" s="42"/>
      <c r="I618" s="42"/>
      <c r="J618" s="42"/>
    </row>
    <row r="619" spans="1:10" x14ac:dyDescent="0.35">
      <c r="A619" s="42"/>
      <c r="B619" s="42"/>
      <c r="C619" s="42"/>
      <c r="D619" s="42" t="s">
        <v>1210</v>
      </c>
      <c r="E619" s="201">
        <v>59188.800000000003</v>
      </c>
      <c r="F619" s="42" t="s">
        <v>1196</v>
      </c>
      <c r="G619" s="230" t="s">
        <v>470</v>
      </c>
      <c r="H619" s="42"/>
      <c r="I619" s="42"/>
      <c r="J619" s="42"/>
    </row>
    <row r="620" spans="1:10" x14ac:dyDescent="0.35">
      <c r="A620" s="42"/>
      <c r="B620" s="42"/>
      <c r="C620" s="42"/>
      <c r="D620" s="42" t="s">
        <v>1211</v>
      </c>
      <c r="E620" s="201">
        <v>199344.48</v>
      </c>
      <c r="F620" s="42" t="s">
        <v>1207</v>
      </c>
      <c r="G620" s="230" t="s">
        <v>470</v>
      </c>
      <c r="H620" s="42"/>
      <c r="I620" s="42"/>
      <c r="J620" s="42"/>
    </row>
    <row r="621" spans="1:10" x14ac:dyDescent="0.35">
      <c r="A621" s="42"/>
      <c r="B621" s="42"/>
      <c r="C621" s="42"/>
      <c r="D621" s="42" t="s">
        <v>1212</v>
      </c>
      <c r="E621" s="201">
        <v>238749.54</v>
      </c>
      <c r="F621" s="42" t="s">
        <v>1138</v>
      </c>
      <c r="G621" s="230" t="s">
        <v>470</v>
      </c>
      <c r="H621" s="42"/>
      <c r="I621" s="42"/>
      <c r="J621" s="42"/>
    </row>
    <row r="622" spans="1:10" x14ac:dyDescent="0.35">
      <c r="A622" s="42"/>
      <c r="B622" s="42"/>
      <c r="C622" s="42"/>
      <c r="D622" s="42" t="s">
        <v>1213</v>
      </c>
      <c r="E622" s="201">
        <v>85000</v>
      </c>
      <c r="F622" s="42" t="s">
        <v>627</v>
      </c>
      <c r="G622" s="230" t="s">
        <v>470</v>
      </c>
      <c r="H622" s="42"/>
      <c r="I622" s="42"/>
      <c r="J622" s="42"/>
    </row>
    <row r="623" spans="1:10" x14ac:dyDescent="0.35">
      <c r="A623" s="42"/>
      <c r="B623" s="42"/>
      <c r="C623" s="42"/>
      <c r="D623" s="42" t="s">
        <v>1214</v>
      </c>
      <c r="E623" s="201">
        <v>110160</v>
      </c>
      <c r="F623" s="42" t="s">
        <v>1147</v>
      </c>
      <c r="G623" s="230" t="s">
        <v>470</v>
      </c>
      <c r="H623" s="42"/>
      <c r="I623" s="42"/>
      <c r="J623" s="42"/>
    </row>
    <row r="624" spans="1:10" x14ac:dyDescent="0.35">
      <c r="A624" s="42"/>
      <c r="B624" s="42"/>
      <c r="C624" s="42"/>
      <c r="D624" s="42" t="s">
        <v>1215</v>
      </c>
      <c r="E624" s="201">
        <v>270000</v>
      </c>
      <c r="F624" s="42" t="s">
        <v>505</v>
      </c>
      <c r="G624" s="230" t="s">
        <v>470</v>
      </c>
      <c r="H624" s="42"/>
      <c r="I624" s="42"/>
      <c r="J624" s="42"/>
    </row>
    <row r="625" spans="1:10" x14ac:dyDescent="0.35">
      <c r="A625" s="42"/>
      <c r="B625" s="42"/>
      <c r="C625" s="42"/>
      <c r="D625" s="42" t="s">
        <v>1216</v>
      </c>
      <c r="E625" s="201">
        <v>167450</v>
      </c>
      <c r="F625" s="42" t="s">
        <v>985</v>
      </c>
      <c r="G625" s="230" t="s">
        <v>470</v>
      </c>
      <c r="H625" s="42"/>
      <c r="I625" s="42"/>
      <c r="J625" s="42"/>
    </row>
    <row r="626" spans="1:10" x14ac:dyDescent="0.35">
      <c r="A626" s="42"/>
      <c r="B626" s="42"/>
      <c r="C626" s="42"/>
      <c r="D626" s="42" t="s">
        <v>1031</v>
      </c>
      <c r="E626" s="201">
        <v>218669.37</v>
      </c>
      <c r="F626" s="42" t="s">
        <v>472</v>
      </c>
      <c r="G626" s="230" t="s">
        <v>470</v>
      </c>
      <c r="H626" s="42"/>
      <c r="I626" s="42"/>
      <c r="J626" s="42"/>
    </row>
    <row r="627" spans="1:10" x14ac:dyDescent="0.35">
      <c r="A627" s="42"/>
      <c r="B627" s="42"/>
      <c r="C627" s="42"/>
      <c r="D627" s="42" t="s">
        <v>1217</v>
      </c>
      <c r="E627" s="201">
        <v>350000</v>
      </c>
      <c r="F627" s="42" t="s">
        <v>1218</v>
      </c>
      <c r="G627" s="230" t="s">
        <v>470</v>
      </c>
      <c r="H627" s="42"/>
      <c r="I627" s="42"/>
      <c r="J627" s="42"/>
    </row>
    <row r="628" spans="1:10" x14ac:dyDescent="0.35">
      <c r="A628" s="42"/>
      <c r="B628" s="42"/>
      <c r="C628" s="42"/>
      <c r="D628" s="42" t="s">
        <v>471</v>
      </c>
      <c r="E628" s="201">
        <v>230760.02</v>
      </c>
      <c r="F628" s="42" t="s">
        <v>472</v>
      </c>
      <c r="G628" s="230" t="s">
        <v>470</v>
      </c>
      <c r="H628" s="42"/>
      <c r="I628" s="42"/>
      <c r="J628" s="42"/>
    </row>
    <row r="629" spans="1:10" x14ac:dyDescent="0.35">
      <c r="A629" s="42"/>
      <c r="B629" s="42"/>
      <c r="C629" s="42"/>
      <c r="D629" s="42" t="s">
        <v>1219</v>
      </c>
      <c r="E629" s="201">
        <v>67900</v>
      </c>
      <c r="F629" s="42" t="s">
        <v>949</v>
      </c>
      <c r="G629" s="230" t="s">
        <v>470</v>
      </c>
      <c r="H629" s="42"/>
      <c r="I629" s="42"/>
      <c r="J629" s="42"/>
    </row>
    <row r="630" spans="1:10" x14ac:dyDescent="0.35">
      <c r="A630" s="42"/>
      <c r="B630" s="42"/>
      <c r="C630" s="42"/>
      <c r="D630" s="42" t="s">
        <v>1220</v>
      </c>
      <c r="E630" s="201">
        <v>475000</v>
      </c>
      <c r="F630" s="42" t="s">
        <v>603</v>
      </c>
      <c r="G630" s="230" t="s">
        <v>470</v>
      </c>
      <c r="H630" s="42"/>
      <c r="I630" s="42"/>
      <c r="J630" s="42"/>
    </row>
    <row r="631" spans="1:10" x14ac:dyDescent="0.35">
      <c r="A631" s="42"/>
      <c r="B631" s="42"/>
      <c r="C631" s="42"/>
      <c r="D631" s="42" t="s">
        <v>471</v>
      </c>
      <c r="E631" s="201">
        <v>226347.26</v>
      </c>
      <c r="F631" s="42" t="s">
        <v>472</v>
      </c>
      <c r="G631" s="230" t="s">
        <v>470</v>
      </c>
      <c r="H631" s="42"/>
      <c r="I631" s="42"/>
      <c r="J631" s="42"/>
    </row>
    <row r="632" spans="1:10" x14ac:dyDescent="0.35">
      <c r="A632" s="42"/>
      <c r="B632" s="42"/>
      <c r="C632" s="42"/>
      <c r="D632" s="42" t="s">
        <v>567</v>
      </c>
      <c r="E632" s="201">
        <v>70600.78</v>
      </c>
      <c r="F632" s="42" t="s">
        <v>568</v>
      </c>
      <c r="G632" s="230" t="s">
        <v>470</v>
      </c>
      <c r="H632" s="42"/>
      <c r="I632" s="42"/>
      <c r="J632" s="42"/>
    </row>
    <row r="633" spans="1:10" x14ac:dyDescent="0.35">
      <c r="A633" s="42"/>
      <c r="B633" s="42"/>
      <c r="C633" s="42"/>
      <c r="D633" s="42" t="s">
        <v>1221</v>
      </c>
      <c r="E633" s="201">
        <v>65830.009999999995</v>
      </c>
      <c r="F633" s="42" t="s">
        <v>761</v>
      </c>
      <c r="G633" s="230" t="s">
        <v>470</v>
      </c>
      <c r="H633" s="42"/>
      <c r="I633" s="42"/>
      <c r="J633" s="42"/>
    </row>
    <row r="634" spans="1:10" x14ac:dyDescent="0.35">
      <c r="A634" s="42"/>
      <c r="B634" s="42"/>
      <c r="C634" s="42"/>
      <c r="D634" s="42" t="s">
        <v>1222</v>
      </c>
      <c r="E634" s="201">
        <v>48475</v>
      </c>
      <c r="F634" s="42" t="s">
        <v>1223</v>
      </c>
      <c r="G634" s="230" t="s">
        <v>470</v>
      </c>
      <c r="H634" s="42"/>
      <c r="I634" s="42"/>
      <c r="J634" s="42"/>
    </row>
    <row r="635" spans="1:10" x14ac:dyDescent="0.35">
      <c r="A635" s="42"/>
      <c r="B635" s="42"/>
      <c r="C635" s="42"/>
      <c r="D635" s="42" t="s">
        <v>1224</v>
      </c>
      <c r="E635" s="201">
        <v>154000</v>
      </c>
      <c r="F635" s="42" t="s">
        <v>1225</v>
      </c>
      <c r="G635" s="230" t="s">
        <v>470</v>
      </c>
      <c r="H635" s="42"/>
      <c r="I635" s="42"/>
      <c r="J635" s="42"/>
    </row>
    <row r="636" spans="1:10" x14ac:dyDescent="0.35">
      <c r="A636" s="42"/>
      <c r="B636" s="42"/>
      <c r="C636" s="42"/>
      <c r="D636" s="42" t="s">
        <v>1224</v>
      </c>
      <c r="E636" s="201">
        <v>145000</v>
      </c>
      <c r="F636" s="42" t="s">
        <v>1225</v>
      </c>
      <c r="G636" s="230" t="s">
        <v>470</v>
      </c>
      <c r="H636" s="42"/>
      <c r="I636" s="42"/>
      <c r="J636" s="42"/>
    </row>
    <row r="637" spans="1:10" x14ac:dyDescent="0.35">
      <c r="A637" s="42"/>
      <c r="B637" s="42"/>
      <c r="C637" s="42"/>
      <c r="D637" s="42" t="s">
        <v>1031</v>
      </c>
      <c r="E637" s="201">
        <v>238931.93</v>
      </c>
      <c r="F637" s="42" t="s">
        <v>472</v>
      </c>
      <c r="G637" s="230" t="s">
        <v>470</v>
      </c>
      <c r="H637" s="42"/>
      <c r="I637" s="42"/>
      <c r="J637" s="42"/>
    </row>
    <row r="638" spans="1:10" x14ac:dyDescent="0.35">
      <c r="A638" s="42"/>
      <c r="B638" s="42"/>
      <c r="C638" s="42"/>
      <c r="D638" s="42" t="s">
        <v>1226</v>
      </c>
      <c r="E638" s="201">
        <v>230000</v>
      </c>
      <c r="F638" s="42" t="s">
        <v>1227</v>
      </c>
      <c r="G638" s="230" t="s">
        <v>470</v>
      </c>
      <c r="H638" s="42"/>
      <c r="I638" s="42"/>
      <c r="J638" s="42"/>
    </row>
    <row r="639" spans="1:10" x14ac:dyDescent="0.35">
      <c r="A639" s="42"/>
      <c r="B639" s="42"/>
      <c r="C639" s="42"/>
      <c r="D639" s="42" t="s">
        <v>1228</v>
      </c>
      <c r="E639" s="201">
        <v>310000</v>
      </c>
      <c r="F639" s="42" t="s">
        <v>1229</v>
      </c>
      <c r="G639" s="230" t="s">
        <v>470</v>
      </c>
      <c r="H639" s="42"/>
      <c r="I639" s="42"/>
      <c r="J639" s="42"/>
    </row>
    <row r="640" spans="1:10" x14ac:dyDescent="0.35">
      <c r="A640" s="42"/>
      <c r="B640" s="42"/>
      <c r="C640" s="42"/>
      <c r="D640" s="42" t="s">
        <v>1230</v>
      </c>
      <c r="E640" s="201">
        <v>116607.6</v>
      </c>
      <c r="F640" s="42" t="s">
        <v>1231</v>
      </c>
      <c r="G640" s="230" t="s">
        <v>470</v>
      </c>
      <c r="H640" s="42"/>
      <c r="I640" s="42"/>
      <c r="J640" s="42"/>
    </row>
    <row r="641" spans="1:10" x14ac:dyDescent="0.35">
      <c r="A641" s="42"/>
      <c r="B641" s="42"/>
      <c r="C641" s="42"/>
      <c r="D641" s="42" t="s">
        <v>1232</v>
      </c>
      <c r="E641" s="201">
        <v>325444</v>
      </c>
      <c r="F641" s="42" t="s">
        <v>666</v>
      </c>
      <c r="G641" s="230" t="s">
        <v>470</v>
      </c>
      <c r="H641" s="42"/>
      <c r="I641" s="42"/>
      <c r="J641" s="42"/>
    </row>
    <row r="642" spans="1:10" x14ac:dyDescent="0.35">
      <c r="A642" s="42"/>
      <c r="B642" s="42"/>
      <c r="C642" s="42"/>
      <c r="D642" s="42" t="s">
        <v>1031</v>
      </c>
      <c r="E642" s="201">
        <v>233994.23999999999</v>
      </c>
      <c r="F642" s="42" t="s">
        <v>472</v>
      </c>
      <c r="G642" s="230" t="s">
        <v>470</v>
      </c>
      <c r="H642" s="42"/>
      <c r="I642" s="42"/>
      <c r="J642" s="42"/>
    </row>
    <row r="643" spans="1:10" x14ac:dyDescent="0.35">
      <c r="A643" s="42"/>
      <c r="B643" s="42"/>
      <c r="C643" s="42"/>
      <c r="D643" s="42" t="s">
        <v>1031</v>
      </c>
      <c r="E643" s="201">
        <v>231800.03</v>
      </c>
      <c r="F643" s="42" t="s">
        <v>472</v>
      </c>
      <c r="G643" s="230" t="s">
        <v>470</v>
      </c>
      <c r="H643" s="42"/>
      <c r="I643" s="42"/>
      <c r="J643" s="42"/>
    </row>
    <row r="644" spans="1:10" x14ac:dyDescent="0.35">
      <c r="A644" s="42"/>
      <c r="B644" s="42"/>
      <c r="C644" s="42"/>
      <c r="D644" s="42" t="s">
        <v>1031</v>
      </c>
      <c r="E644" s="201">
        <v>236599.5</v>
      </c>
      <c r="F644" s="42" t="s">
        <v>472</v>
      </c>
      <c r="G644" s="230" t="s">
        <v>470</v>
      </c>
      <c r="H644" s="42"/>
      <c r="I644" s="42"/>
      <c r="J644" s="42"/>
    </row>
    <row r="645" spans="1:10" x14ac:dyDescent="0.35">
      <c r="A645" s="42"/>
      <c r="B645" s="42"/>
      <c r="C645" s="42"/>
      <c r="D645" s="42" t="s">
        <v>1031</v>
      </c>
      <c r="E645" s="201">
        <v>234283.84</v>
      </c>
      <c r="F645" s="42" t="s">
        <v>472</v>
      </c>
      <c r="G645" s="230" t="s">
        <v>470</v>
      </c>
      <c r="H645" s="42"/>
      <c r="I645" s="42"/>
      <c r="J645" s="42"/>
    </row>
    <row r="646" spans="1:10" x14ac:dyDescent="0.35">
      <c r="A646" s="42"/>
      <c r="B646" s="42"/>
      <c r="C646" s="42"/>
      <c r="D646" s="42" t="s">
        <v>1233</v>
      </c>
      <c r="E646" s="201">
        <v>81940</v>
      </c>
      <c r="F646" s="42" t="s">
        <v>498</v>
      </c>
      <c r="G646" s="230" t="s">
        <v>470</v>
      </c>
      <c r="H646" s="42"/>
      <c r="I646" s="42"/>
      <c r="J646" s="42"/>
    </row>
    <row r="647" spans="1:10" x14ac:dyDescent="0.35">
      <c r="A647" s="42"/>
      <c r="B647" s="42"/>
      <c r="C647" s="42"/>
      <c r="D647" s="42" t="s">
        <v>1234</v>
      </c>
      <c r="E647" s="201">
        <v>77000</v>
      </c>
      <c r="F647" s="42" t="s">
        <v>1235</v>
      </c>
      <c r="G647" s="230" t="s">
        <v>470</v>
      </c>
      <c r="H647" s="42"/>
      <c r="I647" s="42"/>
      <c r="J647" s="42"/>
    </row>
    <row r="648" spans="1:10" x14ac:dyDescent="0.35">
      <c r="A648" s="42"/>
      <c r="B648" s="42"/>
      <c r="C648" s="42"/>
      <c r="D648" s="42" t="s">
        <v>1160</v>
      </c>
      <c r="E648" s="201">
        <v>58557.48</v>
      </c>
      <c r="F648" s="42" t="s">
        <v>761</v>
      </c>
      <c r="G648" s="230" t="s">
        <v>470</v>
      </c>
      <c r="H648" s="42"/>
      <c r="I648" s="42"/>
      <c r="J648" s="42"/>
    </row>
    <row r="649" spans="1:10" x14ac:dyDescent="0.35">
      <c r="A649" s="42"/>
      <c r="B649" s="42"/>
      <c r="C649" s="42"/>
      <c r="D649" s="42" t="s">
        <v>1236</v>
      </c>
      <c r="E649" s="201">
        <v>137566</v>
      </c>
      <c r="F649" s="42" t="s">
        <v>505</v>
      </c>
      <c r="G649" s="230" t="s">
        <v>470</v>
      </c>
      <c r="H649" s="42"/>
      <c r="I649" s="42"/>
      <c r="J649" s="42"/>
    </row>
    <row r="650" spans="1:10" x14ac:dyDescent="0.35">
      <c r="A650" s="42"/>
      <c r="B650" s="42"/>
      <c r="C650" s="42"/>
      <c r="D650" s="42" t="s">
        <v>1237</v>
      </c>
      <c r="E650" s="201">
        <v>66000</v>
      </c>
      <c r="F650" s="42" t="s">
        <v>1185</v>
      </c>
      <c r="G650" s="230" t="s">
        <v>470</v>
      </c>
      <c r="H650" s="42"/>
      <c r="I650" s="42"/>
      <c r="J650" s="42"/>
    </row>
    <row r="651" spans="1:10" x14ac:dyDescent="0.35">
      <c r="A651" s="42"/>
      <c r="B651" s="42"/>
      <c r="C651" s="42"/>
      <c r="D651" s="42" t="s">
        <v>1238</v>
      </c>
      <c r="E651" s="201">
        <v>179700</v>
      </c>
      <c r="F651" s="42" t="s">
        <v>1084</v>
      </c>
      <c r="G651" s="230" t="s">
        <v>470</v>
      </c>
      <c r="H651" s="42"/>
      <c r="I651" s="42"/>
      <c r="J651" s="42"/>
    </row>
    <row r="652" spans="1:10" x14ac:dyDescent="0.35">
      <c r="A652" s="42"/>
      <c r="B652" s="42"/>
      <c r="C652" s="42"/>
      <c r="D652" s="42" t="s">
        <v>1165</v>
      </c>
      <c r="E652" s="201">
        <v>231047.95</v>
      </c>
      <c r="F652" s="42" t="s">
        <v>1138</v>
      </c>
      <c r="G652" s="230" t="s">
        <v>470</v>
      </c>
      <c r="H652" s="42"/>
      <c r="I652" s="42"/>
      <c r="J652" s="42"/>
    </row>
    <row r="653" spans="1:10" x14ac:dyDescent="0.35">
      <c r="A653" s="42"/>
      <c r="B653" s="42"/>
      <c r="C653" s="42"/>
      <c r="D653" s="42" t="s">
        <v>1239</v>
      </c>
      <c r="E653" s="201">
        <v>177060</v>
      </c>
      <c r="F653" s="42" t="s">
        <v>501</v>
      </c>
      <c r="G653" s="230" t="s">
        <v>470</v>
      </c>
      <c r="H653" s="42"/>
      <c r="I653" s="42"/>
      <c r="J653" s="42"/>
    </row>
    <row r="654" spans="1:10" x14ac:dyDescent="0.35">
      <c r="A654" s="42"/>
      <c r="B654" s="42"/>
      <c r="C654" s="42"/>
      <c r="D654" s="42" t="s">
        <v>1240</v>
      </c>
      <c r="E654" s="201">
        <v>51500</v>
      </c>
      <c r="F654" s="42" t="s">
        <v>584</v>
      </c>
      <c r="G654" s="230" t="s">
        <v>470</v>
      </c>
      <c r="H654" s="42"/>
      <c r="I654" s="42"/>
      <c r="J654" s="42"/>
    </row>
    <row r="655" spans="1:10" x14ac:dyDescent="0.35">
      <c r="A655" s="42"/>
      <c r="B655" s="42"/>
      <c r="C655" s="42"/>
      <c r="D655" s="42" t="s">
        <v>1241</v>
      </c>
      <c r="E655" s="201">
        <v>53498.3</v>
      </c>
      <c r="F655" s="42" t="s">
        <v>608</v>
      </c>
      <c r="G655" s="230" t="s">
        <v>470</v>
      </c>
      <c r="H655" s="42"/>
      <c r="I655" s="42"/>
      <c r="J655" s="42"/>
    </row>
    <row r="656" spans="1:10" x14ac:dyDescent="0.35">
      <c r="A656" s="42"/>
      <c r="B656" s="42"/>
      <c r="C656" s="42"/>
      <c r="D656" s="42" t="s">
        <v>607</v>
      </c>
      <c r="E656" s="201">
        <v>55126.11</v>
      </c>
      <c r="F656" s="42" t="s">
        <v>608</v>
      </c>
      <c r="G656" s="230" t="s">
        <v>470</v>
      </c>
      <c r="H656" s="42"/>
      <c r="I656" s="42"/>
      <c r="J656" s="42"/>
    </row>
    <row r="657" spans="1:10" x14ac:dyDescent="0.35">
      <c r="A657" s="42"/>
      <c r="B657" s="42"/>
      <c r="C657" s="42"/>
      <c r="D657" s="42" t="s">
        <v>1242</v>
      </c>
      <c r="E657" s="201">
        <v>157938</v>
      </c>
      <c r="F657" s="42" t="s">
        <v>590</v>
      </c>
      <c r="G657" s="230" t="s">
        <v>470</v>
      </c>
      <c r="H657" s="42"/>
      <c r="I657" s="42"/>
      <c r="J657" s="42"/>
    </row>
    <row r="658" spans="1:10" x14ac:dyDescent="0.35">
      <c r="A658" s="42"/>
      <c r="B658" s="42"/>
      <c r="C658" s="42"/>
      <c r="D658" s="42" t="s">
        <v>1243</v>
      </c>
      <c r="E658" s="201">
        <v>152650</v>
      </c>
      <c r="F658" s="42" t="s">
        <v>562</v>
      </c>
      <c r="G658" s="230" t="s">
        <v>470</v>
      </c>
      <c r="H658" s="42"/>
      <c r="I658" s="42"/>
      <c r="J658" s="42"/>
    </row>
    <row r="659" spans="1:10" x14ac:dyDescent="0.35">
      <c r="A659" s="42"/>
      <c r="B659" s="42"/>
      <c r="C659" s="42"/>
      <c r="D659" s="42" t="s">
        <v>1244</v>
      </c>
      <c r="E659" s="201">
        <v>97750</v>
      </c>
      <c r="F659" s="42" t="s">
        <v>670</v>
      </c>
      <c r="G659" s="230" t="s">
        <v>470</v>
      </c>
      <c r="H659" s="42"/>
      <c r="I659" s="42"/>
      <c r="J659" s="42"/>
    </row>
    <row r="660" spans="1:10" x14ac:dyDescent="0.35">
      <c r="A660" s="42"/>
      <c r="B660" s="42"/>
      <c r="C660" s="42"/>
      <c r="D660" s="42" t="s">
        <v>1245</v>
      </c>
      <c r="E660" s="201">
        <v>195494</v>
      </c>
      <c r="F660" s="42" t="s">
        <v>505</v>
      </c>
      <c r="G660" s="230" t="s">
        <v>470</v>
      </c>
      <c r="H660" s="42"/>
      <c r="I660" s="42"/>
      <c r="J660" s="42"/>
    </row>
    <row r="661" spans="1:10" x14ac:dyDescent="0.35">
      <c r="A661" s="42"/>
      <c r="B661" s="42"/>
      <c r="C661" s="42"/>
      <c r="D661" s="42" t="s">
        <v>1245</v>
      </c>
      <c r="E661" s="201">
        <v>195494</v>
      </c>
      <c r="F661" s="42" t="s">
        <v>505</v>
      </c>
      <c r="G661" s="230" t="s">
        <v>470</v>
      </c>
      <c r="H661" s="42"/>
      <c r="I661" s="42"/>
      <c r="J661" s="42"/>
    </row>
    <row r="662" spans="1:10" x14ac:dyDescent="0.35">
      <c r="A662" s="42"/>
      <c r="B662" s="42"/>
      <c r="C662" s="42"/>
      <c r="D662" s="42" t="s">
        <v>1242</v>
      </c>
      <c r="E662" s="201">
        <v>167098</v>
      </c>
      <c r="F662" s="42" t="s">
        <v>590</v>
      </c>
      <c r="G662" s="230" t="s">
        <v>470</v>
      </c>
      <c r="H662" s="42"/>
      <c r="I662" s="42"/>
      <c r="J662" s="42"/>
    </row>
    <row r="663" spans="1:10" x14ac:dyDescent="0.35">
      <c r="A663" s="42"/>
      <c r="B663" s="42"/>
      <c r="C663" s="42"/>
      <c r="D663" s="42" t="s">
        <v>1246</v>
      </c>
      <c r="E663" s="201">
        <v>42000</v>
      </c>
      <c r="F663" s="42" t="s">
        <v>1247</v>
      </c>
      <c r="G663" s="230" t="s">
        <v>470</v>
      </c>
      <c r="H663" s="42"/>
      <c r="I663" s="42"/>
      <c r="J663" s="42"/>
    </row>
    <row r="664" spans="1:10" x14ac:dyDescent="0.35">
      <c r="A664" s="42"/>
      <c r="B664" s="42"/>
      <c r="C664" s="42"/>
      <c r="D664" s="42" t="s">
        <v>1248</v>
      </c>
      <c r="E664" s="201">
        <v>67260</v>
      </c>
      <c r="F664" s="42" t="s">
        <v>1249</v>
      </c>
      <c r="G664" s="230" t="s">
        <v>470</v>
      </c>
      <c r="H664" s="42"/>
      <c r="I664" s="42"/>
      <c r="J664" s="42"/>
    </row>
    <row r="665" spans="1:10" x14ac:dyDescent="0.35">
      <c r="A665" s="42"/>
      <c r="B665" s="42"/>
      <c r="C665" s="42"/>
      <c r="D665" s="42" t="s">
        <v>1250</v>
      </c>
      <c r="E665" s="201">
        <v>45240</v>
      </c>
      <c r="F665" s="42" t="s">
        <v>1251</v>
      </c>
      <c r="G665" s="230" t="s">
        <v>470</v>
      </c>
      <c r="H665" s="42"/>
      <c r="I665" s="42"/>
      <c r="J665" s="42"/>
    </row>
    <row r="666" spans="1:10" x14ac:dyDescent="0.35">
      <c r="A666" s="42"/>
      <c r="B666" s="42"/>
      <c r="C666" s="42"/>
      <c r="D666" s="42" t="s">
        <v>1252</v>
      </c>
      <c r="E666" s="201">
        <v>53998</v>
      </c>
      <c r="F666" s="42" t="s">
        <v>1251</v>
      </c>
      <c r="G666" s="230" t="s">
        <v>470</v>
      </c>
      <c r="H666" s="42"/>
      <c r="I666" s="42"/>
      <c r="J666" s="42"/>
    </row>
    <row r="667" spans="1:10" x14ac:dyDescent="0.35">
      <c r="A667" s="42"/>
      <c r="B667" s="42"/>
      <c r="C667" s="42"/>
      <c r="D667" s="42" t="s">
        <v>1253</v>
      </c>
      <c r="E667" s="201">
        <v>340015.9</v>
      </c>
      <c r="F667" s="42" t="s">
        <v>590</v>
      </c>
      <c r="G667" s="230" t="s">
        <v>470</v>
      </c>
      <c r="H667" s="42"/>
      <c r="I667" s="42"/>
      <c r="J667" s="42"/>
    </row>
    <row r="668" spans="1:10" x14ac:dyDescent="0.35">
      <c r="A668" s="42"/>
      <c r="B668" s="42"/>
      <c r="C668" s="42"/>
      <c r="D668" s="42" t="s">
        <v>1031</v>
      </c>
      <c r="E668" s="201">
        <v>242214.41</v>
      </c>
      <c r="F668" s="42" t="s">
        <v>472</v>
      </c>
      <c r="G668" s="230" t="s">
        <v>470</v>
      </c>
      <c r="H668" s="42"/>
      <c r="I668" s="42"/>
      <c r="J668" s="42"/>
    </row>
    <row r="669" spans="1:10" x14ac:dyDescent="0.35">
      <c r="A669" s="42"/>
      <c r="B669" s="42"/>
      <c r="C669" s="42"/>
      <c r="D669" s="42" t="s">
        <v>1031</v>
      </c>
      <c r="E669" s="201">
        <v>242315.32</v>
      </c>
      <c r="F669" s="42" t="s">
        <v>472</v>
      </c>
      <c r="G669" s="230" t="s">
        <v>470</v>
      </c>
      <c r="H669" s="42"/>
      <c r="I669" s="42"/>
      <c r="J669" s="42"/>
    </row>
    <row r="670" spans="1:10" x14ac:dyDescent="0.35">
      <c r="A670" s="42"/>
      <c r="B670" s="42"/>
      <c r="C670" s="42"/>
      <c r="D670" s="42" t="s">
        <v>567</v>
      </c>
      <c r="E670" s="201">
        <v>72954.14</v>
      </c>
      <c r="F670" s="42" t="s">
        <v>568</v>
      </c>
      <c r="G670" s="230" t="s">
        <v>470</v>
      </c>
      <c r="H670" s="42"/>
      <c r="I670" s="42"/>
      <c r="J670" s="42"/>
    </row>
    <row r="671" spans="1:10" x14ac:dyDescent="0.35">
      <c r="A671" s="42"/>
      <c r="B671" s="42"/>
      <c r="C671" s="42"/>
      <c r="D671" s="42" t="s">
        <v>567</v>
      </c>
      <c r="E671" s="201">
        <v>72954.14</v>
      </c>
      <c r="F671" s="42" t="s">
        <v>568</v>
      </c>
      <c r="G671" s="230" t="s">
        <v>470</v>
      </c>
      <c r="H671" s="42"/>
      <c r="I671" s="42"/>
      <c r="J671" s="42"/>
    </row>
    <row r="672" spans="1:10" x14ac:dyDescent="0.35">
      <c r="A672" s="42"/>
      <c r="B672" s="42"/>
      <c r="C672" s="42"/>
      <c r="D672" s="42" t="s">
        <v>1254</v>
      </c>
      <c r="E672" s="201">
        <v>55940.85</v>
      </c>
      <c r="F672" s="42" t="s">
        <v>1255</v>
      </c>
      <c r="G672" s="230" t="s">
        <v>470</v>
      </c>
      <c r="H672" s="42"/>
      <c r="I672" s="42"/>
      <c r="J672" s="42"/>
    </row>
    <row r="673" spans="1:10" x14ac:dyDescent="0.35">
      <c r="A673" s="42"/>
      <c r="B673" s="42"/>
      <c r="C673" s="42"/>
      <c r="D673" s="42" t="s">
        <v>1256</v>
      </c>
      <c r="E673" s="201">
        <v>107155.4</v>
      </c>
      <c r="F673" s="42" t="s">
        <v>1257</v>
      </c>
      <c r="G673" s="230" t="s">
        <v>470</v>
      </c>
      <c r="H673" s="42"/>
      <c r="I673" s="42"/>
      <c r="J673" s="42"/>
    </row>
    <row r="674" spans="1:10" x14ac:dyDescent="0.35">
      <c r="A674" s="42"/>
      <c r="B674" s="42"/>
      <c r="C674" s="42"/>
      <c r="D674" s="42" t="s">
        <v>1258</v>
      </c>
      <c r="E674" s="201">
        <v>57450</v>
      </c>
      <c r="F674" s="42" t="s">
        <v>1259</v>
      </c>
      <c r="G674" s="230" t="s">
        <v>470</v>
      </c>
      <c r="H674" s="42"/>
      <c r="I674" s="42"/>
      <c r="J674" s="42"/>
    </row>
    <row r="675" spans="1:10" x14ac:dyDescent="0.35">
      <c r="A675" s="42"/>
      <c r="B675" s="42"/>
      <c r="C675" s="42"/>
      <c r="D675" s="42" t="s">
        <v>730</v>
      </c>
      <c r="E675" s="201">
        <v>56490</v>
      </c>
      <c r="F675" s="42" t="s">
        <v>1260</v>
      </c>
      <c r="G675" s="230" t="s">
        <v>470</v>
      </c>
      <c r="H675" s="42"/>
      <c r="I675" s="42"/>
      <c r="J675" s="42"/>
    </row>
    <row r="676" spans="1:10" x14ac:dyDescent="0.35">
      <c r="A676" s="42"/>
      <c r="B676" s="42"/>
      <c r="C676" s="42"/>
      <c r="D676" s="42" t="s">
        <v>718</v>
      </c>
      <c r="E676" s="201">
        <v>127952</v>
      </c>
      <c r="F676" s="42" t="s">
        <v>1261</v>
      </c>
      <c r="G676" s="230" t="s">
        <v>470</v>
      </c>
      <c r="H676" s="42"/>
      <c r="I676" s="42"/>
      <c r="J676" s="42"/>
    </row>
    <row r="677" spans="1:10" x14ac:dyDescent="0.35">
      <c r="A677" s="42"/>
      <c r="B677" s="42"/>
      <c r="C677" s="42"/>
      <c r="D677" s="42" t="s">
        <v>1262</v>
      </c>
      <c r="E677" s="201">
        <v>191760</v>
      </c>
      <c r="F677" s="42" t="s">
        <v>1263</v>
      </c>
      <c r="G677" s="230" t="s">
        <v>470</v>
      </c>
      <c r="H677" s="42"/>
      <c r="I677" s="42"/>
      <c r="J677" s="42"/>
    </row>
    <row r="678" spans="1:10" x14ac:dyDescent="0.35">
      <c r="A678" s="42"/>
      <c r="B678" s="42"/>
      <c r="C678" s="42"/>
      <c r="D678" s="42" t="s">
        <v>1212</v>
      </c>
      <c r="E678" s="201">
        <v>238749.54</v>
      </c>
      <c r="F678" s="42" t="s">
        <v>1138</v>
      </c>
      <c r="G678" s="230" t="s">
        <v>470</v>
      </c>
      <c r="H678" s="42"/>
      <c r="I678" s="42"/>
      <c r="J678" s="42"/>
    </row>
    <row r="679" spans="1:10" x14ac:dyDescent="0.35">
      <c r="A679" s="42"/>
      <c r="B679" s="42"/>
      <c r="C679" s="42"/>
      <c r="D679" s="42" t="s">
        <v>1264</v>
      </c>
      <c r="E679" s="201">
        <v>116890.8</v>
      </c>
      <c r="F679" s="42" t="s">
        <v>505</v>
      </c>
      <c r="G679" s="230" t="s">
        <v>470</v>
      </c>
      <c r="H679" s="42"/>
      <c r="I679" s="42"/>
      <c r="J679" s="42"/>
    </row>
    <row r="680" spans="1:10" x14ac:dyDescent="0.35">
      <c r="A680" s="42"/>
      <c r="B680" s="42"/>
      <c r="C680" s="42"/>
      <c r="D680" s="42" t="s">
        <v>1264</v>
      </c>
      <c r="E680" s="201">
        <v>153581.1</v>
      </c>
      <c r="F680" s="42" t="s">
        <v>505</v>
      </c>
      <c r="G680" s="230" t="s">
        <v>470</v>
      </c>
      <c r="H680" s="42"/>
      <c r="I680" s="42"/>
      <c r="J680" s="42"/>
    </row>
    <row r="681" spans="1:10" x14ac:dyDescent="0.35">
      <c r="A681" s="42"/>
      <c r="B681" s="42"/>
      <c r="C681" s="42"/>
      <c r="D681" s="42" t="s">
        <v>1265</v>
      </c>
      <c r="E681" s="201">
        <v>48462.5</v>
      </c>
      <c r="F681" s="42" t="s">
        <v>469</v>
      </c>
      <c r="G681" s="230" t="s">
        <v>470</v>
      </c>
      <c r="H681" s="42"/>
      <c r="I681" s="42"/>
      <c r="J681" s="42"/>
    </row>
    <row r="682" spans="1:10" x14ac:dyDescent="0.35">
      <c r="A682" s="42"/>
      <c r="B682" s="42"/>
      <c r="C682" s="42"/>
      <c r="D682" s="42" t="s">
        <v>1266</v>
      </c>
      <c r="E682" s="201">
        <v>566437.5</v>
      </c>
      <c r="F682" s="42" t="s">
        <v>621</v>
      </c>
      <c r="G682" s="230" t="s">
        <v>470</v>
      </c>
      <c r="H682" s="42"/>
      <c r="I682" s="42"/>
      <c r="J682" s="42"/>
    </row>
    <row r="683" spans="1:10" x14ac:dyDescent="0.35">
      <c r="A683" s="42"/>
      <c r="B683" s="42"/>
      <c r="C683" s="42"/>
      <c r="D683" s="42" t="s">
        <v>1267</v>
      </c>
      <c r="E683" s="201">
        <v>198417.78</v>
      </c>
      <c r="F683" s="42" t="s">
        <v>1203</v>
      </c>
      <c r="G683" s="230" t="s">
        <v>470</v>
      </c>
      <c r="H683" s="42"/>
      <c r="I683" s="42"/>
      <c r="J683" s="42"/>
    </row>
    <row r="684" spans="1:10" x14ac:dyDescent="0.35">
      <c r="A684" s="42"/>
      <c r="B684" s="42"/>
      <c r="C684" s="42"/>
      <c r="D684" s="42" t="s">
        <v>1268</v>
      </c>
      <c r="E684" s="201">
        <v>367976</v>
      </c>
      <c r="F684" s="42" t="s">
        <v>521</v>
      </c>
      <c r="G684" s="230" t="s">
        <v>470</v>
      </c>
      <c r="H684" s="42"/>
      <c r="I684" s="42"/>
      <c r="J684" s="42"/>
    </row>
    <row r="685" spans="1:10" x14ac:dyDescent="0.35">
      <c r="A685" s="42"/>
      <c r="B685" s="42"/>
      <c r="C685" s="42"/>
      <c r="D685" s="42" t="s">
        <v>1269</v>
      </c>
      <c r="E685" s="201">
        <v>155000</v>
      </c>
      <c r="F685" s="42" t="s">
        <v>1270</v>
      </c>
      <c r="G685" s="230" t="s">
        <v>470</v>
      </c>
      <c r="H685" s="42"/>
      <c r="I685" s="42"/>
      <c r="J685" s="42"/>
    </row>
    <row r="686" spans="1:10" x14ac:dyDescent="0.35">
      <c r="A686" s="42"/>
      <c r="B686" s="42"/>
      <c r="C686" s="42"/>
      <c r="D686" s="42" t="s">
        <v>1271</v>
      </c>
      <c r="E686" s="201">
        <v>192400</v>
      </c>
      <c r="F686" s="42" t="s">
        <v>1218</v>
      </c>
      <c r="G686" s="230" t="s">
        <v>470</v>
      </c>
      <c r="H686" s="42"/>
      <c r="I686" s="42"/>
      <c r="J686" s="42"/>
    </row>
    <row r="687" spans="1:10" x14ac:dyDescent="0.35">
      <c r="A687" s="42"/>
      <c r="B687" s="42"/>
      <c r="C687" s="42"/>
      <c r="D687" s="42" t="s">
        <v>1272</v>
      </c>
      <c r="E687" s="201">
        <v>258326.25</v>
      </c>
      <c r="F687" s="42" t="s">
        <v>1257</v>
      </c>
      <c r="G687" s="230" t="s">
        <v>470</v>
      </c>
      <c r="H687" s="42"/>
      <c r="I687" s="42"/>
      <c r="J687" s="42"/>
    </row>
    <row r="688" spans="1:10" x14ac:dyDescent="0.35">
      <c r="A688" s="42"/>
      <c r="B688" s="42"/>
      <c r="C688" s="42"/>
      <c r="D688" s="42" t="s">
        <v>1273</v>
      </c>
      <c r="E688" s="201">
        <v>86950</v>
      </c>
      <c r="F688" s="42" t="s">
        <v>521</v>
      </c>
      <c r="G688" s="230" t="s">
        <v>470</v>
      </c>
      <c r="H688" s="42"/>
      <c r="I688" s="42"/>
      <c r="J688" s="42"/>
    </row>
    <row r="689" spans="1:10" x14ac:dyDescent="0.35">
      <c r="A689" s="42"/>
      <c r="B689" s="42"/>
      <c r="C689" s="42"/>
      <c r="D689" s="42" t="s">
        <v>1274</v>
      </c>
      <c r="E689" s="201">
        <v>45000</v>
      </c>
      <c r="F689" s="42" t="s">
        <v>934</v>
      </c>
      <c r="G689" s="230" t="s">
        <v>470</v>
      </c>
      <c r="H689" s="42"/>
      <c r="I689" s="42"/>
      <c r="J689" s="42"/>
    </row>
    <row r="690" spans="1:10" x14ac:dyDescent="0.35">
      <c r="A690" s="42"/>
      <c r="B690" s="42"/>
      <c r="C690" s="42"/>
      <c r="D690" s="42" t="s">
        <v>1135</v>
      </c>
      <c r="E690" s="201">
        <v>61051.01</v>
      </c>
      <c r="F690" s="42" t="s">
        <v>761</v>
      </c>
      <c r="G690" s="230" t="s">
        <v>470</v>
      </c>
      <c r="H690" s="42"/>
      <c r="I690" s="42"/>
      <c r="J690" s="42"/>
    </row>
    <row r="691" spans="1:10" x14ac:dyDescent="0.35">
      <c r="A691" s="42"/>
      <c r="B691" s="42"/>
      <c r="C691" s="42"/>
      <c r="D691" s="42" t="s">
        <v>1275</v>
      </c>
      <c r="E691" s="201">
        <v>160000</v>
      </c>
      <c r="F691" s="42" t="s">
        <v>1276</v>
      </c>
      <c r="G691" s="230" t="s">
        <v>470</v>
      </c>
      <c r="H691" s="42"/>
      <c r="I691" s="42"/>
      <c r="J691" s="42"/>
    </row>
    <row r="692" spans="1:10" x14ac:dyDescent="0.35">
      <c r="A692" s="42"/>
      <c r="B692" s="42"/>
      <c r="C692" s="42"/>
      <c r="D692" s="42" t="s">
        <v>1277</v>
      </c>
      <c r="E692" s="201">
        <v>300000</v>
      </c>
      <c r="F692" s="42" t="s">
        <v>590</v>
      </c>
      <c r="G692" s="230" t="s">
        <v>470</v>
      </c>
      <c r="H692" s="42"/>
      <c r="I692" s="42"/>
      <c r="J692" s="42"/>
    </row>
    <row r="693" spans="1:10" x14ac:dyDescent="0.35">
      <c r="A693" s="42"/>
      <c r="B693" s="42"/>
      <c r="C693" s="42"/>
      <c r="D693" s="42" t="s">
        <v>1277</v>
      </c>
      <c r="E693" s="201">
        <v>1100000</v>
      </c>
      <c r="F693" s="42" t="s">
        <v>590</v>
      </c>
      <c r="G693" s="230" t="s">
        <v>470</v>
      </c>
      <c r="H693" s="42"/>
      <c r="I693" s="42"/>
      <c r="J693" s="42"/>
    </row>
    <row r="694" spans="1:10" x14ac:dyDescent="0.35">
      <c r="A694" s="42"/>
      <c r="B694" s="42"/>
      <c r="C694" s="42"/>
      <c r="D694" s="42" t="s">
        <v>1278</v>
      </c>
      <c r="E694" s="201">
        <v>1100000</v>
      </c>
      <c r="F694" s="42" t="s">
        <v>590</v>
      </c>
      <c r="G694" s="230" t="s">
        <v>470</v>
      </c>
      <c r="H694" s="42"/>
      <c r="I694" s="42"/>
      <c r="J694" s="42"/>
    </row>
    <row r="695" spans="1:10" x14ac:dyDescent="0.35">
      <c r="A695" s="42"/>
      <c r="B695" s="42"/>
      <c r="C695" s="42"/>
      <c r="D695" s="42" t="s">
        <v>1279</v>
      </c>
      <c r="E695" s="201">
        <v>537423.75</v>
      </c>
      <c r="F695" s="42" t="s">
        <v>562</v>
      </c>
      <c r="G695" s="230" t="s">
        <v>470</v>
      </c>
      <c r="H695" s="42"/>
      <c r="I695" s="42"/>
      <c r="J695" s="42"/>
    </row>
    <row r="696" spans="1:10" x14ac:dyDescent="0.35">
      <c r="A696" s="42"/>
      <c r="B696" s="42"/>
      <c r="C696" s="42"/>
      <c r="D696" s="42" t="s">
        <v>1280</v>
      </c>
      <c r="E696" s="201">
        <v>51962.59</v>
      </c>
      <c r="F696" s="42" t="s">
        <v>1207</v>
      </c>
      <c r="G696" s="230" t="s">
        <v>470</v>
      </c>
      <c r="H696" s="42"/>
      <c r="I696" s="42"/>
      <c r="J696" s="42"/>
    </row>
    <row r="697" spans="1:10" x14ac:dyDescent="0.35">
      <c r="A697" s="42"/>
      <c r="B697" s="42"/>
      <c r="C697" s="42"/>
      <c r="D697" s="42" t="s">
        <v>1281</v>
      </c>
      <c r="E697" s="201">
        <v>259000</v>
      </c>
      <c r="F697" s="42" t="s">
        <v>1282</v>
      </c>
      <c r="G697" s="230" t="s">
        <v>470</v>
      </c>
      <c r="H697" s="42"/>
      <c r="I697" s="42"/>
      <c r="J697" s="42"/>
    </row>
    <row r="698" spans="1:10" x14ac:dyDescent="0.35">
      <c r="A698" s="42"/>
      <c r="B698" s="42"/>
      <c r="C698" s="42"/>
      <c r="D698" s="42" t="s">
        <v>1283</v>
      </c>
      <c r="E698" s="201">
        <v>64464</v>
      </c>
      <c r="F698" s="42" t="s">
        <v>922</v>
      </c>
      <c r="G698" s="230" t="s">
        <v>470</v>
      </c>
      <c r="H698" s="42"/>
      <c r="I698" s="42"/>
      <c r="J698" s="42"/>
    </row>
    <row r="699" spans="1:10" x14ac:dyDescent="0.35">
      <c r="A699" s="42"/>
      <c r="B699" s="42"/>
      <c r="C699" s="42"/>
      <c r="D699" s="42" t="s">
        <v>1284</v>
      </c>
      <c r="E699" s="201">
        <v>115998</v>
      </c>
      <c r="F699" s="42" t="s">
        <v>562</v>
      </c>
      <c r="G699" s="230" t="s">
        <v>470</v>
      </c>
      <c r="H699" s="42"/>
      <c r="I699" s="42"/>
      <c r="J699" s="42"/>
    </row>
    <row r="700" spans="1:10" x14ac:dyDescent="0.35">
      <c r="A700" s="42"/>
      <c r="B700" s="42"/>
      <c r="C700" s="42"/>
      <c r="D700" s="42" t="s">
        <v>1285</v>
      </c>
      <c r="E700" s="201">
        <v>70700</v>
      </c>
      <c r="F700" s="42" t="s">
        <v>1286</v>
      </c>
      <c r="G700" s="230" t="s">
        <v>470</v>
      </c>
      <c r="H700" s="42"/>
      <c r="I700" s="42"/>
      <c r="J700" s="42"/>
    </row>
    <row r="701" spans="1:10" x14ac:dyDescent="0.35">
      <c r="A701" s="42"/>
      <c r="B701" s="42"/>
      <c r="C701" s="42"/>
      <c r="D701" s="42" t="s">
        <v>1287</v>
      </c>
      <c r="E701" s="201">
        <v>193830.5</v>
      </c>
      <c r="F701" s="42" t="s">
        <v>1288</v>
      </c>
      <c r="G701" s="230" t="s">
        <v>470</v>
      </c>
      <c r="H701" s="42"/>
      <c r="I701" s="42"/>
      <c r="J701" s="42"/>
    </row>
    <row r="702" spans="1:10" x14ac:dyDescent="0.35">
      <c r="A702" s="42"/>
      <c r="B702" s="42"/>
      <c r="C702" s="42"/>
      <c r="D702" s="42" t="s">
        <v>1289</v>
      </c>
      <c r="E702" s="201">
        <v>160000</v>
      </c>
      <c r="F702" s="42" t="s">
        <v>668</v>
      </c>
      <c r="G702" s="230" t="s">
        <v>470</v>
      </c>
      <c r="H702" s="42"/>
      <c r="I702" s="42"/>
      <c r="J702" s="42"/>
    </row>
    <row r="703" spans="1:10" x14ac:dyDescent="0.35">
      <c r="A703" s="42"/>
      <c r="B703" s="42"/>
      <c r="C703" s="42"/>
      <c r="D703" s="42" t="s">
        <v>1157</v>
      </c>
      <c r="E703" s="201">
        <v>70600.78</v>
      </c>
      <c r="F703" s="42" t="s">
        <v>568</v>
      </c>
      <c r="G703" s="230" t="s">
        <v>470</v>
      </c>
      <c r="H703" s="42"/>
      <c r="I703" s="42"/>
      <c r="J703" s="42"/>
    </row>
    <row r="704" spans="1:10" x14ac:dyDescent="0.35">
      <c r="A704" s="42"/>
      <c r="B704" s="42"/>
      <c r="C704" s="42"/>
      <c r="D704" s="42" t="s">
        <v>1290</v>
      </c>
      <c r="E704" s="201">
        <v>79170</v>
      </c>
      <c r="F704" s="42" t="s">
        <v>786</v>
      </c>
      <c r="G704" s="230" t="s">
        <v>470</v>
      </c>
      <c r="H704" s="42"/>
      <c r="I704" s="42"/>
      <c r="J704" s="42"/>
    </row>
    <row r="705" spans="1:10" x14ac:dyDescent="0.35">
      <c r="A705" s="42"/>
      <c r="B705" s="42"/>
      <c r="C705" s="42"/>
      <c r="D705" s="42" t="s">
        <v>1291</v>
      </c>
      <c r="E705" s="201">
        <v>270315</v>
      </c>
      <c r="F705" s="42" t="s">
        <v>1292</v>
      </c>
      <c r="G705" s="230" t="s">
        <v>470</v>
      </c>
      <c r="H705" s="42"/>
      <c r="I705" s="42"/>
      <c r="J705" s="42"/>
    </row>
    <row r="706" spans="1:10" x14ac:dyDescent="0.35">
      <c r="A706" s="42"/>
      <c r="B706" s="42"/>
      <c r="C706" s="42"/>
      <c r="D706" s="42" t="s">
        <v>1293</v>
      </c>
      <c r="E706" s="201">
        <v>100700</v>
      </c>
      <c r="F706" s="42" t="s">
        <v>1294</v>
      </c>
      <c r="G706" s="230" t="s">
        <v>470</v>
      </c>
      <c r="H706" s="42"/>
      <c r="I706" s="42"/>
      <c r="J706" s="42"/>
    </row>
    <row r="707" spans="1:10" x14ac:dyDescent="0.35">
      <c r="A707" s="42"/>
      <c r="B707" s="42"/>
      <c r="C707" s="42"/>
      <c r="D707" s="42" t="s">
        <v>1172</v>
      </c>
      <c r="E707" s="201">
        <v>65211.99</v>
      </c>
      <c r="F707" s="42" t="s">
        <v>1171</v>
      </c>
      <c r="G707" s="230" t="s">
        <v>470</v>
      </c>
      <c r="H707" s="42"/>
      <c r="I707" s="42"/>
      <c r="J707" s="42"/>
    </row>
    <row r="708" spans="1:10" x14ac:dyDescent="0.35">
      <c r="A708" s="42"/>
      <c r="B708" s="42"/>
      <c r="C708" s="42"/>
      <c r="D708" s="42" t="s">
        <v>1295</v>
      </c>
      <c r="E708" s="201">
        <v>1260890</v>
      </c>
      <c r="F708" s="42" t="s">
        <v>1296</v>
      </c>
      <c r="G708" s="230" t="s">
        <v>470</v>
      </c>
      <c r="H708" s="42"/>
      <c r="I708" s="42"/>
      <c r="J708" s="42"/>
    </row>
    <row r="709" spans="1:10" x14ac:dyDescent="0.35">
      <c r="A709" s="42"/>
      <c r="B709" s="42"/>
      <c r="C709" s="42"/>
      <c r="D709" s="42" t="s">
        <v>1297</v>
      </c>
      <c r="E709" s="201">
        <v>68990</v>
      </c>
      <c r="F709" s="42" t="s">
        <v>1049</v>
      </c>
      <c r="G709" s="230" t="s">
        <v>470</v>
      </c>
      <c r="H709" s="42"/>
      <c r="I709" s="42"/>
      <c r="J709" s="42"/>
    </row>
    <row r="710" spans="1:10" x14ac:dyDescent="0.35">
      <c r="A710" s="42"/>
      <c r="B710" s="42"/>
      <c r="C710" s="42"/>
      <c r="D710" s="42" t="s">
        <v>830</v>
      </c>
      <c r="E710" s="201">
        <v>66283.820000000007</v>
      </c>
      <c r="F710" s="42" t="s">
        <v>477</v>
      </c>
      <c r="G710" s="230" t="s">
        <v>470</v>
      </c>
      <c r="H710" s="42"/>
      <c r="I710" s="42"/>
      <c r="J710" s="42"/>
    </row>
    <row r="711" spans="1:10" x14ac:dyDescent="0.35">
      <c r="A711" s="42"/>
      <c r="B711" s="42"/>
      <c r="C711" s="42"/>
      <c r="D711" s="42" t="s">
        <v>764</v>
      </c>
      <c r="E711" s="201">
        <v>79624.25</v>
      </c>
      <c r="F711" s="42" t="s">
        <v>765</v>
      </c>
      <c r="G711" s="230" t="s">
        <v>470</v>
      </c>
      <c r="H711" s="42"/>
      <c r="I711" s="42"/>
      <c r="J711" s="42"/>
    </row>
    <row r="712" spans="1:10" x14ac:dyDescent="0.35">
      <c r="A712" s="42"/>
      <c r="B712" s="42"/>
      <c r="C712" s="42"/>
      <c r="D712" s="42" t="s">
        <v>1298</v>
      </c>
      <c r="E712" s="201">
        <v>496348.7</v>
      </c>
      <c r="F712" s="42" t="s">
        <v>1203</v>
      </c>
      <c r="G712" s="230" t="s">
        <v>470</v>
      </c>
      <c r="H712" s="42"/>
      <c r="I712" s="42"/>
      <c r="J712" s="42"/>
    </row>
    <row r="713" spans="1:10" x14ac:dyDescent="0.35">
      <c r="A713" s="42"/>
      <c r="B713" s="42"/>
      <c r="C713" s="42"/>
      <c r="D713" s="42" t="s">
        <v>1031</v>
      </c>
      <c r="E713" s="201">
        <v>225725.28</v>
      </c>
      <c r="F713" s="42" t="s">
        <v>472</v>
      </c>
      <c r="G713" s="230" t="s">
        <v>470</v>
      </c>
      <c r="H713" s="42"/>
      <c r="I713" s="42"/>
      <c r="J713" s="42"/>
    </row>
    <row r="714" spans="1:10" x14ac:dyDescent="0.35">
      <c r="A714" s="42"/>
      <c r="B714" s="42"/>
      <c r="C714" s="42"/>
      <c r="D714" s="42" t="s">
        <v>1031</v>
      </c>
      <c r="E714" s="201">
        <v>242315.32</v>
      </c>
      <c r="F714" s="42" t="s">
        <v>472</v>
      </c>
      <c r="G714" s="230" t="s">
        <v>470</v>
      </c>
      <c r="H714" s="42"/>
      <c r="I714" s="42"/>
      <c r="J714" s="42"/>
    </row>
    <row r="715" spans="1:10" x14ac:dyDescent="0.35">
      <c r="A715" s="42"/>
      <c r="B715" s="42"/>
      <c r="C715" s="42"/>
      <c r="D715" s="42" t="s">
        <v>471</v>
      </c>
      <c r="E715" s="201">
        <v>244782.61</v>
      </c>
      <c r="F715" s="42" t="s">
        <v>472</v>
      </c>
      <c r="G715" s="230" t="s">
        <v>470</v>
      </c>
      <c r="H715" s="42"/>
      <c r="I715" s="42"/>
      <c r="J715" s="42"/>
    </row>
    <row r="716" spans="1:10" x14ac:dyDescent="0.35">
      <c r="A716" s="42"/>
      <c r="B716" s="42"/>
      <c r="C716" s="42"/>
      <c r="D716" s="42" t="s">
        <v>1031</v>
      </c>
      <c r="E716" s="201">
        <v>245452.01</v>
      </c>
      <c r="F716" s="42" t="s">
        <v>472</v>
      </c>
      <c r="G716" s="230" t="s">
        <v>470</v>
      </c>
      <c r="H716" s="42"/>
      <c r="I716" s="42"/>
      <c r="J716" s="42"/>
    </row>
    <row r="717" spans="1:10" x14ac:dyDescent="0.35">
      <c r="A717" s="42"/>
      <c r="B717" s="42"/>
      <c r="C717" s="42"/>
      <c r="D717" s="42" t="s">
        <v>1299</v>
      </c>
      <c r="E717" s="201">
        <v>70516.210000000006</v>
      </c>
      <c r="F717" s="42" t="s">
        <v>1196</v>
      </c>
      <c r="G717" s="230" t="s">
        <v>470</v>
      </c>
      <c r="H717" s="42"/>
      <c r="I717" s="42"/>
      <c r="J717" s="42"/>
    </row>
    <row r="718" spans="1:10" x14ac:dyDescent="0.35">
      <c r="A718" s="42"/>
      <c r="B718" s="42"/>
      <c r="C718" s="42"/>
      <c r="D718" s="42" t="s">
        <v>1300</v>
      </c>
      <c r="E718" s="201">
        <v>78324.960000000006</v>
      </c>
      <c r="F718" s="42" t="s">
        <v>655</v>
      </c>
      <c r="G718" s="230" t="s">
        <v>470</v>
      </c>
      <c r="H718" s="42"/>
      <c r="I718" s="42"/>
      <c r="J718" s="42"/>
    </row>
    <row r="719" spans="1:10" x14ac:dyDescent="0.35">
      <c r="A719" s="42"/>
      <c r="B719" s="42"/>
      <c r="C719" s="42"/>
      <c r="D719" s="42" t="s">
        <v>803</v>
      </c>
      <c r="E719" s="201">
        <v>89950</v>
      </c>
      <c r="F719" s="42" t="s">
        <v>1259</v>
      </c>
      <c r="G719" s="230" t="s">
        <v>470</v>
      </c>
      <c r="H719" s="42"/>
      <c r="I719" s="42"/>
      <c r="J719" s="42"/>
    </row>
    <row r="720" spans="1:10" x14ac:dyDescent="0.35">
      <c r="A720" s="42"/>
      <c r="B720" s="42"/>
      <c r="C720" s="42"/>
      <c r="D720" s="42" t="s">
        <v>1301</v>
      </c>
      <c r="E720" s="201">
        <v>95000</v>
      </c>
      <c r="F720" s="42" t="s">
        <v>1302</v>
      </c>
      <c r="G720" s="230" t="s">
        <v>470</v>
      </c>
      <c r="H720" s="42"/>
      <c r="I720" s="42"/>
      <c r="J720" s="42"/>
    </row>
    <row r="721" spans="1:10" x14ac:dyDescent="0.35">
      <c r="A721" s="42"/>
      <c r="B721" s="42"/>
      <c r="C721" s="42"/>
      <c r="D721" s="42" t="s">
        <v>1303</v>
      </c>
      <c r="E721" s="201">
        <v>47352.83</v>
      </c>
      <c r="F721" s="42" t="s">
        <v>597</v>
      </c>
      <c r="G721" s="230" t="s">
        <v>470</v>
      </c>
      <c r="H721" s="42"/>
      <c r="I721" s="42"/>
      <c r="J721" s="42"/>
    </row>
    <row r="722" spans="1:10" x14ac:dyDescent="0.35">
      <c r="A722" s="42"/>
      <c r="B722" s="42"/>
      <c r="C722" s="42"/>
      <c r="D722" s="42" t="s">
        <v>610</v>
      </c>
      <c r="E722" s="201">
        <v>55457.78</v>
      </c>
      <c r="F722" s="42" t="s">
        <v>475</v>
      </c>
      <c r="G722" s="230" t="s">
        <v>470</v>
      </c>
      <c r="H722" s="42"/>
      <c r="I722" s="42"/>
      <c r="J722" s="42"/>
    </row>
    <row r="723" spans="1:10" x14ac:dyDescent="0.35">
      <c r="A723" s="42"/>
      <c r="B723" s="42"/>
      <c r="C723" s="42"/>
      <c r="D723" s="42" t="s">
        <v>1304</v>
      </c>
      <c r="E723" s="201">
        <v>49800</v>
      </c>
      <c r="F723" s="42" t="s">
        <v>1305</v>
      </c>
      <c r="G723" s="230" t="s">
        <v>470</v>
      </c>
      <c r="H723" s="42"/>
      <c r="I723" s="42"/>
      <c r="J723" s="42"/>
    </row>
    <row r="724" spans="1:10" x14ac:dyDescent="0.35">
      <c r="A724" s="42"/>
      <c r="B724" s="42"/>
      <c r="C724" s="42"/>
      <c r="D724" s="42" t="s">
        <v>826</v>
      </c>
      <c r="E724" s="201">
        <v>119000</v>
      </c>
      <c r="F724" s="42" t="s">
        <v>1306</v>
      </c>
      <c r="G724" s="230" t="s">
        <v>470</v>
      </c>
      <c r="H724" s="42"/>
      <c r="I724" s="42"/>
      <c r="J724" s="42"/>
    </row>
    <row r="725" spans="1:10" x14ac:dyDescent="0.35">
      <c r="A725" s="42"/>
      <c r="B725" s="42"/>
      <c r="C725" s="42"/>
      <c r="D725" s="42" t="s">
        <v>1307</v>
      </c>
      <c r="E725" s="201">
        <v>160452</v>
      </c>
      <c r="F725" s="42" t="s">
        <v>1308</v>
      </c>
      <c r="G725" s="230" t="s">
        <v>470</v>
      </c>
      <c r="H725" s="42"/>
      <c r="I725" s="42"/>
      <c r="J725" s="42"/>
    </row>
    <row r="726" spans="1:10" x14ac:dyDescent="0.35">
      <c r="A726" s="42"/>
      <c r="B726" s="42"/>
      <c r="C726" s="42"/>
      <c r="D726" s="42" t="s">
        <v>1309</v>
      </c>
      <c r="E726" s="201">
        <v>44002.2</v>
      </c>
      <c r="F726" s="42" t="s">
        <v>1310</v>
      </c>
      <c r="G726" s="230" t="s">
        <v>470</v>
      </c>
      <c r="H726" s="42"/>
      <c r="I726" s="42"/>
      <c r="J726" s="42"/>
    </row>
    <row r="727" spans="1:10" x14ac:dyDescent="0.35">
      <c r="A727" s="42"/>
      <c r="B727" s="42"/>
      <c r="C727" s="42"/>
      <c r="D727" s="42" t="s">
        <v>818</v>
      </c>
      <c r="E727" s="201">
        <v>249000</v>
      </c>
      <c r="F727" s="42" t="s">
        <v>1311</v>
      </c>
      <c r="G727" s="230" t="s">
        <v>470</v>
      </c>
      <c r="H727" s="42"/>
      <c r="I727" s="42"/>
      <c r="J727" s="42"/>
    </row>
    <row r="728" spans="1:10" x14ac:dyDescent="0.35">
      <c r="A728" s="42"/>
      <c r="B728" s="42"/>
      <c r="C728" s="42"/>
      <c r="D728" s="42" t="s">
        <v>848</v>
      </c>
      <c r="E728" s="201">
        <v>259000</v>
      </c>
      <c r="F728" s="42" t="s">
        <v>924</v>
      </c>
      <c r="G728" s="230" t="s">
        <v>470</v>
      </c>
      <c r="H728" s="42"/>
      <c r="I728" s="42"/>
      <c r="J728" s="42"/>
    </row>
    <row r="729" spans="1:10" x14ac:dyDescent="0.35">
      <c r="A729" s="42"/>
      <c r="B729" s="42"/>
      <c r="C729" s="42"/>
      <c r="D729" s="42" t="s">
        <v>1312</v>
      </c>
      <c r="E729" s="201">
        <v>51651</v>
      </c>
      <c r="F729" s="42" t="s">
        <v>1313</v>
      </c>
      <c r="G729" s="230" t="s">
        <v>470</v>
      </c>
      <c r="H729" s="42"/>
      <c r="I729" s="42"/>
      <c r="J729" s="42"/>
    </row>
    <row r="730" spans="1:10" x14ac:dyDescent="0.35">
      <c r="A730" s="42"/>
      <c r="B730" s="42"/>
      <c r="C730" s="42"/>
      <c r="D730" s="42" t="s">
        <v>1314</v>
      </c>
      <c r="E730" s="201">
        <v>68969.56</v>
      </c>
      <c r="F730" s="42" t="s">
        <v>1315</v>
      </c>
      <c r="G730" s="230" t="s">
        <v>470</v>
      </c>
      <c r="H730" s="42"/>
      <c r="I730" s="42"/>
      <c r="J730" s="42"/>
    </row>
    <row r="731" spans="1:10" x14ac:dyDescent="0.35">
      <c r="A731" s="42"/>
      <c r="B731" s="42"/>
      <c r="C731" s="42"/>
      <c r="D731" s="42" t="s">
        <v>1316</v>
      </c>
      <c r="E731" s="201">
        <v>231047.95</v>
      </c>
      <c r="F731" s="42" t="s">
        <v>1138</v>
      </c>
      <c r="G731" s="230" t="s">
        <v>470</v>
      </c>
      <c r="H731" s="42"/>
      <c r="I731" s="42"/>
      <c r="J731" s="42"/>
    </row>
    <row r="732" spans="1:10" x14ac:dyDescent="0.35">
      <c r="A732" s="42"/>
      <c r="B732" s="42"/>
      <c r="C732" s="42"/>
      <c r="D732" s="42" t="s">
        <v>1317</v>
      </c>
      <c r="E732" s="201">
        <v>135348.01999999999</v>
      </c>
      <c r="F732" s="42" t="s">
        <v>477</v>
      </c>
      <c r="G732" s="230" t="s">
        <v>470</v>
      </c>
      <c r="H732" s="42"/>
      <c r="I732" s="42"/>
      <c r="J732" s="42"/>
    </row>
    <row r="733" spans="1:10" x14ac:dyDescent="0.35">
      <c r="A733" s="42"/>
      <c r="B733" s="42"/>
      <c r="C733" s="42"/>
      <c r="D733" s="42" t="s">
        <v>1074</v>
      </c>
      <c r="E733" s="201">
        <v>69330.42</v>
      </c>
      <c r="F733" s="42" t="s">
        <v>527</v>
      </c>
      <c r="G733" s="230" t="s">
        <v>470</v>
      </c>
      <c r="H733" s="42"/>
      <c r="I733" s="42"/>
      <c r="J733" s="42"/>
    </row>
    <row r="734" spans="1:10" x14ac:dyDescent="0.35">
      <c r="A734" s="42"/>
      <c r="B734" s="42"/>
      <c r="C734" s="42"/>
      <c r="D734" s="42" t="s">
        <v>874</v>
      </c>
      <c r="E734" s="201">
        <v>43008.04</v>
      </c>
      <c r="F734" s="42" t="s">
        <v>1318</v>
      </c>
      <c r="G734" s="230" t="s">
        <v>470</v>
      </c>
      <c r="H734" s="42"/>
      <c r="I734" s="42"/>
      <c r="J734" s="42"/>
    </row>
    <row r="735" spans="1:10" x14ac:dyDescent="0.35">
      <c r="A735" s="42"/>
      <c r="B735" s="42"/>
      <c r="C735" s="42"/>
      <c r="D735" s="42" t="s">
        <v>862</v>
      </c>
      <c r="E735" s="201">
        <v>42215.85</v>
      </c>
      <c r="F735" s="42" t="s">
        <v>1319</v>
      </c>
      <c r="G735" s="230" t="s">
        <v>470</v>
      </c>
      <c r="H735" s="42"/>
      <c r="I735" s="42"/>
      <c r="J735" s="42"/>
    </row>
    <row r="736" spans="1:10" x14ac:dyDescent="0.35">
      <c r="A736" s="42"/>
      <c r="B736" s="42"/>
      <c r="C736" s="42"/>
      <c r="D736" s="42" t="s">
        <v>1320</v>
      </c>
      <c r="E736" s="201">
        <v>168415.26</v>
      </c>
      <c r="F736" s="42" t="s">
        <v>592</v>
      </c>
      <c r="G736" s="230" t="s">
        <v>470</v>
      </c>
      <c r="H736" s="42"/>
      <c r="I736" s="42"/>
      <c r="J736" s="42"/>
    </row>
    <row r="737" spans="1:10" x14ac:dyDescent="0.35">
      <c r="A737" s="42"/>
      <c r="B737" s="42"/>
      <c r="C737" s="42"/>
      <c r="D737" s="42" t="s">
        <v>1321</v>
      </c>
      <c r="E737" s="201">
        <v>42511.27</v>
      </c>
      <c r="F737" s="42" t="s">
        <v>537</v>
      </c>
      <c r="G737" s="230" t="s">
        <v>470</v>
      </c>
      <c r="H737" s="42"/>
      <c r="I737" s="42"/>
      <c r="J737" s="42"/>
    </row>
    <row r="738" spans="1:10" x14ac:dyDescent="0.35">
      <c r="A738" s="42"/>
      <c r="B738" s="42"/>
      <c r="C738" s="42"/>
      <c r="D738" s="42" t="s">
        <v>1322</v>
      </c>
      <c r="E738" s="201">
        <v>92400</v>
      </c>
      <c r="F738" s="42" t="s">
        <v>1302</v>
      </c>
      <c r="G738" s="230" t="s">
        <v>470</v>
      </c>
      <c r="H738" s="42"/>
      <c r="I738" s="42"/>
      <c r="J738" s="42"/>
    </row>
    <row r="739" spans="1:10" x14ac:dyDescent="0.35">
      <c r="A739" s="42"/>
      <c r="B739" s="42"/>
      <c r="C739" s="42"/>
      <c r="D739" s="42" t="s">
        <v>1323</v>
      </c>
      <c r="E739" s="201">
        <v>1425440.58</v>
      </c>
      <c r="F739" s="42" t="s">
        <v>1324</v>
      </c>
      <c r="G739" s="230" t="s">
        <v>470</v>
      </c>
      <c r="H739" s="42"/>
      <c r="I739" s="42"/>
      <c r="J739" s="42"/>
    </row>
    <row r="740" spans="1:10" x14ac:dyDescent="0.35">
      <c r="A740" s="42"/>
      <c r="B740" s="42"/>
      <c r="C740" s="42"/>
      <c r="D740" s="42" t="s">
        <v>1325</v>
      </c>
      <c r="E740" s="201">
        <v>42480</v>
      </c>
      <c r="F740" s="42" t="s">
        <v>537</v>
      </c>
      <c r="G740" s="230" t="s">
        <v>470</v>
      </c>
      <c r="H740" s="42"/>
      <c r="I740" s="42"/>
      <c r="J740" s="42"/>
    </row>
    <row r="741" spans="1:10" x14ac:dyDescent="0.35">
      <c r="A741" s="42"/>
      <c r="B741" s="42"/>
      <c r="C741" s="42"/>
      <c r="D741" s="42" t="s">
        <v>1326</v>
      </c>
      <c r="E741" s="201">
        <v>255079.5</v>
      </c>
      <c r="F741" s="42" t="s">
        <v>505</v>
      </c>
      <c r="G741" s="230" t="s">
        <v>470</v>
      </c>
      <c r="H741" s="42"/>
      <c r="I741" s="42"/>
      <c r="J741" s="42"/>
    </row>
    <row r="742" spans="1:10" x14ac:dyDescent="0.35">
      <c r="A742" s="42"/>
      <c r="B742" s="42"/>
      <c r="C742" s="42"/>
      <c r="D742" s="42" t="s">
        <v>595</v>
      </c>
      <c r="E742" s="201">
        <v>72954.14</v>
      </c>
      <c r="F742" s="42" t="s">
        <v>568</v>
      </c>
      <c r="G742" s="230" t="s">
        <v>470</v>
      </c>
      <c r="H742" s="42"/>
      <c r="I742" s="42"/>
      <c r="J742" s="42"/>
    </row>
    <row r="743" spans="1:10" x14ac:dyDescent="0.35">
      <c r="A743" s="42"/>
      <c r="B743" s="42"/>
      <c r="C743" s="42"/>
      <c r="D743" s="42" t="s">
        <v>1327</v>
      </c>
      <c r="E743" s="201">
        <v>172080</v>
      </c>
      <c r="F743" s="42" t="s">
        <v>627</v>
      </c>
      <c r="G743" s="230" t="s">
        <v>470</v>
      </c>
      <c r="H743" s="42"/>
      <c r="I743" s="42"/>
      <c r="J743" s="42"/>
    </row>
    <row r="744" spans="1:10" x14ac:dyDescent="0.35">
      <c r="A744" s="42"/>
      <c r="B744" s="42"/>
      <c r="C744" s="42"/>
      <c r="D744" s="42" t="s">
        <v>1328</v>
      </c>
      <c r="E744" s="201">
        <v>593750</v>
      </c>
      <c r="F744" s="42" t="s">
        <v>621</v>
      </c>
      <c r="G744" s="230" t="s">
        <v>470</v>
      </c>
      <c r="H744" s="42"/>
      <c r="I744" s="42"/>
      <c r="J744" s="42"/>
    </row>
    <row r="745" spans="1:10" x14ac:dyDescent="0.35">
      <c r="A745" s="42"/>
      <c r="B745" s="42"/>
      <c r="C745" s="42"/>
      <c r="D745" s="42" t="s">
        <v>1267</v>
      </c>
      <c r="E745" s="201">
        <v>457417.7</v>
      </c>
      <c r="F745" s="42" t="s">
        <v>1203</v>
      </c>
      <c r="G745" s="230" t="s">
        <v>470</v>
      </c>
      <c r="H745" s="42"/>
      <c r="I745" s="42"/>
      <c r="J745" s="42"/>
    </row>
    <row r="746" spans="1:10" x14ac:dyDescent="0.35">
      <c r="A746" s="42"/>
      <c r="B746" s="42"/>
      <c r="C746" s="42"/>
      <c r="D746" s="42" t="s">
        <v>1329</v>
      </c>
      <c r="E746" s="201">
        <v>388700</v>
      </c>
      <c r="F746" s="42" t="s">
        <v>1330</v>
      </c>
      <c r="G746" s="230" t="s">
        <v>470</v>
      </c>
      <c r="H746" s="42"/>
      <c r="I746" s="42"/>
      <c r="J746" s="42"/>
    </row>
    <row r="747" spans="1:10" x14ac:dyDescent="0.35">
      <c r="A747" s="42"/>
      <c r="B747" s="42"/>
      <c r="C747" s="42"/>
      <c r="D747" s="42" t="s">
        <v>1331</v>
      </c>
      <c r="E747" s="201">
        <v>985000</v>
      </c>
      <c r="F747" s="42" t="s">
        <v>498</v>
      </c>
      <c r="G747" s="230" t="s">
        <v>470</v>
      </c>
      <c r="H747" s="42"/>
      <c r="I747" s="42"/>
      <c r="J747" s="42"/>
    </row>
    <row r="748" spans="1:10" x14ac:dyDescent="0.35">
      <c r="A748" s="42"/>
      <c r="B748" s="42"/>
      <c r="C748" s="42"/>
      <c r="D748" s="42" t="s">
        <v>1332</v>
      </c>
      <c r="E748" s="201">
        <v>197786.88</v>
      </c>
      <c r="F748" s="42" t="s">
        <v>1116</v>
      </c>
      <c r="G748" s="230" t="s">
        <v>470</v>
      </c>
      <c r="H748" s="42"/>
      <c r="I748" s="42"/>
      <c r="J748" s="42"/>
    </row>
    <row r="749" spans="1:10" x14ac:dyDescent="0.35">
      <c r="A749" s="42"/>
      <c r="B749" s="42"/>
      <c r="C749" s="42"/>
      <c r="D749" s="42" t="s">
        <v>1333</v>
      </c>
      <c r="E749" s="201">
        <v>93000</v>
      </c>
      <c r="F749" s="42" t="s">
        <v>562</v>
      </c>
      <c r="G749" s="230" t="s">
        <v>470</v>
      </c>
      <c r="H749" s="42"/>
      <c r="I749" s="42"/>
      <c r="J749" s="42"/>
    </row>
    <row r="750" spans="1:10" x14ac:dyDescent="0.35">
      <c r="A750" s="42"/>
      <c r="B750" s="42"/>
      <c r="C750" s="42"/>
      <c r="D750" s="42" t="s">
        <v>1334</v>
      </c>
      <c r="E750" s="201">
        <v>480000</v>
      </c>
      <c r="F750" s="42" t="s">
        <v>1311</v>
      </c>
      <c r="G750" s="230" t="s">
        <v>470</v>
      </c>
      <c r="H750" s="42"/>
      <c r="I750" s="42"/>
      <c r="J750" s="42"/>
    </row>
    <row r="751" spans="1:10" x14ac:dyDescent="0.35">
      <c r="A751" s="42"/>
      <c r="B751" s="42"/>
      <c r="C751" s="42"/>
      <c r="D751" s="42" t="s">
        <v>1334</v>
      </c>
      <c r="E751" s="201">
        <v>271000</v>
      </c>
      <c r="F751" s="42" t="s">
        <v>1311</v>
      </c>
      <c r="G751" s="230" t="s">
        <v>470</v>
      </c>
      <c r="H751" s="42"/>
      <c r="I751" s="42"/>
      <c r="J751" s="42"/>
    </row>
    <row r="752" spans="1:10" x14ac:dyDescent="0.35">
      <c r="A752" s="42"/>
      <c r="B752" s="42"/>
      <c r="C752" s="42"/>
      <c r="D752" s="42" t="s">
        <v>1335</v>
      </c>
      <c r="E752" s="201">
        <v>85000</v>
      </c>
      <c r="F752" s="42" t="s">
        <v>1336</v>
      </c>
      <c r="G752" s="230" t="s">
        <v>470</v>
      </c>
      <c r="H752" s="42"/>
      <c r="I752" s="42"/>
      <c r="J752" s="42"/>
    </row>
    <row r="753" spans="1:10" x14ac:dyDescent="0.35">
      <c r="A753" s="42"/>
      <c r="B753" s="42"/>
      <c r="C753" s="42"/>
      <c r="D753" s="42" t="s">
        <v>1337</v>
      </c>
      <c r="E753" s="201">
        <v>61856</v>
      </c>
      <c r="F753" s="42" t="s">
        <v>857</v>
      </c>
      <c r="G753" s="230" t="s">
        <v>470</v>
      </c>
      <c r="H753" s="42"/>
      <c r="I753" s="42"/>
      <c r="J753" s="42"/>
    </row>
    <row r="754" spans="1:10" x14ac:dyDescent="0.35">
      <c r="A754" s="42"/>
      <c r="B754" s="42"/>
      <c r="C754" s="42"/>
      <c r="D754" s="42" t="s">
        <v>1338</v>
      </c>
      <c r="E754" s="201">
        <v>70674</v>
      </c>
      <c r="F754" s="42" t="s">
        <v>1339</v>
      </c>
      <c r="G754" s="230" t="s">
        <v>470</v>
      </c>
      <c r="H754" s="42"/>
      <c r="I754" s="42"/>
      <c r="J754" s="42"/>
    </row>
    <row r="755" spans="1:10" x14ac:dyDescent="0.35">
      <c r="A755" s="42"/>
      <c r="B755" s="42"/>
      <c r="C755" s="42"/>
      <c r="D755" s="42" t="s">
        <v>1340</v>
      </c>
      <c r="E755" s="201">
        <v>54080</v>
      </c>
      <c r="F755" s="42" t="s">
        <v>1341</v>
      </c>
      <c r="G755" s="230" t="s">
        <v>470</v>
      </c>
      <c r="H755" s="42"/>
      <c r="I755" s="42"/>
      <c r="J755" s="42"/>
    </row>
    <row r="756" spans="1:10" x14ac:dyDescent="0.35">
      <c r="A756" s="42"/>
      <c r="B756" s="42"/>
      <c r="C756" s="42"/>
      <c r="D756" s="42" t="s">
        <v>610</v>
      </c>
      <c r="E756" s="201">
        <v>111717.94</v>
      </c>
      <c r="F756" s="42" t="s">
        <v>475</v>
      </c>
      <c r="G756" s="230" t="s">
        <v>470</v>
      </c>
      <c r="H756" s="42"/>
      <c r="I756" s="42"/>
      <c r="J756" s="42"/>
    </row>
    <row r="757" spans="1:10" x14ac:dyDescent="0.35">
      <c r="A757" s="42"/>
      <c r="B757" s="42"/>
      <c r="C757" s="42"/>
      <c r="D757" s="42" t="s">
        <v>1342</v>
      </c>
      <c r="E757" s="201">
        <v>208902</v>
      </c>
      <c r="F757" s="42" t="s">
        <v>1343</v>
      </c>
      <c r="G757" s="230" t="s">
        <v>470</v>
      </c>
      <c r="H757" s="42"/>
      <c r="I757" s="42"/>
      <c r="J757" s="42"/>
    </row>
    <row r="758" spans="1:10" x14ac:dyDescent="0.35">
      <c r="A758" s="42"/>
      <c r="B758" s="42"/>
      <c r="C758" s="42"/>
      <c r="D758" s="42" t="s">
        <v>474</v>
      </c>
      <c r="E758" s="201">
        <v>139647.42000000001</v>
      </c>
      <c r="F758" s="42" t="s">
        <v>475</v>
      </c>
      <c r="G758" s="230" t="s">
        <v>470</v>
      </c>
      <c r="H758" s="42"/>
      <c r="I758" s="42"/>
      <c r="J758" s="42"/>
    </row>
    <row r="759" spans="1:10" x14ac:dyDescent="0.35">
      <c r="A759" s="42"/>
      <c r="B759" s="42"/>
      <c r="C759" s="42"/>
      <c r="D759" s="42" t="s">
        <v>1074</v>
      </c>
      <c r="E759" s="201">
        <v>68373.570000000007</v>
      </c>
      <c r="F759" s="42" t="s">
        <v>527</v>
      </c>
      <c r="G759" s="230" t="s">
        <v>470</v>
      </c>
      <c r="H759" s="42"/>
      <c r="I759" s="42"/>
      <c r="J759" s="42"/>
    </row>
    <row r="760" spans="1:10" x14ac:dyDescent="0.35">
      <c r="A760" s="42"/>
      <c r="B760" s="42"/>
      <c r="C760" s="42"/>
      <c r="D760" s="42" t="s">
        <v>1344</v>
      </c>
      <c r="E760" s="201">
        <v>273600</v>
      </c>
      <c r="F760" s="42" t="s">
        <v>1185</v>
      </c>
      <c r="G760" s="230" t="s">
        <v>470</v>
      </c>
      <c r="H760" s="42"/>
      <c r="I760" s="42"/>
      <c r="J760" s="42"/>
    </row>
    <row r="761" spans="1:10" x14ac:dyDescent="0.35">
      <c r="A761" s="42"/>
      <c r="B761" s="42"/>
      <c r="C761" s="42"/>
      <c r="D761" s="42" t="s">
        <v>1345</v>
      </c>
      <c r="E761" s="201">
        <v>127800</v>
      </c>
      <c r="F761" s="42" t="s">
        <v>1346</v>
      </c>
      <c r="G761" s="230" t="s">
        <v>470</v>
      </c>
      <c r="H761" s="42"/>
      <c r="I761" s="42"/>
      <c r="J761" s="42"/>
    </row>
    <row r="762" spans="1:10" x14ac:dyDescent="0.35">
      <c r="A762" s="42"/>
      <c r="B762" s="42"/>
      <c r="C762" s="42"/>
      <c r="D762" s="42" t="s">
        <v>887</v>
      </c>
      <c r="E762" s="201">
        <v>74315.960000000006</v>
      </c>
      <c r="F762" s="42" t="s">
        <v>765</v>
      </c>
      <c r="G762" s="230" t="s">
        <v>470</v>
      </c>
      <c r="H762" s="42"/>
      <c r="I762" s="42"/>
      <c r="J762" s="42"/>
    </row>
    <row r="763" spans="1:10" x14ac:dyDescent="0.35">
      <c r="A763" s="42"/>
      <c r="B763" s="42"/>
      <c r="C763" s="42"/>
      <c r="D763" s="42" t="s">
        <v>887</v>
      </c>
      <c r="E763" s="201">
        <v>82278.39</v>
      </c>
      <c r="F763" s="42" t="s">
        <v>765</v>
      </c>
      <c r="G763" s="230" t="s">
        <v>470</v>
      </c>
      <c r="H763" s="42"/>
      <c r="I763" s="42"/>
      <c r="J763" s="42"/>
    </row>
    <row r="764" spans="1:10" x14ac:dyDescent="0.35">
      <c r="A764" s="42"/>
      <c r="B764" s="42"/>
      <c r="C764" s="42"/>
      <c r="D764" s="42" t="s">
        <v>887</v>
      </c>
      <c r="E764" s="201">
        <v>66353.570000000007</v>
      </c>
      <c r="F764" s="42" t="s">
        <v>765</v>
      </c>
      <c r="G764" s="230" t="s">
        <v>470</v>
      </c>
      <c r="H764" s="42"/>
      <c r="I764" s="42"/>
      <c r="J764" s="42"/>
    </row>
    <row r="765" spans="1:10" x14ac:dyDescent="0.35">
      <c r="A765" s="42"/>
      <c r="B765" s="42"/>
      <c r="C765" s="42"/>
      <c r="D765" s="42" t="s">
        <v>478</v>
      </c>
      <c r="E765" s="201">
        <v>188956.56</v>
      </c>
      <c r="F765" s="42" t="s">
        <v>472</v>
      </c>
      <c r="G765" s="230" t="s">
        <v>470</v>
      </c>
      <c r="H765" s="42"/>
      <c r="I765" s="42"/>
      <c r="J765" s="42"/>
    </row>
    <row r="766" spans="1:10" x14ac:dyDescent="0.35">
      <c r="A766" s="42"/>
      <c r="B766" s="42"/>
      <c r="C766" s="42"/>
      <c r="D766" s="42" t="s">
        <v>764</v>
      </c>
      <c r="E766" s="201">
        <v>54796.18</v>
      </c>
      <c r="F766" s="42" t="s">
        <v>765</v>
      </c>
      <c r="G766" s="230" t="s">
        <v>470</v>
      </c>
      <c r="H766" s="42"/>
      <c r="I766" s="42"/>
      <c r="J766" s="42"/>
    </row>
    <row r="767" spans="1:10" x14ac:dyDescent="0.35">
      <c r="A767" s="42"/>
      <c r="B767" s="42"/>
      <c r="C767" s="42"/>
      <c r="D767" s="42" t="s">
        <v>897</v>
      </c>
      <c r="E767" s="201">
        <v>54580</v>
      </c>
      <c r="F767" s="42" t="s">
        <v>1347</v>
      </c>
      <c r="G767" s="230" t="s">
        <v>470</v>
      </c>
      <c r="H767" s="42"/>
      <c r="I767" s="42"/>
      <c r="J767" s="42"/>
    </row>
    <row r="768" spans="1:10" x14ac:dyDescent="0.35">
      <c r="A768" s="42"/>
      <c r="B768" s="42"/>
      <c r="C768" s="42"/>
      <c r="D768" s="42" t="s">
        <v>1212</v>
      </c>
      <c r="E768" s="201">
        <v>238749.54</v>
      </c>
      <c r="F768" s="42" t="s">
        <v>1138</v>
      </c>
      <c r="G768" s="230" t="s">
        <v>470</v>
      </c>
      <c r="H768" s="42"/>
      <c r="I768" s="42"/>
      <c r="J768" s="42"/>
    </row>
    <row r="769" spans="1:10" x14ac:dyDescent="0.35">
      <c r="A769" s="42"/>
      <c r="B769" s="42"/>
      <c r="C769" s="42"/>
      <c r="D769" s="42" t="s">
        <v>1348</v>
      </c>
      <c r="E769" s="201">
        <v>82000</v>
      </c>
      <c r="F769" s="42" t="s">
        <v>584</v>
      </c>
      <c r="G769" s="230" t="s">
        <v>470</v>
      </c>
      <c r="H769" s="42"/>
      <c r="I769" s="42"/>
      <c r="J769" s="42"/>
    </row>
    <row r="770" spans="1:10" x14ac:dyDescent="0.35">
      <c r="A770" s="42"/>
      <c r="B770" s="42"/>
      <c r="C770" s="42"/>
      <c r="D770" s="42" t="s">
        <v>1349</v>
      </c>
      <c r="E770" s="201">
        <v>64386.16</v>
      </c>
      <c r="F770" s="42" t="s">
        <v>915</v>
      </c>
      <c r="G770" s="230" t="s">
        <v>470</v>
      </c>
      <c r="H770" s="42"/>
      <c r="I770" s="42"/>
      <c r="J770" s="42"/>
    </row>
    <row r="771" spans="1:10" x14ac:dyDescent="0.35">
      <c r="A771" s="42"/>
      <c r="B771" s="42"/>
      <c r="C771" s="42"/>
      <c r="D771" s="42" t="s">
        <v>1350</v>
      </c>
      <c r="E771" s="201">
        <v>76958</v>
      </c>
      <c r="F771" s="42" t="s">
        <v>1351</v>
      </c>
      <c r="G771" s="230" t="s">
        <v>470</v>
      </c>
      <c r="H771" s="42"/>
      <c r="I771" s="42"/>
      <c r="J771" s="42"/>
    </row>
    <row r="772" spans="1:10" x14ac:dyDescent="0.35">
      <c r="A772" s="42"/>
      <c r="B772" s="42"/>
      <c r="C772" s="42"/>
      <c r="D772" s="42" t="s">
        <v>1352</v>
      </c>
      <c r="E772" s="201">
        <v>81477</v>
      </c>
      <c r="F772" s="42" t="s">
        <v>498</v>
      </c>
      <c r="G772" s="230" t="s">
        <v>470</v>
      </c>
      <c r="H772" s="42"/>
      <c r="I772" s="42"/>
      <c r="J772" s="42"/>
    </row>
    <row r="773" spans="1:10" x14ac:dyDescent="0.35">
      <c r="A773" s="42"/>
      <c r="B773" s="42"/>
      <c r="C773" s="42"/>
      <c r="D773" s="42" t="s">
        <v>1353</v>
      </c>
      <c r="E773" s="201">
        <v>15352218</v>
      </c>
      <c r="F773" s="42" t="s">
        <v>758</v>
      </c>
      <c r="G773" s="230" t="s">
        <v>470</v>
      </c>
      <c r="H773" s="42"/>
      <c r="I773" s="42"/>
      <c r="J773" s="42"/>
    </row>
    <row r="774" spans="1:10" x14ac:dyDescent="0.35">
      <c r="A774" s="42"/>
      <c r="B774" s="42"/>
      <c r="C774" s="42"/>
      <c r="D774" s="42" t="s">
        <v>1354</v>
      </c>
      <c r="E774" s="201">
        <v>98792</v>
      </c>
      <c r="F774" s="42" t="s">
        <v>498</v>
      </c>
      <c r="G774" s="230" t="s">
        <v>470</v>
      </c>
      <c r="H774" s="42"/>
      <c r="I774" s="42"/>
      <c r="J774" s="42"/>
    </row>
    <row r="775" spans="1:10" x14ac:dyDescent="0.35">
      <c r="A775" s="42"/>
      <c r="B775" s="42"/>
      <c r="C775" s="42"/>
      <c r="D775" s="42" t="s">
        <v>1355</v>
      </c>
      <c r="E775" s="201">
        <v>100648.1</v>
      </c>
      <c r="F775" s="42" t="s">
        <v>537</v>
      </c>
      <c r="G775" s="230" t="s">
        <v>470</v>
      </c>
      <c r="H775" s="42"/>
      <c r="I775" s="42"/>
      <c r="J775" s="42"/>
    </row>
    <row r="776" spans="1:10" x14ac:dyDescent="0.35">
      <c r="A776" s="42"/>
      <c r="B776" s="42"/>
      <c r="C776" s="42"/>
      <c r="D776" s="42" t="s">
        <v>1356</v>
      </c>
      <c r="E776" s="201">
        <v>117000</v>
      </c>
      <c r="F776" s="42" t="s">
        <v>1259</v>
      </c>
      <c r="G776" s="230" t="s">
        <v>470</v>
      </c>
      <c r="H776" s="42"/>
      <c r="I776" s="42"/>
      <c r="J776" s="42"/>
    </row>
    <row r="777" spans="1:10" x14ac:dyDescent="0.35">
      <c r="A777" s="42"/>
      <c r="B777" s="42"/>
      <c r="C777" s="42"/>
      <c r="D777" s="42" t="s">
        <v>1357</v>
      </c>
      <c r="E777" s="201">
        <v>49600</v>
      </c>
      <c r="F777" s="42" t="s">
        <v>1358</v>
      </c>
      <c r="G777" s="230" t="s">
        <v>470</v>
      </c>
      <c r="H777" s="42"/>
      <c r="I777" s="42"/>
      <c r="J777" s="42"/>
    </row>
    <row r="778" spans="1:10" x14ac:dyDescent="0.35">
      <c r="A778" s="42"/>
      <c r="B778" s="42"/>
      <c r="C778" s="42"/>
      <c r="D778" s="42" t="s">
        <v>1359</v>
      </c>
      <c r="E778" s="201">
        <v>78000</v>
      </c>
      <c r="F778" s="42" t="s">
        <v>1360</v>
      </c>
      <c r="G778" s="230" t="s">
        <v>470</v>
      </c>
      <c r="H778" s="42"/>
      <c r="I778" s="42"/>
      <c r="J778" s="42"/>
    </row>
    <row r="779" spans="1:10" x14ac:dyDescent="0.35">
      <c r="A779" s="42"/>
      <c r="B779" s="42"/>
      <c r="C779" s="42"/>
      <c r="D779" s="42" t="s">
        <v>1361</v>
      </c>
      <c r="E779" s="201">
        <v>1301750</v>
      </c>
      <c r="F779" s="42" t="s">
        <v>621</v>
      </c>
      <c r="G779" s="230" t="s">
        <v>470</v>
      </c>
      <c r="H779" s="42"/>
      <c r="I779" s="42"/>
      <c r="J779" s="42"/>
    </row>
    <row r="780" spans="1:10" x14ac:dyDescent="0.35">
      <c r="A780" s="42"/>
      <c r="B780" s="42"/>
      <c r="C780" s="42"/>
      <c r="D780" s="42" t="s">
        <v>925</v>
      </c>
      <c r="E780" s="201">
        <v>156949.57</v>
      </c>
      <c r="F780" s="42" t="s">
        <v>562</v>
      </c>
      <c r="G780" s="230" t="s">
        <v>470</v>
      </c>
      <c r="H780" s="42"/>
      <c r="I780" s="42"/>
      <c r="J780" s="42"/>
    </row>
    <row r="781" spans="1:10" x14ac:dyDescent="0.35">
      <c r="A781" s="42"/>
      <c r="B781" s="42"/>
      <c r="C781" s="42"/>
      <c r="D781" s="42" t="s">
        <v>1362</v>
      </c>
      <c r="E781" s="201">
        <v>458000</v>
      </c>
      <c r="F781" s="42" t="s">
        <v>774</v>
      </c>
      <c r="G781" s="230" t="s">
        <v>470</v>
      </c>
      <c r="H781" s="42"/>
      <c r="I781" s="42"/>
      <c r="J781" s="42"/>
    </row>
    <row r="782" spans="1:10" x14ac:dyDescent="0.35">
      <c r="A782" s="42"/>
      <c r="B782" s="42"/>
      <c r="C782" s="42"/>
      <c r="D782" s="42" t="s">
        <v>1363</v>
      </c>
      <c r="E782" s="201">
        <v>62790</v>
      </c>
      <c r="F782" s="42" t="s">
        <v>922</v>
      </c>
      <c r="G782" s="230" t="s">
        <v>470</v>
      </c>
      <c r="H782" s="42"/>
      <c r="I782" s="42"/>
      <c r="J782" s="42"/>
    </row>
    <row r="783" spans="1:10" x14ac:dyDescent="0.35">
      <c r="A783" s="42"/>
      <c r="B783" s="42"/>
      <c r="C783" s="42"/>
      <c r="D783" s="42" t="s">
        <v>1364</v>
      </c>
      <c r="E783" s="201">
        <v>85450</v>
      </c>
      <c r="F783" s="42" t="s">
        <v>1365</v>
      </c>
      <c r="G783" s="230" t="s">
        <v>470</v>
      </c>
      <c r="H783" s="42"/>
      <c r="I783" s="42"/>
      <c r="J783" s="42"/>
    </row>
    <row r="784" spans="1:10" x14ac:dyDescent="0.35">
      <c r="A784" s="42"/>
      <c r="B784" s="42"/>
      <c r="C784" s="42"/>
      <c r="D784" s="42" t="s">
        <v>1366</v>
      </c>
      <c r="E784" s="201">
        <v>117450</v>
      </c>
      <c r="F784" s="42" t="s">
        <v>1259</v>
      </c>
      <c r="G784" s="230" t="s">
        <v>470</v>
      </c>
      <c r="H784" s="42"/>
      <c r="I784" s="42"/>
      <c r="J784" s="42"/>
    </row>
    <row r="785" spans="1:10" x14ac:dyDescent="0.35">
      <c r="A785" s="42"/>
      <c r="B785" s="42"/>
      <c r="C785" s="42"/>
      <c r="D785" s="42" t="s">
        <v>1367</v>
      </c>
      <c r="E785" s="201">
        <v>161199</v>
      </c>
      <c r="F785" s="42" t="s">
        <v>786</v>
      </c>
      <c r="G785" s="230" t="s">
        <v>470</v>
      </c>
      <c r="H785" s="42"/>
      <c r="I785" s="42"/>
      <c r="J785" s="42"/>
    </row>
    <row r="786" spans="1:10" x14ac:dyDescent="0.35">
      <c r="A786" s="42"/>
      <c r="B786" s="42"/>
      <c r="C786" s="42"/>
      <c r="D786" s="42" t="s">
        <v>1368</v>
      </c>
      <c r="E786" s="201">
        <v>143136</v>
      </c>
      <c r="F786" s="42" t="s">
        <v>1185</v>
      </c>
      <c r="G786" s="230" t="s">
        <v>470</v>
      </c>
      <c r="H786" s="42"/>
      <c r="I786" s="42"/>
      <c r="J786" s="42"/>
    </row>
    <row r="787" spans="1:10" x14ac:dyDescent="0.35">
      <c r="A787" s="42"/>
      <c r="B787" s="42"/>
      <c r="C787" s="42"/>
      <c r="D787" s="42" t="s">
        <v>1369</v>
      </c>
      <c r="E787" s="201">
        <v>66800</v>
      </c>
      <c r="F787" s="42" t="s">
        <v>1336</v>
      </c>
      <c r="G787" s="230" t="s">
        <v>470</v>
      </c>
      <c r="H787" s="42"/>
      <c r="I787" s="42"/>
      <c r="J787" s="42"/>
    </row>
    <row r="788" spans="1:10" x14ac:dyDescent="0.35">
      <c r="A788" s="42"/>
      <c r="B788" s="42"/>
      <c r="C788" s="42"/>
      <c r="D788" s="42" t="s">
        <v>1370</v>
      </c>
      <c r="E788" s="201">
        <v>466000</v>
      </c>
      <c r="F788" s="42" t="s">
        <v>1371</v>
      </c>
      <c r="G788" s="230" t="s">
        <v>470</v>
      </c>
      <c r="H788" s="42"/>
      <c r="I788" s="42"/>
      <c r="J788" s="42"/>
    </row>
    <row r="789" spans="1:10" x14ac:dyDescent="0.35">
      <c r="A789" s="42"/>
      <c r="B789" s="42"/>
      <c r="C789" s="42"/>
      <c r="D789" s="42" t="s">
        <v>966</v>
      </c>
      <c r="E789" s="201">
        <v>130000</v>
      </c>
      <c r="F789" s="42" t="s">
        <v>1330</v>
      </c>
      <c r="G789" s="230" t="s">
        <v>470</v>
      </c>
      <c r="H789" s="42"/>
      <c r="I789" s="42"/>
      <c r="J789" s="42"/>
    </row>
    <row r="790" spans="1:10" x14ac:dyDescent="0.35">
      <c r="A790" s="42"/>
      <c r="B790" s="42"/>
      <c r="C790" s="42"/>
      <c r="D790" s="42" t="s">
        <v>1372</v>
      </c>
      <c r="E790" s="201">
        <v>228559.85</v>
      </c>
      <c r="F790" s="42" t="s">
        <v>1373</v>
      </c>
      <c r="G790" s="230" t="s">
        <v>470</v>
      </c>
      <c r="H790" s="42"/>
      <c r="I790" s="42"/>
      <c r="J790" s="42"/>
    </row>
    <row r="791" spans="1:10" x14ac:dyDescent="0.35">
      <c r="A791" s="42"/>
      <c r="B791" s="42"/>
      <c r="C791" s="42"/>
      <c r="D791" s="42" t="s">
        <v>1374</v>
      </c>
      <c r="E791" s="201">
        <v>950000</v>
      </c>
      <c r="F791" s="42" t="s">
        <v>1375</v>
      </c>
      <c r="G791" s="230" t="s">
        <v>470</v>
      </c>
      <c r="H791" s="42"/>
      <c r="I791" s="42"/>
      <c r="J791" s="42"/>
    </row>
    <row r="792" spans="1:10" x14ac:dyDescent="0.35">
      <c r="A792" s="42"/>
      <c r="B792" s="42"/>
      <c r="C792" s="42"/>
      <c r="D792" s="42" t="s">
        <v>1376</v>
      </c>
      <c r="E792" s="201">
        <v>59354</v>
      </c>
      <c r="F792" s="42" t="s">
        <v>1377</v>
      </c>
      <c r="G792" s="230" t="s">
        <v>470</v>
      </c>
      <c r="H792" s="42"/>
      <c r="I792" s="42"/>
      <c r="J792" s="42"/>
    </row>
    <row r="793" spans="1:10" x14ac:dyDescent="0.35">
      <c r="A793" s="42"/>
      <c r="B793" s="42"/>
      <c r="C793" s="42"/>
      <c r="D793" s="42" t="s">
        <v>1378</v>
      </c>
      <c r="E793" s="201">
        <v>192720.84</v>
      </c>
      <c r="F793" s="42" t="s">
        <v>1379</v>
      </c>
      <c r="G793" s="230" t="s">
        <v>470</v>
      </c>
      <c r="H793" s="42"/>
      <c r="I793" s="42"/>
      <c r="J793" s="42"/>
    </row>
    <row r="794" spans="1:10" x14ac:dyDescent="0.35">
      <c r="A794" s="42"/>
      <c r="B794" s="42"/>
      <c r="C794" s="42"/>
      <c r="D794" s="42" t="s">
        <v>1380</v>
      </c>
      <c r="E794" s="201">
        <v>57343.99</v>
      </c>
      <c r="F794" s="42" t="s">
        <v>1381</v>
      </c>
      <c r="G794" s="230" t="s">
        <v>470</v>
      </c>
      <c r="H794" s="42"/>
      <c r="I794" s="42"/>
      <c r="J794" s="42"/>
    </row>
    <row r="795" spans="1:10" x14ac:dyDescent="0.35">
      <c r="A795" s="42"/>
      <c r="B795" s="42"/>
      <c r="C795" s="42"/>
      <c r="D795" s="42" t="s">
        <v>1382</v>
      </c>
      <c r="E795" s="201">
        <v>197000</v>
      </c>
      <c r="F795" s="42" t="s">
        <v>1383</v>
      </c>
      <c r="G795" s="230" t="s">
        <v>470</v>
      </c>
      <c r="H795" s="42"/>
      <c r="I795" s="42"/>
      <c r="J795" s="42"/>
    </row>
    <row r="796" spans="1:10" x14ac:dyDescent="0.35">
      <c r="A796" s="42"/>
      <c r="B796" s="42"/>
      <c r="C796" s="42"/>
      <c r="D796" s="42" t="s">
        <v>1384</v>
      </c>
      <c r="E796" s="201">
        <v>51000</v>
      </c>
      <c r="F796" s="42" t="s">
        <v>1385</v>
      </c>
      <c r="G796" s="230" t="s">
        <v>470</v>
      </c>
      <c r="H796" s="42"/>
      <c r="I796" s="42"/>
      <c r="J796" s="42"/>
    </row>
    <row r="797" spans="1:10" x14ac:dyDescent="0.35">
      <c r="A797" s="42"/>
      <c r="B797" s="42"/>
      <c r="C797" s="42"/>
      <c r="D797" s="42" t="s">
        <v>1386</v>
      </c>
      <c r="E797" s="201">
        <v>93000</v>
      </c>
      <c r="F797" s="42" t="s">
        <v>1387</v>
      </c>
      <c r="G797" s="230" t="s">
        <v>470</v>
      </c>
      <c r="H797" s="42"/>
      <c r="I797" s="42"/>
      <c r="J797" s="42"/>
    </row>
    <row r="798" spans="1:10" x14ac:dyDescent="0.35">
      <c r="A798" s="42"/>
      <c r="B798" s="42"/>
      <c r="C798" s="42"/>
      <c r="D798" s="42" t="s">
        <v>988</v>
      </c>
      <c r="E798" s="201">
        <v>48995</v>
      </c>
      <c r="F798" s="42" t="s">
        <v>562</v>
      </c>
      <c r="G798" s="230" t="s">
        <v>470</v>
      </c>
      <c r="H798" s="42"/>
      <c r="I798" s="42"/>
      <c r="J798" s="42"/>
    </row>
    <row r="799" spans="1:10" x14ac:dyDescent="0.35">
      <c r="A799" s="42"/>
      <c r="B799" s="42"/>
      <c r="C799" s="42"/>
      <c r="D799" s="42" t="s">
        <v>1031</v>
      </c>
      <c r="E799" s="201">
        <v>242214.41</v>
      </c>
      <c r="F799" s="42" t="s">
        <v>472</v>
      </c>
      <c r="G799" s="230" t="s">
        <v>470</v>
      </c>
      <c r="H799" s="42"/>
      <c r="I799" s="42"/>
      <c r="J799" s="42"/>
    </row>
    <row r="800" spans="1:10" x14ac:dyDescent="0.35">
      <c r="A800" s="42"/>
      <c r="B800" s="42"/>
      <c r="C800" s="42"/>
      <c r="D800" s="42" t="s">
        <v>1388</v>
      </c>
      <c r="E800" s="201">
        <v>87414.399999999994</v>
      </c>
      <c r="F800" s="42" t="s">
        <v>1389</v>
      </c>
      <c r="G800" s="230" t="s">
        <v>470</v>
      </c>
      <c r="H800" s="42"/>
      <c r="I800" s="42"/>
      <c r="J800" s="42"/>
    </row>
    <row r="801" spans="1:10" x14ac:dyDescent="0.35">
      <c r="A801" s="42"/>
      <c r="B801" s="42"/>
      <c r="C801" s="42"/>
      <c r="D801" s="42" t="s">
        <v>1390</v>
      </c>
      <c r="E801" s="201">
        <v>51047.4</v>
      </c>
      <c r="F801" s="42" t="s">
        <v>498</v>
      </c>
      <c r="G801" s="230" t="s">
        <v>470</v>
      </c>
      <c r="H801" s="42"/>
      <c r="I801" s="42"/>
      <c r="J801" s="42"/>
    </row>
    <row r="802" spans="1:10" x14ac:dyDescent="0.35">
      <c r="A802" s="42"/>
      <c r="B802" s="42"/>
      <c r="C802" s="42"/>
      <c r="D802" s="42" t="s">
        <v>1391</v>
      </c>
      <c r="E802" s="201">
        <v>635325.73</v>
      </c>
      <c r="F802" s="42" t="s">
        <v>498</v>
      </c>
      <c r="G802" s="230" t="s">
        <v>470</v>
      </c>
      <c r="H802" s="42"/>
      <c r="I802" s="42"/>
      <c r="J802" s="42"/>
    </row>
    <row r="803" spans="1:10" x14ac:dyDescent="0.35">
      <c r="A803" s="42"/>
      <c r="B803" s="42"/>
      <c r="C803" s="42"/>
      <c r="D803" s="42" t="s">
        <v>1392</v>
      </c>
      <c r="E803" s="201">
        <v>89882</v>
      </c>
      <c r="F803" s="42" t="s">
        <v>1393</v>
      </c>
      <c r="G803" s="230" t="s">
        <v>470</v>
      </c>
      <c r="H803" s="42"/>
      <c r="I803" s="42"/>
      <c r="J803" s="42"/>
    </row>
    <row r="804" spans="1:10" x14ac:dyDescent="0.35">
      <c r="A804" s="42"/>
      <c r="B804" s="42"/>
      <c r="C804" s="42"/>
      <c r="D804" s="42" t="s">
        <v>1394</v>
      </c>
      <c r="E804" s="201">
        <v>79800</v>
      </c>
      <c r="F804" s="42" t="s">
        <v>1395</v>
      </c>
      <c r="G804" s="230" t="s">
        <v>470</v>
      </c>
      <c r="H804" s="42"/>
      <c r="I804" s="42"/>
      <c r="J804" s="42"/>
    </row>
    <row r="805" spans="1:10" x14ac:dyDescent="0.35">
      <c r="A805" s="42"/>
      <c r="B805" s="42"/>
      <c r="C805" s="42"/>
      <c r="D805" s="42" t="s">
        <v>1396</v>
      </c>
      <c r="E805" s="201">
        <v>171600</v>
      </c>
      <c r="F805" s="42" t="s">
        <v>1397</v>
      </c>
      <c r="G805" s="230" t="s">
        <v>470</v>
      </c>
      <c r="H805" s="42"/>
      <c r="I805" s="42"/>
      <c r="J805" s="42"/>
    </row>
    <row r="806" spans="1:10" x14ac:dyDescent="0.35">
      <c r="A806" s="42"/>
      <c r="B806" s="42"/>
      <c r="C806" s="42"/>
      <c r="D806" s="42" t="s">
        <v>1398</v>
      </c>
      <c r="E806" s="201">
        <v>135675</v>
      </c>
      <c r="F806" s="42" t="s">
        <v>776</v>
      </c>
      <c r="G806" s="230" t="s">
        <v>470</v>
      </c>
      <c r="H806" s="42"/>
      <c r="I806" s="42"/>
      <c r="J806" s="42"/>
    </row>
    <row r="807" spans="1:10" x14ac:dyDescent="0.35">
      <c r="A807" s="42"/>
      <c r="B807" s="42"/>
      <c r="C807" s="42"/>
      <c r="D807" s="42" t="s">
        <v>478</v>
      </c>
      <c r="E807" s="201">
        <v>267139.13</v>
      </c>
      <c r="F807" s="42" t="s">
        <v>472</v>
      </c>
      <c r="G807" s="230" t="s">
        <v>470</v>
      </c>
      <c r="H807" s="42"/>
      <c r="I807" s="42"/>
      <c r="J807" s="42"/>
    </row>
    <row r="808" spans="1:10" x14ac:dyDescent="0.35">
      <c r="A808" s="42"/>
      <c r="B808" s="42"/>
      <c r="C808" s="42"/>
      <c r="D808" s="42" t="s">
        <v>760</v>
      </c>
      <c r="E808" s="201">
        <v>69659.039999999994</v>
      </c>
      <c r="F808" s="42" t="s">
        <v>761</v>
      </c>
      <c r="G808" s="230" t="s">
        <v>470</v>
      </c>
      <c r="H808" s="42"/>
      <c r="I808" s="42"/>
      <c r="J808" s="42"/>
    </row>
    <row r="809" spans="1:10" x14ac:dyDescent="0.35">
      <c r="A809" s="42"/>
      <c r="B809" s="42"/>
      <c r="C809" s="42"/>
      <c r="D809" s="42" t="s">
        <v>1399</v>
      </c>
      <c r="E809" s="201">
        <v>176175.23</v>
      </c>
      <c r="F809" s="42" t="s">
        <v>562</v>
      </c>
      <c r="G809" s="230" t="s">
        <v>470</v>
      </c>
      <c r="H809" s="42"/>
      <c r="I809" s="42"/>
      <c r="J809" s="42"/>
    </row>
    <row r="810" spans="1:10" x14ac:dyDescent="0.35">
      <c r="A810" s="42"/>
      <c r="B810" s="42"/>
      <c r="C810" s="42"/>
      <c r="D810" s="42" t="s">
        <v>1400</v>
      </c>
      <c r="E810" s="201">
        <v>54750</v>
      </c>
      <c r="F810" s="42" t="s">
        <v>1401</v>
      </c>
      <c r="G810" s="230" t="s">
        <v>470</v>
      </c>
      <c r="H810" s="42"/>
      <c r="I810" s="42"/>
      <c r="J810" s="42"/>
    </row>
    <row r="811" spans="1:10" x14ac:dyDescent="0.35">
      <c r="A811" s="42"/>
      <c r="B811" s="42"/>
      <c r="C811" s="42"/>
      <c r="D811" s="42" t="s">
        <v>1402</v>
      </c>
      <c r="E811" s="201">
        <v>89950</v>
      </c>
      <c r="F811" s="42" t="s">
        <v>584</v>
      </c>
      <c r="G811" s="230" t="s">
        <v>470</v>
      </c>
      <c r="H811" s="42"/>
      <c r="I811" s="42"/>
      <c r="J811" s="42"/>
    </row>
    <row r="812" spans="1:10" x14ac:dyDescent="0.35">
      <c r="A812" s="42"/>
      <c r="B812" s="42"/>
      <c r="C812" s="42"/>
      <c r="D812" s="42" t="s">
        <v>1403</v>
      </c>
      <c r="E812" s="201">
        <v>183177.21</v>
      </c>
      <c r="F812" s="42" t="s">
        <v>1404</v>
      </c>
      <c r="G812" s="230" t="s">
        <v>470</v>
      </c>
      <c r="H812" s="42"/>
      <c r="I812" s="42"/>
      <c r="J812" s="42"/>
    </row>
    <row r="813" spans="1:10" x14ac:dyDescent="0.35">
      <c r="A813" s="42"/>
      <c r="B813" s="42"/>
      <c r="C813" s="42"/>
      <c r="D813" s="42" t="s">
        <v>1405</v>
      </c>
      <c r="E813" s="201">
        <v>842648.1</v>
      </c>
      <c r="F813" s="42" t="s">
        <v>590</v>
      </c>
      <c r="G813" s="230" t="s">
        <v>470</v>
      </c>
      <c r="H813" s="42"/>
      <c r="I813" s="42"/>
      <c r="J813" s="42"/>
    </row>
    <row r="814" spans="1:10" x14ac:dyDescent="0.35">
      <c r="A814" s="42"/>
      <c r="B814" s="42"/>
      <c r="C814" s="42"/>
      <c r="D814" s="42" t="s">
        <v>1267</v>
      </c>
      <c r="E814" s="201">
        <v>559152</v>
      </c>
      <c r="F814" s="42" t="s">
        <v>1203</v>
      </c>
      <c r="G814" s="230" t="s">
        <v>470</v>
      </c>
      <c r="H814" s="42"/>
      <c r="I814" s="42"/>
      <c r="J814" s="42"/>
    </row>
    <row r="815" spans="1:10" x14ac:dyDescent="0.35">
      <c r="A815" s="42"/>
      <c r="B815" s="42"/>
      <c r="C815" s="42"/>
      <c r="D815" s="42" t="s">
        <v>1406</v>
      </c>
      <c r="E815" s="201">
        <v>42177.79</v>
      </c>
      <c r="F815" s="42" t="s">
        <v>882</v>
      </c>
      <c r="G815" s="230" t="s">
        <v>470</v>
      </c>
      <c r="H815" s="42"/>
      <c r="I815" s="42"/>
      <c r="J815" s="42"/>
    </row>
    <row r="816" spans="1:10" x14ac:dyDescent="0.35">
      <c r="A816" s="42"/>
      <c r="B816" s="42"/>
      <c r="C816" s="42"/>
      <c r="D816" s="42" t="s">
        <v>1407</v>
      </c>
      <c r="E816" s="201">
        <v>55882.54</v>
      </c>
      <c r="F816" s="42" t="s">
        <v>655</v>
      </c>
      <c r="G816" s="230" t="s">
        <v>470</v>
      </c>
      <c r="H816" s="42"/>
      <c r="I816" s="42"/>
      <c r="J816" s="42"/>
    </row>
    <row r="817" spans="1:10" x14ac:dyDescent="0.35">
      <c r="A817" s="42"/>
      <c r="B817" s="42"/>
      <c r="C817" s="42"/>
      <c r="D817" s="42" t="s">
        <v>1408</v>
      </c>
      <c r="E817" s="201">
        <v>90220</v>
      </c>
      <c r="F817" s="42" t="s">
        <v>1409</v>
      </c>
      <c r="G817" s="230" t="s">
        <v>470</v>
      </c>
      <c r="H817" s="42"/>
      <c r="I817" s="42"/>
      <c r="J817" s="42"/>
    </row>
    <row r="818" spans="1:10" x14ac:dyDescent="0.35">
      <c r="A818" s="42"/>
      <c r="B818" s="42"/>
      <c r="C818" s="42"/>
      <c r="D818" s="42" t="s">
        <v>1410</v>
      </c>
      <c r="E818" s="201">
        <v>90000</v>
      </c>
      <c r="F818" s="42" t="s">
        <v>1336</v>
      </c>
      <c r="G818" s="230" t="s">
        <v>470</v>
      </c>
      <c r="H818" s="42"/>
      <c r="I818" s="42"/>
      <c r="J818" s="42"/>
    </row>
    <row r="819" spans="1:10" x14ac:dyDescent="0.35">
      <c r="A819" s="42"/>
      <c r="B819" s="42"/>
      <c r="C819" s="42"/>
      <c r="D819" s="42" t="s">
        <v>1411</v>
      </c>
      <c r="E819" s="201">
        <v>145152</v>
      </c>
      <c r="F819" s="42" t="s">
        <v>1412</v>
      </c>
      <c r="G819" s="230" t="s">
        <v>470</v>
      </c>
      <c r="H819" s="42"/>
      <c r="I819" s="42"/>
      <c r="J819" s="42"/>
    </row>
    <row r="820" spans="1:10" x14ac:dyDescent="0.35">
      <c r="A820" s="42"/>
      <c r="B820" s="42"/>
      <c r="C820" s="42"/>
      <c r="D820" s="42" t="s">
        <v>1413</v>
      </c>
      <c r="E820" s="201">
        <v>150480</v>
      </c>
      <c r="F820" s="42" t="s">
        <v>1414</v>
      </c>
      <c r="G820" s="230" t="s">
        <v>470</v>
      </c>
      <c r="H820" s="42"/>
      <c r="I820" s="42"/>
      <c r="J820" s="42"/>
    </row>
    <row r="821" spans="1:10" x14ac:dyDescent="0.35">
      <c r="A821" s="42"/>
      <c r="B821" s="42"/>
      <c r="C821" s="42"/>
      <c r="D821" s="42" t="s">
        <v>1415</v>
      </c>
      <c r="E821" s="201">
        <v>157680</v>
      </c>
      <c r="F821" s="42" t="s">
        <v>1414</v>
      </c>
      <c r="G821" s="230" t="s">
        <v>470</v>
      </c>
      <c r="H821" s="42"/>
      <c r="I821" s="42"/>
      <c r="J821" s="42"/>
    </row>
    <row r="822" spans="1:10" x14ac:dyDescent="0.35">
      <c r="A822" s="42"/>
      <c r="B822" s="42"/>
      <c r="C822" s="42"/>
      <c r="D822" s="42" t="s">
        <v>1212</v>
      </c>
      <c r="E822" s="201">
        <v>238749.54</v>
      </c>
      <c r="F822" s="42" t="s">
        <v>1138</v>
      </c>
      <c r="G822" s="230" t="s">
        <v>470</v>
      </c>
      <c r="H822" s="42"/>
      <c r="I822" s="42"/>
      <c r="J822" s="42"/>
    </row>
    <row r="823" spans="1:10" x14ac:dyDescent="0.35">
      <c r="A823" s="42"/>
      <c r="B823" s="42"/>
      <c r="C823" s="42"/>
      <c r="D823" s="42" t="s">
        <v>1157</v>
      </c>
      <c r="E823" s="201">
        <v>72954.14</v>
      </c>
      <c r="F823" s="42" t="s">
        <v>568</v>
      </c>
      <c r="G823" s="230" t="s">
        <v>470</v>
      </c>
      <c r="H823" s="42"/>
      <c r="I823" s="42"/>
      <c r="J823" s="42"/>
    </row>
    <row r="824" spans="1:10" x14ac:dyDescent="0.35">
      <c r="A824" s="42"/>
      <c r="B824" s="42"/>
      <c r="C824" s="42"/>
      <c r="D824" s="42" t="s">
        <v>1416</v>
      </c>
      <c r="E824" s="201">
        <v>135320</v>
      </c>
      <c r="F824" s="42" t="s">
        <v>1343</v>
      </c>
      <c r="G824" s="230" t="s">
        <v>470</v>
      </c>
      <c r="H824" s="42"/>
      <c r="I824" s="42"/>
      <c r="J824" s="42"/>
    </row>
    <row r="825" spans="1:10" x14ac:dyDescent="0.35">
      <c r="A825" s="42"/>
      <c r="B825" s="42"/>
      <c r="C825" s="42"/>
      <c r="D825" s="42" t="s">
        <v>1417</v>
      </c>
      <c r="E825" s="201">
        <v>60210.81</v>
      </c>
      <c r="F825" s="42" t="s">
        <v>1418</v>
      </c>
      <c r="G825" s="230" t="s">
        <v>470</v>
      </c>
      <c r="H825" s="42"/>
      <c r="I825" s="42"/>
      <c r="J825" s="42"/>
    </row>
    <row r="826" spans="1:10" x14ac:dyDescent="0.35">
      <c r="A826" s="42"/>
      <c r="B826" s="42"/>
      <c r="C826" s="42"/>
      <c r="D826" s="42" t="s">
        <v>1419</v>
      </c>
      <c r="E826" s="201">
        <v>134384.04999999999</v>
      </c>
      <c r="F826" s="42" t="s">
        <v>1420</v>
      </c>
      <c r="G826" s="230" t="s">
        <v>470</v>
      </c>
      <c r="H826" s="42"/>
      <c r="I826" s="42"/>
      <c r="J826" s="42"/>
    </row>
    <row r="827" spans="1:10" x14ac:dyDescent="0.35">
      <c r="A827" s="42"/>
      <c r="B827" s="42"/>
      <c r="C827" s="42"/>
      <c r="D827" s="42" t="s">
        <v>1421</v>
      </c>
      <c r="E827" s="201">
        <v>95040</v>
      </c>
      <c r="F827" s="42" t="s">
        <v>782</v>
      </c>
      <c r="G827" s="230" t="s">
        <v>470</v>
      </c>
      <c r="H827" s="42"/>
      <c r="I827" s="42"/>
      <c r="J827" s="42"/>
    </row>
    <row r="828" spans="1:10" x14ac:dyDescent="0.35">
      <c r="A828" s="42"/>
      <c r="B828" s="42"/>
      <c r="C828" s="42"/>
      <c r="D828" s="42" t="s">
        <v>1422</v>
      </c>
      <c r="E828" s="201">
        <v>94400</v>
      </c>
      <c r="F828" s="42" t="s">
        <v>1423</v>
      </c>
      <c r="G828" s="230" t="s">
        <v>470</v>
      </c>
      <c r="H828" s="42"/>
      <c r="I828" s="42"/>
      <c r="J828" s="42"/>
    </row>
    <row r="829" spans="1:10" x14ac:dyDescent="0.35">
      <c r="A829" s="42"/>
      <c r="B829" s="42"/>
      <c r="C829" s="42"/>
      <c r="D829" s="42" t="s">
        <v>1027</v>
      </c>
      <c r="E829" s="201">
        <v>627000</v>
      </c>
      <c r="F829" s="42" t="s">
        <v>1330</v>
      </c>
      <c r="G829" s="230" t="s">
        <v>470</v>
      </c>
      <c r="H829" s="42"/>
      <c r="I829" s="42"/>
      <c r="J829" s="42"/>
    </row>
    <row r="830" spans="1:10" x14ac:dyDescent="0.35">
      <c r="A830" s="42"/>
      <c r="B830" s="42"/>
      <c r="C830" s="42"/>
      <c r="D830" s="42" t="s">
        <v>1424</v>
      </c>
      <c r="E830" s="201">
        <v>509900</v>
      </c>
      <c r="F830" s="42" t="s">
        <v>1425</v>
      </c>
      <c r="G830" s="230" t="s">
        <v>470</v>
      </c>
      <c r="H830" s="42"/>
      <c r="I830" s="42"/>
      <c r="J830" s="42"/>
    </row>
    <row r="831" spans="1:10" x14ac:dyDescent="0.35">
      <c r="A831" s="42"/>
      <c r="B831" s="42"/>
      <c r="C831" s="42"/>
      <c r="D831" s="42" t="s">
        <v>1426</v>
      </c>
      <c r="E831" s="201">
        <v>340000</v>
      </c>
      <c r="F831" s="42" t="s">
        <v>774</v>
      </c>
      <c r="G831" s="230" t="s">
        <v>470</v>
      </c>
      <c r="H831" s="42"/>
      <c r="I831" s="42"/>
      <c r="J831" s="42"/>
    </row>
    <row r="832" spans="1:10" ht="17.649999999999999" x14ac:dyDescent="0.35">
      <c r="A832" s="58" t="s">
        <v>205</v>
      </c>
      <c r="B832" s="59"/>
      <c r="C832" s="59"/>
      <c r="D832" s="225"/>
      <c r="E832" s="226">
        <v>130984476</v>
      </c>
      <c r="F832" s="227" t="s">
        <v>1427</v>
      </c>
      <c r="G832" s="59"/>
      <c r="H832" s="59"/>
      <c r="I832" s="59"/>
      <c r="J832" s="59"/>
    </row>
    <row r="834" spans="1:10" ht="17.649999999999999" x14ac:dyDescent="0.35">
      <c r="A834" s="58" t="s">
        <v>10</v>
      </c>
      <c r="B834" s="59"/>
      <c r="C834" s="59"/>
      <c r="D834" s="225"/>
      <c r="E834" s="226">
        <f>+E832+E537+E7</f>
        <v>306585788.54000008</v>
      </c>
      <c r="F834" s="227"/>
      <c r="G834" s="59"/>
      <c r="H834" s="59"/>
      <c r="I834" s="59"/>
      <c r="J834" s="59"/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7"/>
  <sheetViews>
    <sheetView workbookViewId="0">
      <selection sqref="A1:XFD1048576"/>
    </sheetView>
  </sheetViews>
  <sheetFormatPr baseColWidth="10" defaultColWidth="11.3984375" defaultRowHeight="11.65" x14ac:dyDescent="0.35"/>
  <cols>
    <col min="1" max="1" width="35.73046875" style="19" customWidth="1"/>
    <col min="2" max="2" width="20.265625" style="19" customWidth="1"/>
    <col min="3" max="3" width="17" style="19" customWidth="1"/>
    <col min="4" max="4" width="19.1328125" style="19" customWidth="1"/>
    <col min="5" max="5" width="23.265625" style="123" customWidth="1"/>
    <col min="6" max="6" width="22.265625" style="19" customWidth="1"/>
    <col min="7" max="7" width="31.265625" style="19" customWidth="1"/>
    <col min="8" max="8" width="39.59765625" style="19" customWidth="1"/>
    <col min="9" max="9" width="21.59765625" style="19" customWidth="1"/>
    <col min="10" max="16384" width="11.3984375" style="19"/>
  </cols>
  <sheetData>
    <row r="1" spans="1:24" ht="29.25" customHeight="1" x14ac:dyDescent="0.35">
      <c r="A1" s="331" t="s">
        <v>236</v>
      </c>
      <c r="B1" s="331"/>
      <c r="C1" s="331"/>
      <c r="D1" s="331"/>
      <c r="E1" s="331"/>
      <c r="F1" s="331"/>
      <c r="G1" s="331"/>
      <c r="H1" s="331"/>
      <c r="I1" s="331"/>
    </row>
    <row r="2" spans="1:24" ht="21" customHeight="1" x14ac:dyDescent="0.35">
      <c r="A2" s="103" t="s">
        <v>206</v>
      </c>
      <c r="B2" s="305"/>
      <c r="C2" s="305"/>
      <c r="D2" s="305"/>
      <c r="E2" s="305"/>
      <c r="F2" s="305"/>
      <c r="G2" s="305"/>
      <c r="H2" s="305"/>
      <c r="I2" s="305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</row>
    <row r="3" spans="1:24" ht="24.75" customHeight="1" x14ac:dyDescent="0.35">
      <c r="A3" s="334" t="s">
        <v>115</v>
      </c>
      <c r="B3" s="332" t="s">
        <v>207</v>
      </c>
      <c r="C3" s="332" t="s">
        <v>116</v>
      </c>
      <c r="D3" s="332" t="s">
        <v>211</v>
      </c>
      <c r="E3" s="238" t="s">
        <v>208</v>
      </c>
      <c r="F3" s="61" t="s">
        <v>209</v>
      </c>
      <c r="G3" s="106" t="s">
        <v>210</v>
      </c>
      <c r="H3" s="336" t="s">
        <v>213</v>
      </c>
      <c r="I3" s="336" t="s">
        <v>212</v>
      </c>
    </row>
    <row r="4" spans="1:24" ht="29.25" customHeight="1" x14ac:dyDescent="0.35">
      <c r="A4" s="335"/>
      <c r="B4" s="333"/>
      <c r="C4" s="333"/>
      <c r="D4" s="333"/>
      <c r="E4" s="239" t="s">
        <v>117</v>
      </c>
      <c r="F4" s="107" t="s">
        <v>117</v>
      </c>
      <c r="G4" s="107" t="s">
        <v>117</v>
      </c>
      <c r="H4" s="337"/>
      <c r="I4" s="337"/>
    </row>
    <row r="5" spans="1:24" s="242" customFormat="1" ht="58.15" x14ac:dyDescent="0.35">
      <c r="A5" s="240" t="s">
        <v>1428</v>
      </c>
      <c r="B5" s="240" t="s">
        <v>1429</v>
      </c>
      <c r="C5" s="240" t="s">
        <v>111</v>
      </c>
      <c r="D5" s="240"/>
      <c r="E5" s="241">
        <v>1148874.92</v>
      </c>
      <c r="F5" s="229"/>
      <c r="G5" s="229"/>
      <c r="H5" s="229"/>
      <c r="I5" s="229"/>
    </row>
    <row r="6" spans="1:24" s="242" customFormat="1" ht="12" customHeight="1" x14ac:dyDescent="0.35">
      <c r="A6" s="240" t="s">
        <v>1430</v>
      </c>
      <c r="B6" s="240" t="s">
        <v>1431</v>
      </c>
      <c r="C6" s="240" t="s">
        <v>111</v>
      </c>
      <c r="D6" s="240"/>
      <c r="E6" s="241">
        <v>195524.82</v>
      </c>
      <c r="F6" s="229"/>
      <c r="G6" s="229"/>
      <c r="H6" s="229"/>
      <c r="I6" s="229"/>
    </row>
    <row r="7" spans="1:24" s="242" customFormat="1" ht="93" x14ac:dyDescent="0.35">
      <c r="A7" s="240" t="s">
        <v>1432</v>
      </c>
      <c r="B7" s="240" t="s">
        <v>111</v>
      </c>
      <c r="C7" s="240" t="s">
        <v>1433</v>
      </c>
      <c r="D7" s="240"/>
      <c r="E7" s="241">
        <v>418143.64</v>
      </c>
      <c r="F7" s="229"/>
      <c r="G7" s="229"/>
      <c r="H7" s="229"/>
      <c r="I7" s="229"/>
    </row>
    <row r="8" spans="1:24" x14ac:dyDescent="0.35">
      <c r="A8" s="91" t="s">
        <v>118</v>
      </c>
      <c r="B8" s="91"/>
      <c r="C8" s="91"/>
      <c r="D8" s="91"/>
      <c r="E8" s="243">
        <f>SUM(E5:E7)</f>
        <v>1762543.38</v>
      </c>
      <c r="F8" s="92"/>
      <c r="G8" s="92"/>
      <c r="H8" s="92"/>
      <c r="I8" s="92"/>
    </row>
    <row r="9" spans="1:24" x14ac:dyDescent="0.35">
      <c r="A9" s="73" t="s">
        <v>185</v>
      </c>
      <c r="B9" s="244"/>
      <c r="C9" s="244"/>
      <c r="D9" s="244"/>
      <c r="E9" s="245"/>
      <c r="F9" s="222"/>
      <c r="G9" s="222"/>
    </row>
    <row r="10" spans="1:24" x14ac:dyDescent="0.35">
      <c r="A10" s="246" t="s">
        <v>214</v>
      </c>
      <c r="B10" s="247"/>
      <c r="C10" s="247"/>
      <c r="D10" s="247"/>
      <c r="E10" s="245"/>
      <c r="F10" s="222"/>
      <c r="G10" s="222"/>
    </row>
    <row r="11" spans="1:24" x14ac:dyDescent="0.35">
      <c r="A11" s="248" t="s">
        <v>215</v>
      </c>
      <c r="B11" s="249"/>
      <c r="C11" s="249"/>
      <c r="D11" s="249"/>
      <c r="E11" s="245"/>
      <c r="F11" s="222"/>
      <c r="G11" s="222"/>
    </row>
    <row r="17" ht="21" customHeight="1" x14ac:dyDescent="0.35"/>
  </sheetData>
  <mergeCells count="8">
    <mergeCell ref="A1:I1"/>
    <mergeCell ref="B2:I2"/>
    <mergeCell ref="D3:D4"/>
    <mergeCell ref="A3:A4"/>
    <mergeCell ref="B3:B4"/>
    <mergeCell ref="C3:C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3"/>
  <sheetViews>
    <sheetView topLeftCell="B1" workbookViewId="0">
      <selection activeCell="E27" sqref="E27"/>
    </sheetView>
  </sheetViews>
  <sheetFormatPr baseColWidth="10" defaultColWidth="11.3984375" defaultRowHeight="11.65" x14ac:dyDescent="0.35"/>
  <cols>
    <col min="1" max="1" width="18.73046875" style="19" customWidth="1"/>
    <col min="2" max="2" width="19.73046875" style="19" customWidth="1"/>
    <col min="3" max="3" width="46.3984375" style="19" customWidth="1"/>
    <col min="4" max="6" width="18.73046875" style="19" customWidth="1"/>
    <col min="7" max="8" width="6.73046875" style="39" customWidth="1"/>
    <col min="9" max="9" width="6.73046875" style="19" customWidth="1"/>
    <col min="10" max="12" width="18.73046875" style="19" customWidth="1"/>
    <col min="13" max="13" width="18.265625" style="19" customWidth="1"/>
    <col min="14" max="14" width="20.3984375" style="19" customWidth="1"/>
    <col min="15" max="15" width="21.1328125" style="19" customWidth="1"/>
    <col min="16" max="16384" width="11.3984375" style="19"/>
  </cols>
  <sheetData>
    <row r="1" spans="1:19" s="73" customFormat="1" ht="20.25" customHeight="1" x14ac:dyDescent="0.35">
      <c r="A1" s="340" t="s">
        <v>237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</row>
    <row r="2" spans="1:19" ht="17.649999999999999" x14ac:dyDescent="0.35">
      <c r="A2" s="109" t="s">
        <v>5</v>
      </c>
      <c r="B2" s="103"/>
      <c r="C2" s="342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222"/>
      <c r="Q2" s="222"/>
      <c r="R2" s="222"/>
      <c r="S2" s="222"/>
    </row>
    <row r="3" spans="1:19" s="40" customFormat="1" ht="20.25" customHeight="1" x14ac:dyDescent="0.35">
      <c r="A3" s="345" t="s">
        <v>140</v>
      </c>
      <c r="B3" s="345"/>
      <c r="C3" s="345" t="s">
        <v>141</v>
      </c>
      <c r="D3" s="345"/>
      <c r="E3" s="345" t="s">
        <v>142</v>
      </c>
      <c r="F3" s="345"/>
      <c r="G3" s="345"/>
      <c r="H3" s="345"/>
      <c r="I3" s="345"/>
      <c r="J3" s="345" t="s">
        <v>143</v>
      </c>
      <c r="K3" s="345"/>
      <c r="L3" s="345"/>
      <c r="M3" s="345" t="s">
        <v>225</v>
      </c>
      <c r="N3" s="345" t="s">
        <v>226</v>
      </c>
      <c r="O3" s="309" t="s">
        <v>166</v>
      </c>
    </row>
    <row r="4" spans="1:19" s="41" customFormat="1" ht="62.25" x14ac:dyDescent="0.45">
      <c r="A4" s="108" t="s">
        <v>6</v>
      </c>
      <c r="B4" s="108" t="s">
        <v>119</v>
      </c>
      <c r="C4" s="108" t="s">
        <v>144</v>
      </c>
      <c r="D4" s="108" t="s">
        <v>145</v>
      </c>
      <c r="E4" s="108" t="s">
        <v>146</v>
      </c>
      <c r="F4" s="108" t="s">
        <v>147</v>
      </c>
      <c r="G4" s="75" t="s">
        <v>148</v>
      </c>
      <c r="H4" s="75" t="s">
        <v>149</v>
      </c>
      <c r="I4" s="75" t="s">
        <v>150</v>
      </c>
      <c r="J4" s="108" t="s">
        <v>151</v>
      </c>
      <c r="K4" s="108" t="s">
        <v>152</v>
      </c>
      <c r="L4" s="108" t="s">
        <v>153</v>
      </c>
      <c r="M4" s="346"/>
      <c r="N4" s="346"/>
      <c r="O4" s="344"/>
    </row>
    <row r="5" spans="1:19" ht="12" customHeight="1" x14ac:dyDescent="0.35">
      <c r="A5" s="338" t="s">
        <v>1434</v>
      </c>
      <c r="B5" s="339" t="s">
        <v>1435</v>
      </c>
      <c r="C5" s="77" t="s">
        <v>1436</v>
      </c>
      <c r="D5" s="77"/>
      <c r="E5" s="42"/>
      <c r="F5" s="42"/>
      <c r="G5" s="42"/>
      <c r="H5" s="42"/>
      <c r="I5" s="42"/>
      <c r="J5" s="42"/>
      <c r="K5" s="77"/>
      <c r="L5" s="42" t="s">
        <v>1437</v>
      </c>
      <c r="M5" s="149">
        <f>31680+31680</f>
        <v>63360</v>
      </c>
      <c r="N5" s="149">
        <f>15840+15840</f>
        <v>31680</v>
      </c>
      <c r="O5" s="149"/>
    </row>
    <row r="6" spans="1:19" x14ac:dyDescent="0.35">
      <c r="A6" s="338"/>
      <c r="B6" s="339"/>
      <c r="C6" s="42" t="s">
        <v>1438</v>
      </c>
      <c r="D6" s="42"/>
      <c r="E6" s="42"/>
      <c r="F6" s="42"/>
      <c r="G6" s="42"/>
      <c r="H6" s="42"/>
      <c r="I6" s="42"/>
      <c r="J6" s="42"/>
      <c r="K6" s="42"/>
      <c r="L6" s="42" t="s">
        <v>1437</v>
      </c>
      <c r="M6" s="149">
        <v>7200</v>
      </c>
      <c r="N6" s="149">
        <v>7200</v>
      </c>
      <c r="O6" s="149"/>
    </row>
    <row r="7" spans="1:19" x14ac:dyDescent="0.35">
      <c r="A7" s="338"/>
      <c r="B7" s="339"/>
      <c r="C7" s="42" t="s">
        <v>1439</v>
      </c>
      <c r="D7" s="42"/>
      <c r="E7" s="42"/>
      <c r="F7" s="42"/>
      <c r="G7" s="42"/>
      <c r="H7" s="42"/>
      <c r="I7" s="42"/>
      <c r="J7" s="42"/>
      <c r="K7" s="42"/>
      <c r="L7" s="42" t="s">
        <v>1437</v>
      </c>
      <c r="M7" s="149">
        <v>10800</v>
      </c>
      <c r="N7" s="149">
        <v>10800</v>
      </c>
      <c r="O7" s="149"/>
    </row>
    <row r="8" spans="1:19" x14ac:dyDescent="0.35">
      <c r="A8" s="338"/>
      <c r="B8" s="339"/>
      <c r="C8" s="42" t="s">
        <v>1440</v>
      </c>
      <c r="D8" s="42"/>
      <c r="E8" s="42"/>
      <c r="F8" s="42"/>
      <c r="G8" s="42"/>
      <c r="H8" s="42"/>
      <c r="I8" s="42"/>
      <c r="J8" s="42"/>
      <c r="K8" s="42"/>
      <c r="L8" s="42" t="s">
        <v>1437</v>
      </c>
      <c r="M8" s="149">
        <v>9600</v>
      </c>
      <c r="N8" s="149">
        <v>9600</v>
      </c>
      <c r="O8" s="149"/>
    </row>
    <row r="9" spans="1:19" x14ac:dyDescent="0.35">
      <c r="A9" s="338"/>
      <c r="B9" s="339"/>
      <c r="C9" s="42" t="s">
        <v>1441</v>
      </c>
      <c r="D9" s="42" t="s">
        <v>181</v>
      </c>
      <c r="E9" s="42"/>
      <c r="F9" s="42"/>
      <c r="G9" s="42"/>
      <c r="H9" s="42"/>
      <c r="I9" s="42"/>
      <c r="J9" s="42"/>
      <c r="K9" s="42"/>
      <c r="L9" s="42" t="s">
        <v>1437</v>
      </c>
      <c r="M9" s="149">
        <v>25200</v>
      </c>
      <c r="N9" s="149"/>
      <c r="O9" s="149"/>
    </row>
    <row r="10" spans="1:19" x14ac:dyDescent="0.35">
      <c r="A10" s="338"/>
      <c r="B10" s="339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149"/>
      <c r="N10" s="149"/>
      <c r="O10" s="149">
        <v>89919</v>
      </c>
    </row>
    <row r="11" spans="1:19" ht="15" x14ac:dyDescent="0.4">
      <c r="A11" s="250" t="s">
        <v>29</v>
      </c>
      <c r="B11" s="251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252">
        <f>SUM(M5:M10)</f>
        <v>116160</v>
      </c>
      <c r="N11" s="252">
        <f>SUM(N5:N10)</f>
        <v>59280</v>
      </c>
      <c r="O11" s="252">
        <f>SUM(O5:O10)</f>
        <v>89919</v>
      </c>
    </row>
    <row r="12" spans="1:19" x14ac:dyDescent="0.35">
      <c r="A12" s="73" t="s">
        <v>224</v>
      </c>
    </row>
    <row r="13" spans="1:19" x14ac:dyDescent="0.35">
      <c r="A13" s="73" t="s">
        <v>244</v>
      </c>
    </row>
  </sheetData>
  <mergeCells count="11">
    <mergeCell ref="A5:A10"/>
    <mergeCell ref="B5:B10"/>
    <mergeCell ref="A1:O1"/>
    <mergeCell ref="C2:O2"/>
    <mergeCell ref="O3:O4"/>
    <mergeCell ref="N3:N4"/>
    <mergeCell ref="A3:B3"/>
    <mergeCell ref="C3:D3"/>
    <mergeCell ref="E3:I3"/>
    <mergeCell ref="J3:L3"/>
    <mergeCell ref="M3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FMTO 01</vt:lpstr>
      <vt:lpstr>FMTO 02</vt:lpstr>
      <vt:lpstr>FMTO 03</vt:lpstr>
      <vt:lpstr>FMTO 04</vt:lpstr>
      <vt:lpstr>FMTO 05</vt:lpstr>
      <vt:lpstr>FMTO 06</vt:lpstr>
      <vt:lpstr>FMTO 07</vt:lpstr>
      <vt:lpstr>FMTO 08</vt:lpstr>
      <vt:lpstr>FMTO 09</vt:lpstr>
      <vt:lpstr>FMTO 10 </vt:lpstr>
      <vt:lpstr>FMTO 11</vt:lpstr>
      <vt:lpstr>FMTO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Ursula De Cordova Lopez Del Solar</dc:creator>
  <cp:lastModifiedBy>lpine</cp:lastModifiedBy>
  <cp:lastPrinted>2022-09-02T16:36:10Z</cp:lastPrinted>
  <dcterms:created xsi:type="dcterms:W3CDTF">2022-08-23T21:13:02Z</dcterms:created>
  <dcterms:modified xsi:type="dcterms:W3CDTF">2022-10-23T13:52:54Z</dcterms:modified>
</cp:coreProperties>
</file>